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kedp.sharepoint.com/sites/BusinessPerformance/Shared Documents/"/>
    </mc:Choice>
  </mc:AlternateContent>
  <xr:revisionPtr revIDLastSave="0" documentId="8_{585DD4C6-AD11-4C13-9754-DEF22703E7F8}" xr6:coauthVersionLast="46" xr6:coauthVersionMax="46" xr10:uidLastSave="{00000000-0000-0000-0000-000000000000}"/>
  <bookViews>
    <workbookView xWindow="-110" yWindow="-110" windowWidth="19420" windowHeight="10420" tabRatio="826" firstSheet="1" activeTab="8" xr2:uid="{00000000-000D-0000-FFFF-FFFF00000000}"/>
  </bookViews>
  <sheets>
    <sheet name="EKO Performance 2014" sheetId="4" state="hidden" r:id="rId1"/>
    <sheet name="2015" sheetId="3" r:id="rId2"/>
    <sheet name="2016" sheetId="1" r:id="rId3"/>
    <sheet name="2017" sheetId="6" r:id="rId4"/>
    <sheet name="2018" sheetId="10" r:id="rId5"/>
    <sheet name="2019" sheetId="11" r:id="rId6"/>
    <sheet name="2020" sheetId="12" r:id="rId7"/>
    <sheet name="2021" sheetId="13" r:id="rId8"/>
    <sheet name="EKO SUMMARY" sheetId="15" r:id="rId9"/>
    <sheet name="Sheet2" sheetId="8" state="hidden" r:id="rId10"/>
    <sheet name="Sheet1" sheetId="7" state="hidden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9" hidden="1">Sheet2!$A$1:$D$9</definedName>
    <definedName name="IjoraTRANS" localSheetId="8">#REF!</definedName>
    <definedName name="IjoraTRANS">#REF!</definedName>
    <definedName name="_xlnm.Print_Area" localSheetId="3">'2017'!$A$1:$AB$178</definedName>
    <definedName name="w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5" l="1"/>
  <c r="O9" i="15"/>
  <c r="N9" i="15"/>
  <c r="M9" i="15"/>
  <c r="L9" i="15"/>
  <c r="K9" i="15"/>
  <c r="G9" i="15"/>
  <c r="U8" i="15"/>
  <c r="O8" i="15"/>
  <c r="N8" i="15"/>
  <c r="M8" i="15"/>
  <c r="L8" i="15"/>
  <c r="K8" i="15"/>
  <c r="G8" i="15"/>
  <c r="U7" i="15"/>
  <c r="O7" i="15"/>
  <c r="N7" i="15"/>
  <c r="M7" i="15"/>
  <c r="L7" i="15"/>
  <c r="K7" i="15"/>
  <c r="G7" i="15"/>
  <c r="U6" i="15"/>
  <c r="O6" i="15"/>
  <c r="N6" i="15"/>
  <c r="M6" i="15"/>
  <c r="L6" i="15"/>
  <c r="K6" i="15"/>
  <c r="G6" i="15"/>
  <c r="U5" i="15"/>
  <c r="O5" i="15"/>
  <c r="N5" i="15"/>
  <c r="M5" i="15"/>
  <c r="L5" i="15"/>
  <c r="K5" i="15"/>
  <c r="G5" i="15"/>
  <c r="U4" i="15"/>
  <c r="O4" i="15"/>
  <c r="N4" i="15"/>
  <c r="M4" i="15"/>
  <c r="L4" i="15"/>
  <c r="K4" i="15"/>
  <c r="G4" i="15"/>
  <c r="O3" i="15"/>
  <c r="N3" i="15"/>
  <c r="M3" i="15"/>
  <c r="L3" i="15"/>
  <c r="K3" i="15"/>
  <c r="P3" i="15" s="1"/>
  <c r="G3" i="15"/>
  <c r="D229" i="13"/>
  <c r="I229" i="13"/>
  <c r="J229" i="13"/>
  <c r="K229" i="13"/>
  <c r="L229" i="13"/>
  <c r="M229" i="13"/>
  <c r="N229" i="13"/>
  <c r="O229" i="13"/>
  <c r="P229" i="13"/>
  <c r="C229" i="13"/>
  <c r="P5" i="15" l="1"/>
  <c r="Q5" i="15" s="1"/>
  <c r="P8" i="15"/>
  <c r="Q8" i="15" s="1"/>
  <c r="P9" i="15"/>
  <c r="Q9" i="15" s="1"/>
  <c r="Q3" i="15"/>
  <c r="P7" i="15"/>
  <c r="Q7" i="15" s="1"/>
  <c r="P4" i="15"/>
  <c r="Q4" i="15" s="1"/>
  <c r="P6" i="15"/>
  <c r="Q6" i="15" s="1"/>
  <c r="D229" i="12"/>
  <c r="I229" i="12"/>
  <c r="J229" i="12"/>
  <c r="K229" i="12"/>
  <c r="L229" i="12"/>
  <c r="C229" i="12"/>
  <c r="D229" i="11"/>
  <c r="I229" i="11"/>
  <c r="J229" i="11"/>
  <c r="K229" i="11"/>
  <c r="L229" i="11"/>
  <c r="C229" i="11"/>
  <c r="I225" i="10"/>
  <c r="J225" i="10"/>
  <c r="K225" i="10"/>
  <c r="L225" i="10"/>
  <c r="M225" i="10"/>
  <c r="N225" i="10"/>
  <c r="O225" i="10"/>
  <c r="P225" i="10"/>
  <c r="D225" i="10"/>
  <c r="C225" i="10"/>
  <c r="X18" i="13" l="1"/>
  <c r="X17" i="13"/>
  <c r="AA16" i="13"/>
  <c r="X16" i="13"/>
  <c r="S16" i="13"/>
  <c r="R16" i="13"/>
  <c r="O16" i="13"/>
  <c r="N16" i="13"/>
  <c r="M16" i="13"/>
  <c r="P16" i="13" s="1"/>
  <c r="L16" i="13"/>
  <c r="U16" i="13" s="1"/>
  <c r="H16" i="13"/>
  <c r="AA15" i="13"/>
  <c r="X15" i="13"/>
  <c r="R15" i="13"/>
  <c r="O15" i="13"/>
  <c r="N15" i="13"/>
  <c r="S15" i="13" s="1"/>
  <c r="M15" i="13"/>
  <c r="Q15" i="13" s="1"/>
  <c r="L15" i="13"/>
  <c r="U15" i="13" s="1"/>
  <c r="H15" i="13"/>
  <c r="X14" i="13"/>
  <c r="S14" i="13"/>
  <c r="O14" i="13"/>
  <c r="O17" i="13" s="1"/>
  <c r="N14" i="13"/>
  <c r="M14" i="13"/>
  <c r="Q14" i="13" s="1"/>
  <c r="L14" i="13"/>
  <c r="AA14" i="13" s="1"/>
  <c r="H14" i="13"/>
  <c r="H17" i="13" s="1"/>
  <c r="X13" i="13"/>
  <c r="L13" i="13"/>
  <c r="AA13" i="13" s="1"/>
  <c r="X12" i="13"/>
  <c r="U12" i="13"/>
  <c r="O12" i="13"/>
  <c r="N12" i="13"/>
  <c r="S12" i="13" s="1"/>
  <c r="M12" i="13"/>
  <c r="Q12" i="13" s="1"/>
  <c r="L12" i="13"/>
  <c r="AA12" i="13" s="1"/>
  <c r="H12" i="13"/>
  <c r="AA11" i="13"/>
  <c r="X11" i="13"/>
  <c r="U11" i="13"/>
  <c r="Q11" i="13"/>
  <c r="O11" i="13"/>
  <c r="N11" i="13"/>
  <c r="M11" i="13"/>
  <c r="L11" i="13"/>
  <c r="H11" i="13"/>
  <c r="AA10" i="13"/>
  <c r="X10" i="13"/>
  <c r="S10" i="13"/>
  <c r="Q10" i="13"/>
  <c r="O10" i="13"/>
  <c r="P10" i="13" s="1"/>
  <c r="N10" i="13"/>
  <c r="M10" i="13"/>
  <c r="L10" i="13"/>
  <c r="U10" i="13" s="1"/>
  <c r="H10" i="13"/>
  <c r="AA9" i="13"/>
  <c r="X9" i="13"/>
  <c r="S9" i="13"/>
  <c r="O9" i="13"/>
  <c r="N9" i="13"/>
  <c r="R9" i="13" s="1"/>
  <c r="M9" i="13"/>
  <c r="Q9" i="13" s="1"/>
  <c r="L9" i="13"/>
  <c r="U9" i="13" s="1"/>
  <c r="H9" i="13"/>
  <c r="H13" i="13" s="1"/>
  <c r="X8" i="13"/>
  <c r="AA7" i="13"/>
  <c r="X7" i="13"/>
  <c r="S7" i="13"/>
  <c r="O7" i="13"/>
  <c r="R7" i="13" s="1"/>
  <c r="N7" i="13"/>
  <c r="M7" i="13"/>
  <c r="Q7" i="13" s="1"/>
  <c r="L7" i="13"/>
  <c r="U7" i="13" s="1"/>
  <c r="H7" i="13"/>
  <c r="X6" i="13"/>
  <c r="O6" i="13"/>
  <c r="N6" i="13"/>
  <c r="R6" i="13" s="1"/>
  <c r="M6" i="13"/>
  <c r="Q6" i="13" s="1"/>
  <c r="L6" i="13"/>
  <c r="AA6" i="13" s="1"/>
  <c r="H6" i="13"/>
  <c r="H8" i="13" s="1"/>
  <c r="X5" i="13"/>
  <c r="O5" i="13"/>
  <c r="N5" i="13"/>
  <c r="S5" i="13" s="1"/>
  <c r="M5" i="13"/>
  <c r="L5" i="13"/>
  <c r="U5" i="13" s="1"/>
  <c r="H5" i="13"/>
  <c r="M8" i="13" l="1"/>
  <c r="Q8" i="13" s="1"/>
  <c r="O8" i="13"/>
  <c r="P9" i="13"/>
  <c r="T9" i="13" s="1"/>
  <c r="Q16" i="13"/>
  <c r="S6" i="13"/>
  <c r="N13" i="13"/>
  <c r="Y9" i="13"/>
  <c r="W9" i="13" s="1"/>
  <c r="R14" i="13"/>
  <c r="H18" i="13"/>
  <c r="V10" i="13"/>
  <c r="AB10" i="13"/>
  <c r="T10" i="13"/>
  <c r="Y10" i="13" s="1"/>
  <c r="W10" i="13" s="1"/>
  <c r="S13" i="13"/>
  <c r="V16" i="13"/>
  <c r="T16" i="13"/>
  <c r="Y16" i="13" s="1"/>
  <c r="W16" i="13" s="1"/>
  <c r="AB16" i="13"/>
  <c r="M13" i="13"/>
  <c r="Q13" i="13" s="1"/>
  <c r="U13" i="13"/>
  <c r="U6" i="13"/>
  <c r="P11" i="13"/>
  <c r="R10" i="13"/>
  <c r="P12" i="13"/>
  <c r="O13" i="13"/>
  <c r="R13" i="13" s="1"/>
  <c r="P5" i="13"/>
  <c r="L17" i="13"/>
  <c r="P6" i="13"/>
  <c r="N8" i="13"/>
  <c r="S11" i="13"/>
  <c r="R12" i="13"/>
  <c r="P14" i="13"/>
  <c r="M17" i="13"/>
  <c r="L8" i="13"/>
  <c r="R11" i="13"/>
  <c r="Q5" i="13"/>
  <c r="R5" i="13"/>
  <c r="AA5" i="13"/>
  <c r="P7" i="13"/>
  <c r="V9" i="13"/>
  <c r="P15" i="13"/>
  <c r="N17" i="13"/>
  <c r="U14" i="13"/>
  <c r="AB9" i="13"/>
  <c r="T12" i="13" l="1"/>
  <c r="Y12" i="13" s="1"/>
  <c r="W12" i="13" s="1"/>
  <c r="V12" i="13"/>
  <c r="AB12" i="13"/>
  <c r="T14" i="13"/>
  <c r="Y14" i="13" s="1"/>
  <c r="W14" i="13" s="1"/>
  <c r="AB14" i="13"/>
  <c r="V14" i="13"/>
  <c r="P17" i="13"/>
  <c r="O18" i="13"/>
  <c r="T11" i="13"/>
  <c r="Y11" i="13" s="1"/>
  <c r="W11" i="13" s="1"/>
  <c r="V11" i="13"/>
  <c r="AB11" i="13"/>
  <c r="AB6" i="13"/>
  <c r="V6" i="13"/>
  <c r="T6" i="13"/>
  <c r="Y6" i="13" s="1"/>
  <c r="W6" i="13" s="1"/>
  <c r="AA17" i="13"/>
  <c r="L18" i="13"/>
  <c r="U17" i="13"/>
  <c r="N18" i="13"/>
  <c r="R17" i="13"/>
  <c r="S17" i="13"/>
  <c r="U8" i="13"/>
  <c r="AA8" i="13"/>
  <c r="P13" i="13"/>
  <c r="T7" i="13"/>
  <c r="Y7" i="13" s="1"/>
  <c r="W7" i="13" s="1"/>
  <c r="AB7" i="13"/>
  <c r="V7" i="13"/>
  <c r="S8" i="13"/>
  <c r="R8" i="13"/>
  <c r="T15" i="13"/>
  <c r="Y15" i="13" s="1"/>
  <c r="W15" i="13" s="1"/>
  <c r="V15" i="13"/>
  <c r="AB15" i="13"/>
  <c r="M18" i="13"/>
  <c r="Q18" i="13" s="1"/>
  <c r="Q17" i="13"/>
  <c r="T5" i="13"/>
  <c r="Y5" i="13" s="1"/>
  <c r="W5" i="13" s="1"/>
  <c r="P8" i="13"/>
  <c r="AB5" i="13"/>
  <c r="V5" i="13"/>
  <c r="U18" i="13" l="1"/>
  <c r="AA18" i="13"/>
  <c r="P18" i="13"/>
  <c r="AB17" i="13"/>
  <c r="V17" i="13"/>
  <c r="T17" i="13"/>
  <c r="Y17" i="13" s="1"/>
  <c r="W17" i="13" s="1"/>
  <c r="AB13" i="13"/>
  <c r="T13" i="13"/>
  <c r="Y13" i="13" s="1"/>
  <c r="W13" i="13" s="1"/>
  <c r="V13" i="13"/>
  <c r="T8" i="13"/>
  <c r="Y8" i="13" s="1"/>
  <c r="W8" i="13" s="1"/>
  <c r="AB8" i="13"/>
  <c r="V8" i="13"/>
  <c r="S18" i="13"/>
  <c r="R18" i="13"/>
  <c r="V18" i="13" l="1"/>
  <c r="AB18" i="13"/>
  <c r="T18" i="13"/>
  <c r="Y18" i="13" s="1"/>
  <c r="W18" i="13" s="1"/>
  <c r="X18" i="12" l="1"/>
  <c r="X17" i="12"/>
  <c r="X16" i="12"/>
  <c r="Q16" i="12"/>
  <c r="O16" i="12"/>
  <c r="N16" i="12"/>
  <c r="S16" i="12" s="1"/>
  <c r="M16" i="12"/>
  <c r="L16" i="12"/>
  <c r="U16" i="12" s="1"/>
  <c r="H16" i="12"/>
  <c r="AA15" i="12"/>
  <c r="X15" i="12"/>
  <c r="U15" i="12"/>
  <c r="O15" i="12"/>
  <c r="N15" i="12"/>
  <c r="S15" i="12" s="1"/>
  <c r="M15" i="12"/>
  <c r="Q15" i="12" s="1"/>
  <c r="L15" i="12"/>
  <c r="H15" i="12"/>
  <c r="X14" i="12"/>
  <c r="O14" i="12"/>
  <c r="O17" i="12" s="1"/>
  <c r="N14" i="12"/>
  <c r="S14" i="12" s="1"/>
  <c r="M14" i="12"/>
  <c r="M17" i="12" s="1"/>
  <c r="Q17" i="12" s="1"/>
  <c r="L14" i="12"/>
  <c r="L17" i="12" s="1"/>
  <c r="H14" i="12"/>
  <c r="H17" i="12" s="1"/>
  <c r="X13" i="12"/>
  <c r="AA12" i="12"/>
  <c r="X12" i="12"/>
  <c r="U12" i="12"/>
  <c r="R12" i="12"/>
  <c r="O12" i="12"/>
  <c r="N12" i="12"/>
  <c r="S12" i="12" s="1"/>
  <c r="M12" i="12"/>
  <c r="Q12" i="12" s="1"/>
  <c r="L12" i="12"/>
  <c r="H12" i="12"/>
  <c r="X11" i="12"/>
  <c r="S11" i="12"/>
  <c r="Q11" i="12"/>
  <c r="O11" i="12"/>
  <c r="N11" i="12"/>
  <c r="M11" i="12"/>
  <c r="L11" i="12"/>
  <c r="AA11" i="12" s="1"/>
  <c r="H11" i="12"/>
  <c r="X10" i="12"/>
  <c r="S10" i="12"/>
  <c r="Q10" i="12"/>
  <c r="O10" i="12"/>
  <c r="R10" i="12" s="1"/>
  <c r="N10" i="12"/>
  <c r="M10" i="12"/>
  <c r="L10" i="12"/>
  <c r="AA10" i="12" s="1"/>
  <c r="H10" i="12"/>
  <c r="X9" i="12"/>
  <c r="U9" i="12"/>
  <c r="S9" i="12"/>
  <c r="R9" i="12"/>
  <c r="O9" i="12"/>
  <c r="N9" i="12"/>
  <c r="N13" i="12" s="1"/>
  <c r="M9" i="12"/>
  <c r="P9" i="12" s="1"/>
  <c r="L9" i="12"/>
  <c r="AA9" i="12" s="1"/>
  <c r="H9" i="12"/>
  <c r="H13" i="12" s="1"/>
  <c r="X8" i="12"/>
  <c r="N8" i="12"/>
  <c r="S8" i="12" s="1"/>
  <c r="AA7" i="12"/>
  <c r="X7" i="12"/>
  <c r="U7" i="12"/>
  <c r="S7" i="12"/>
  <c r="O7" i="12"/>
  <c r="N7" i="12"/>
  <c r="M7" i="12"/>
  <c r="Q7" i="12" s="1"/>
  <c r="L7" i="12"/>
  <c r="H7" i="12"/>
  <c r="X6" i="12"/>
  <c r="O6" i="12"/>
  <c r="N6" i="12"/>
  <c r="S6" i="12" s="1"/>
  <c r="M6" i="12"/>
  <c r="Q6" i="12" s="1"/>
  <c r="L6" i="12"/>
  <c r="U6" i="12" s="1"/>
  <c r="H6" i="12"/>
  <c r="X5" i="12"/>
  <c r="Q5" i="12"/>
  <c r="O5" i="12"/>
  <c r="N5" i="12"/>
  <c r="S5" i="12" s="1"/>
  <c r="M5" i="12"/>
  <c r="L5" i="12"/>
  <c r="L8" i="12" s="1"/>
  <c r="H5" i="12"/>
  <c r="H8" i="12" s="1"/>
  <c r="P16" i="12" l="1"/>
  <c r="T16" i="12" s="1"/>
  <c r="Y16" i="12" s="1"/>
  <c r="W16" i="12" s="1"/>
  <c r="R15" i="12"/>
  <c r="P14" i="12"/>
  <c r="V14" i="12" s="1"/>
  <c r="M8" i="12"/>
  <c r="Q8" i="12" s="1"/>
  <c r="R7" i="12"/>
  <c r="Q14" i="12"/>
  <c r="P6" i="12"/>
  <c r="V6" i="12" s="1"/>
  <c r="O8" i="12"/>
  <c r="R11" i="12"/>
  <c r="S13" i="12"/>
  <c r="U8" i="12"/>
  <c r="AA8" i="12"/>
  <c r="Y9" i="12"/>
  <c r="W9" i="12" s="1"/>
  <c r="T9" i="12"/>
  <c r="AB9" i="12"/>
  <c r="V9" i="12"/>
  <c r="H18" i="12"/>
  <c r="AA17" i="12"/>
  <c r="U17" i="12"/>
  <c r="L18" i="12"/>
  <c r="R5" i="12"/>
  <c r="AA5" i="12"/>
  <c r="P7" i="12"/>
  <c r="U10" i="12"/>
  <c r="P15" i="12"/>
  <c r="N17" i="12"/>
  <c r="R6" i="12"/>
  <c r="AA6" i="12"/>
  <c r="U11" i="12"/>
  <c r="R14" i="12"/>
  <c r="AA14" i="12"/>
  <c r="AB6" i="12"/>
  <c r="L13" i="12"/>
  <c r="AB14" i="12"/>
  <c r="T6" i="12"/>
  <c r="Y6" i="12" s="1"/>
  <c r="W6" i="12" s="1"/>
  <c r="R8" i="12"/>
  <c r="Q9" i="12"/>
  <c r="P10" i="12"/>
  <c r="M13" i="12"/>
  <c r="Q13" i="12" s="1"/>
  <c r="T14" i="12"/>
  <c r="Y14" i="12" s="1"/>
  <c r="W14" i="12" s="1"/>
  <c r="R16" i="12"/>
  <c r="AA16" i="12"/>
  <c r="U5" i="12"/>
  <c r="P11" i="12"/>
  <c r="P13" i="12" s="1"/>
  <c r="U14" i="12"/>
  <c r="P12" i="12"/>
  <c r="O13" i="12"/>
  <c r="R13" i="12" s="1"/>
  <c r="P5" i="12"/>
  <c r="P17" i="12" l="1"/>
  <c r="T17" i="12" s="1"/>
  <c r="Y17" i="12" s="1"/>
  <c r="W17" i="12" s="1"/>
  <c r="AB16" i="12"/>
  <c r="V16" i="12"/>
  <c r="AA18" i="12"/>
  <c r="U18" i="12"/>
  <c r="M18" i="12"/>
  <c r="V5" i="12"/>
  <c r="T5" i="12"/>
  <c r="Y5" i="12" s="1"/>
  <c r="W5" i="12" s="1"/>
  <c r="P8" i="12"/>
  <c r="AB5" i="12"/>
  <c r="U13" i="12"/>
  <c r="AA13" i="12"/>
  <c r="S17" i="12"/>
  <c r="R17" i="12"/>
  <c r="N18" i="12"/>
  <c r="N229" i="12" s="1"/>
  <c r="O18" i="12"/>
  <c r="O229" i="12" s="1"/>
  <c r="V15" i="12"/>
  <c r="T15" i="12"/>
  <c r="Y15" i="12" s="1"/>
  <c r="W15" i="12" s="1"/>
  <c r="AB15" i="12"/>
  <c r="V13" i="12"/>
  <c r="T13" i="12"/>
  <c r="Y13" i="12" s="1"/>
  <c r="W13" i="12" s="1"/>
  <c r="AB13" i="12"/>
  <c r="V12" i="12"/>
  <c r="T12" i="12"/>
  <c r="Y12" i="12" s="1"/>
  <c r="W12" i="12" s="1"/>
  <c r="AB12" i="12"/>
  <c r="AB10" i="12"/>
  <c r="V10" i="12"/>
  <c r="T10" i="12"/>
  <c r="Y10" i="12" s="1"/>
  <c r="W10" i="12" s="1"/>
  <c r="V7" i="12"/>
  <c r="T7" i="12"/>
  <c r="Y7" i="12" s="1"/>
  <c r="W7" i="12" s="1"/>
  <c r="AB7" i="12"/>
  <c r="V11" i="12"/>
  <c r="T11" i="12"/>
  <c r="Y11" i="12" s="1"/>
  <c r="W11" i="12" s="1"/>
  <c r="AB11" i="12"/>
  <c r="Q18" i="12" l="1"/>
  <c r="M229" i="12"/>
  <c r="V17" i="12"/>
  <c r="AB17" i="12"/>
  <c r="T8" i="12"/>
  <c r="Y8" i="12" s="1"/>
  <c r="W8" i="12" s="1"/>
  <c r="AB8" i="12"/>
  <c r="V8" i="12"/>
  <c r="S18" i="12"/>
  <c r="R18" i="12"/>
  <c r="P18" i="12"/>
  <c r="P229" i="12" s="1"/>
  <c r="AB18" i="12" l="1"/>
  <c r="V18" i="12"/>
  <c r="T18" i="12"/>
  <c r="Y18" i="12" s="1"/>
  <c r="W18" i="12" s="1"/>
  <c r="X18" i="11" l="1"/>
  <c r="G18" i="11"/>
  <c r="F18" i="11"/>
  <c r="E18" i="11"/>
  <c r="X17" i="11"/>
  <c r="AA16" i="11"/>
  <c r="X16" i="11"/>
  <c r="U16" i="11"/>
  <c r="O16" i="11"/>
  <c r="N16" i="11"/>
  <c r="S16" i="11" s="1"/>
  <c r="M16" i="11"/>
  <c r="Q16" i="11" s="1"/>
  <c r="L16" i="11"/>
  <c r="H16" i="11"/>
  <c r="X15" i="11"/>
  <c r="O15" i="11"/>
  <c r="N15" i="11"/>
  <c r="S15" i="11" s="1"/>
  <c r="M15" i="11"/>
  <c r="Q15" i="11" s="1"/>
  <c r="L15" i="11"/>
  <c r="U15" i="11" s="1"/>
  <c r="H15" i="11"/>
  <c r="X14" i="11"/>
  <c r="O14" i="11"/>
  <c r="N14" i="11"/>
  <c r="S14" i="11" s="1"/>
  <c r="M14" i="11"/>
  <c r="M17" i="11" s="1"/>
  <c r="L14" i="11"/>
  <c r="L17" i="11" s="1"/>
  <c r="H14" i="11"/>
  <c r="H17" i="11" s="1"/>
  <c r="X13" i="11"/>
  <c r="AA12" i="11"/>
  <c r="X12" i="11"/>
  <c r="O12" i="11"/>
  <c r="N12" i="11"/>
  <c r="S12" i="11" s="1"/>
  <c r="M12" i="11"/>
  <c r="Q12" i="11" s="1"/>
  <c r="L12" i="11"/>
  <c r="U12" i="11" s="1"/>
  <c r="H12" i="11"/>
  <c r="X11" i="11"/>
  <c r="O11" i="11"/>
  <c r="N11" i="11"/>
  <c r="S11" i="11" s="1"/>
  <c r="M11" i="11"/>
  <c r="Q11" i="11" s="1"/>
  <c r="L11" i="11"/>
  <c r="AA11" i="11" s="1"/>
  <c r="H11" i="11"/>
  <c r="X10" i="11"/>
  <c r="O10" i="11"/>
  <c r="N10" i="11"/>
  <c r="R10" i="11" s="1"/>
  <c r="M10" i="11"/>
  <c r="Q10" i="11" s="1"/>
  <c r="L10" i="11"/>
  <c r="AA10" i="11" s="1"/>
  <c r="H10" i="11"/>
  <c r="H13" i="11" s="1"/>
  <c r="X9" i="11"/>
  <c r="U9" i="11"/>
  <c r="O9" i="11"/>
  <c r="N9" i="11"/>
  <c r="S9" i="11" s="1"/>
  <c r="M9" i="11"/>
  <c r="L9" i="11"/>
  <c r="AA9" i="11" s="1"/>
  <c r="H9" i="11"/>
  <c r="X8" i="11"/>
  <c r="X7" i="11"/>
  <c r="O7" i="11"/>
  <c r="N7" i="11"/>
  <c r="M7" i="11"/>
  <c r="Q7" i="11" s="1"/>
  <c r="L7" i="11"/>
  <c r="U7" i="11" s="1"/>
  <c r="H7" i="11"/>
  <c r="X6" i="11"/>
  <c r="O6" i="11"/>
  <c r="N6" i="11"/>
  <c r="S6" i="11" s="1"/>
  <c r="M6" i="11"/>
  <c r="Q6" i="11" s="1"/>
  <c r="L6" i="11"/>
  <c r="U6" i="11" s="1"/>
  <c r="H6" i="11"/>
  <c r="AA5" i="11"/>
  <c r="X5" i="11"/>
  <c r="U5" i="11"/>
  <c r="O5" i="11"/>
  <c r="N5" i="11"/>
  <c r="N8" i="11" s="1"/>
  <c r="S8" i="11" s="1"/>
  <c r="M5" i="11"/>
  <c r="L5" i="11"/>
  <c r="L8" i="11" s="1"/>
  <c r="H5" i="11"/>
  <c r="H8" i="11" s="1"/>
  <c r="O17" i="11" l="1"/>
  <c r="M13" i="11"/>
  <c r="Q13" i="11" s="1"/>
  <c r="P14" i="11"/>
  <c r="V14" i="11" s="1"/>
  <c r="P7" i="11"/>
  <c r="AB7" i="11" s="1"/>
  <c r="Q14" i="11"/>
  <c r="R11" i="11"/>
  <c r="M8" i="11"/>
  <c r="Q8" i="11" s="1"/>
  <c r="O13" i="11"/>
  <c r="R12" i="11"/>
  <c r="P5" i="11"/>
  <c r="V5" i="11" s="1"/>
  <c r="Q5" i="11"/>
  <c r="P12" i="11"/>
  <c r="AB12" i="11" s="1"/>
  <c r="R5" i="11"/>
  <c r="S5" i="11"/>
  <c r="R6" i="11"/>
  <c r="P6" i="11"/>
  <c r="V6" i="11" s="1"/>
  <c r="S10" i="11"/>
  <c r="P15" i="11"/>
  <c r="AB15" i="11" s="1"/>
  <c r="M18" i="11"/>
  <c r="H18" i="11"/>
  <c r="U17" i="11"/>
  <c r="AA17" i="11"/>
  <c r="L18" i="11"/>
  <c r="U8" i="11"/>
  <c r="AA8" i="11"/>
  <c r="V15" i="11"/>
  <c r="T15" i="11"/>
  <c r="Y15" i="11" s="1"/>
  <c r="W15" i="11" s="1"/>
  <c r="O8" i="11"/>
  <c r="O18" i="11" s="1"/>
  <c r="O229" i="11" s="1"/>
  <c r="U10" i="11"/>
  <c r="N17" i="11"/>
  <c r="AA6" i="11"/>
  <c r="U11" i="11"/>
  <c r="R14" i="11"/>
  <c r="AA14" i="11"/>
  <c r="P16" i="11"/>
  <c r="T5" i="11"/>
  <c r="Y5" i="11" s="1"/>
  <c r="W5" i="11" s="1"/>
  <c r="R7" i="11"/>
  <c r="AA7" i="11"/>
  <c r="P9" i="11"/>
  <c r="L13" i="11"/>
  <c r="R15" i="11"/>
  <c r="AA15" i="11"/>
  <c r="Q9" i="11"/>
  <c r="S7" i="11"/>
  <c r="P10" i="11"/>
  <c r="R16" i="11"/>
  <c r="Q17" i="11"/>
  <c r="R9" i="11"/>
  <c r="P11" i="11"/>
  <c r="N13" i="11"/>
  <c r="U14" i="11"/>
  <c r="Q18" i="11" l="1"/>
  <c r="M229" i="11"/>
  <c r="T7" i="11"/>
  <c r="Y7" i="11" s="1"/>
  <c r="W7" i="11" s="1"/>
  <c r="AB14" i="11"/>
  <c r="T14" i="11"/>
  <c r="Y14" i="11" s="1"/>
  <c r="W14" i="11" s="1"/>
  <c r="P8" i="11"/>
  <c r="V8" i="11" s="1"/>
  <c r="V7" i="11"/>
  <c r="V12" i="11"/>
  <c r="AB6" i="11"/>
  <c r="AB5" i="11"/>
  <c r="T12" i="11"/>
  <c r="Y12" i="11" s="1"/>
  <c r="W12" i="11" s="1"/>
  <c r="T6" i="11"/>
  <c r="Y6" i="11" s="1"/>
  <c r="W6" i="11" s="1"/>
  <c r="V16" i="11"/>
  <c r="T16" i="11"/>
  <c r="Y16" i="11" s="1"/>
  <c r="W16" i="11" s="1"/>
  <c r="AB16" i="11"/>
  <c r="AB10" i="11"/>
  <c r="V10" i="11"/>
  <c r="T10" i="11"/>
  <c r="Y10" i="11" s="1"/>
  <c r="W10" i="11" s="1"/>
  <c r="U18" i="11"/>
  <c r="AA18" i="11"/>
  <c r="R8" i="11"/>
  <c r="U13" i="11"/>
  <c r="AA13" i="11"/>
  <c r="S13" i="11"/>
  <c r="R13" i="11"/>
  <c r="V9" i="11"/>
  <c r="P13" i="11"/>
  <c r="T9" i="11"/>
  <c r="Y9" i="11" s="1"/>
  <c r="W9" i="11" s="1"/>
  <c r="AB9" i="11"/>
  <c r="AB11" i="11"/>
  <c r="V11" i="11"/>
  <c r="T11" i="11"/>
  <c r="Y11" i="11" s="1"/>
  <c r="W11" i="11" s="1"/>
  <c r="T8" i="11"/>
  <c r="Y8" i="11" s="1"/>
  <c r="W8" i="11" s="1"/>
  <c r="AB8" i="11"/>
  <c r="P17" i="11"/>
  <c r="S17" i="11"/>
  <c r="N18" i="11"/>
  <c r="N229" i="11" s="1"/>
  <c r="R17" i="11"/>
  <c r="S18" i="11" l="1"/>
  <c r="R18" i="11"/>
  <c r="P18" i="11"/>
  <c r="P229" i="11" s="1"/>
  <c r="T17" i="11"/>
  <c r="Y17" i="11" s="1"/>
  <c r="W17" i="11" s="1"/>
  <c r="AB17" i="11"/>
  <c r="V17" i="11"/>
  <c r="V13" i="11"/>
  <c r="T13" i="11"/>
  <c r="Y13" i="11" s="1"/>
  <c r="W13" i="11" s="1"/>
  <c r="AB13" i="11"/>
  <c r="V18" i="11" l="1"/>
  <c r="T18" i="11"/>
  <c r="Y18" i="11" s="1"/>
  <c r="W18" i="11" s="1"/>
  <c r="AB18" i="11"/>
  <c r="K18" i="10" l="1"/>
  <c r="D18" i="10"/>
  <c r="C18" i="10"/>
  <c r="R17" i="10"/>
  <c r="O17" i="10"/>
  <c r="O18" i="10" s="1"/>
  <c r="N17" i="10"/>
  <c r="N18" i="10" s="1"/>
  <c r="M17" i="10"/>
  <c r="M18" i="10" s="1"/>
  <c r="J17" i="10"/>
  <c r="I17" i="10"/>
  <c r="H17" i="10"/>
  <c r="G17" i="10"/>
  <c r="G18" i="10" s="1"/>
  <c r="F17" i="10"/>
  <c r="F18" i="10" s="1"/>
  <c r="E17" i="10"/>
  <c r="C17" i="10"/>
  <c r="X17" i="10" s="1"/>
  <c r="X16" i="10"/>
  <c r="S16" i="10"/>
  <c r="R16" i="10"/>
  <c r="Q16" i="10"/>
  <c r="P16" i="10"/>
  <c r="L16" i="10"/>
  <c r="U16" i="10" s="1"/>
  <c r="X15" i="10"/>
  <c r="S15" i="10"/>
  <c r="R15" i="10"/>
  <c r="Q15" i="10"/>
  <c r="P15" i="10"/>
  <c r="V15" i="10" s="1"/>
  <c r="L15" i="10"/>
  <c r="U15" i="10" s="1"/>
  <c r="X14" i="10"/>
  <c r="V14" i="10"/>
  <c r="S14" i="10"/>
  <c r="R14" i="10"/>
  <c r="Q14" i="10"/>
  <c r="P14" i="10"/>
  <c r="L14" i="10"/>
  <c r="X13" i="10"/>
  <c r="Q13" i="10"/>
  <c r="J13" i="10"/>
  <c r="S13" i="10" s="1"/>
  <c r="I13" i="10"/>
  <c r="H13" i="10"/>
  <c r="G13" i="10"/>
  <c r="F13" i="10"/>
  <c r="E13" i="10"/>
  <c r="X12" i="10"/>
  <c r="V12" i="10"/>
  <c r="S12" i="10"/>
  <c r="R12" i="10"/>
  <c r="Q12" i="10"/>
  <c r="P12" i="10"/>
  <c r="L12" i="10"/>
  <c r="U12" i="10" s="1"/>
  <c r="X11" i="10"/>
  <c r="T11" i="10"/>
  <c r="Y11" i="10" s="1"/>
  <c r="W11" i="10" s="1"/>
  <c r="S11" i="10"/>
  <c r="R11" i="10"/>
  <c r="Q11" i="10"/>
  <c r="P11" i="10"/>
  <c r="V11" i="10" s="1"/>
  <c r="L11" i="10"/>
  <c r="U11" i="10" s="1"/>
  <c r="X10" i="10"/>
  <c r="S10" i="10"/>
  <c r="R10" i="10"/>
  <c r="Q10" i="10"/>
  <c r="P10" i="10"/>
  <c r="L10" i="10"/>
  <c r="U10" i="10" s="1"/>
  <c r="X9" i="10"/>
  <c r="S9" i="10"/>
  <c r="R9" i="10"/>
  <c r="Q9" i="10"/>
  <c r="P9" i="10"/>
  <c r="V9" i="10" s="1"/>
  <c r="L9" i="10"/>
  <c r="U9" i="10" s="1"/>
  <c r="X8" i="10"/>
  <c r="J8" i="10"/>
  <c r="S8" i="10" s="1"/>
  <c r="I8" i="10"/>
  <c r="Q8" i="10" s="1"/>
  <c r="H8" i="10"/>
  <c r="G8" i="10"/>
  <c r="F8" i="10"/>
  <c r="E8" i="10"/>
  <c r="X7" i="10"/>
  <c r="S7" i="10"/>
  <c r="R7" i="10"/>
  <c r="Q7" i="10"/>
  <c r="P7" i="10"/>
  <c r="V7" i="10" s="1"/>
  <c r="L7" i="10"/>
  <c r="U7" i="10" s="1"/>
  <c r="X6" i="10"/>
  <c r="S6" i="10"/>
  <c r="R6" i="10"/>
  <c r="Q6" i="10"/>
  <c r="P6" i="10"/>
  <c r="T6" i="10" s="1"/>
  <c r="L6" i="10"/>
  <c r="U6" i="10" s="1"/>
  <c r="X5" i="10"/>
  <c r="U5" i="10"/>
  <c r="S5" i="10"/>
  <c r="R5" i="10"/>
  <c r="Q5" i="10"/>
  <c r="P5" i="10"/>
  <c r="P8" i="10" s="1"/>
  <c r="L5" i="10"/>
  <c r="Y6" i="10" l="1"/>
  <c r="W6" i="10" s="1"/>
  <c r="T16" i="10"/>
  <c r="Y16" i="10" s="1"/>
  <c r="W16" i="10" s="1"/>
  <c r="L17" i="10"/>
  <c r="U17" i="10" s="1"/>
  <c r="X18" i="10"/>
  <c r="T10" i="10"/>
  <c r="Y10" i="10" s="1"/>
  <c r="W10" i="10" s="1"/>
  <c r="H18" i="10"/>
  <c r="P17" i="10"/>
  <c r="I18" i="10"/>
  <c r="R13" i="10"/>
  <c r="T12" i="10"/>
  <c r="Y12" i="10" s="1"/>
  <c r="W12" i="10" s="1"/>
  <c r="T5" i="10"/>
  <c r="Y5" i="10" s="1"/>
  <c r="W5" i="10" s="1"/>
  <c r="V6" i="10"/>
  <c r="S17" i="10"/>
  <c r="Q18" i="10"/>
  <c r="P13" i="10"/>
  <c r="V13" i="10" s="1"/>
  <c r="L8" i="10"/>
  <c r="U8" i="10" s="1"/>
  <c r="T7" i="10"/>
  <c r="Y7" i="10" s="1"/>
  <c r="W7" i="10" s="1"/>
  <c r="U14" i="10"/>
  <c r="E18" i="10"/>
  <c r="P18" i="10"/>
  <c r="V8" i="10"/>
  <c r="V17" i="10"/>
  <c r="V10" i="10"/>
  <c r="L13" i="10"/>
  <c r="U13" i="10" s="1"/>
  <c r="T14" i="10"/>
  <c r="Y14" i="10" s="1"/>
  <c r="W14" i="10" s="1"/>
  <c r="V16" i="10"/>
  <c r="Q17" i="10"/>
  <c r="J18" i="10"/>
  <c r="S18" i="10" s="1"/>
  <c r="V5" i="10"/>
  <c r="T9" i="10"/>
  <c r="Y9" i="10" s="1"/>
  <c r="W9" i="10" s="1"/>
  <c r="T15" i="10"/>
  <c r="Y15" i="10" s="1"/>
  <c r="W15" i="10" s="1"/>
  <c r="R8" i="10"/>
  <c r="T17" i="10" l="1"/>
  <c r="Y17" i="10" s="1"/>
  <c r="W17" i="10" s="1"/>
  <c r="L18" i="10"/>
  <c r="U18" i="10" s="1"/>
  <c r="T13" i="10"/>
  <c r="Y13" i="10" s="1"/>
  <c r="W13" i="10" s="1"/>
  <c r="T8" i="10"/>
  <c r="Y8" i="10" s="1"/>
  <c r="W8" i="10" s="1"/>
  <c r="V18" i="10"/>
  <c r="R18" i="10"/>
  <c r="T18" i="10" l="1"/>
  <c r="Y18" i="10" s="1"/>
  <c r="W18" i="10" s="1"/>
  <c r="P180" i="6"/>
  <c r="O180" i="6"/>
  <c r="M180" i="6"/>
  <c r="N180" i="6"/>
  <c r="L180" i="6"/>
  <c r="K180" i="6"/>
  <c r="J180" i="6"/>
  <c r="I180" i="6"/>
  <c r="D180" i="6"/>
  <c r="C180" i="6"/>
  <c r="O144" i="1"/>
  <c r="N144" i="1"/>
  <c r="M144" i="1"/>
  <c r="P146" i="1"/>
  <c r="I1" i="3"/>
  <c r="J1" i="3"/>
  <c r="K1" i="3"/>
  <c r="M1" i="3"/>
  <c r="N1" i="3"/>
  <c r="O1" i="3"/>
  <c r="F148" i="1"/>
  <c r="D148" i="1"/>
  <c r="C148" i="1"/>
  <c r="AE7" i="1"/>
  <c r="K178" i="6" l="1"/>
  <c r="O177" i="6"/>
  <c r="N177" i="6"/>
  <c r="M177" i="6"/>
  <c r="J177" i="6"/>
  <c r="I177" i="6"/>
  <c r="H177" i="6"/>
  <c r="G177" i="6"/>
  <c r="F177" i="6"/>
  <c r="E177" i="6"/>
  <c r="D177" i="6"/>
  <c r="C177" i="6"/>
  <c r="X176" i="6"/>
  <c r="S176" i="6"/>
  <c r="R176" i="6"/>
  <c r="Q176" i="6"/>
  <c r="P176" i="6"/>
  <c r="V176" i="6" s="1"/>
  <c r="L176" i="6"/>
  <c r="U176" i="6" s="1"/>
  <c r="X175" i="6"/>
  <c r="S175" i="6"/>
  <c r="R175" i="6"/>
  <c r="Q175" i="6"/>
  <c r="P175" i="6"/>
  <c r="V175" i="6" s="1"/>
  <c r="L175" i="6"/>
  <c r="U175" i="6" s="1"/>
  <c r="X174" i="6"/>
  <c r="S174" i="6"/>
  <c r="R174" i="6"/>
  <c r="Q174" i="6"/>
  <c r="P174" i="6"/>
  <c r="L174" i="6"/>
  <c r="O173" i="6"/>
  <c r="N173" i="6"/>
  <c r="M173" i="6"/>
  <c r="Q173" i="6" s="1"/>
  <c r="J173" i="6"/>
  <c r="I173" i="6"/>
  <c r="H173" i="6"/>
  <c r="G173" i="6"/>
  <c r="F173" i="6"/>
  <c r="E173" i="6"/>
  <c r="D173" i="6"/>
  <c r="C173" i="6"/>
  <c r="X172" i="6"/>
  <c r="S172" i="6"/>
  <c r="R172" i="6"/>
  <c r="Q172" i="6"/>
  <c r="P172" i="6"/>
  <c r="V172" i="6" s="1"/>
  <c r="L172" i="6"/>
  <c r="U172" i="6" s="1"/>
  <c r="X171" i="6"/>
  <c r="S171" i="6"/>
  <c r="R171" i="6"/>
  <c r="Q171" i="6"/>
  <c r="P171" i="6"/>
  <c r="V171" i="6" s="1"/>
  <c r="L171" i="6"/>
  <c r="U171" i="6" s="1"/>
  <c r="X170" i="6"/>
  <c r="S170" i="6"/>
  <c r="R170" i="6"/>
  <c r="Q170" i="6"/>
  <c r="P170" i="6"/>
  <c r="V170" i="6" s="1"/>
  <c r="L170" i="6"/>
  <c r="U170" i="6" s="1"/>
  <c r="O169" i="6"/>
  <c r="N169" i="6"/>
  <c r="M169" i="6"/>
  <c r="J169" i="6"/>
  <c r="I169" i="6"/>
  <c r="I178" i="6" s="1"/>
  <c r="H169" i="6"/>
  <c r="H178" i="6" s="1"/>
  <c r="G169" i="6"/>
  <c r="F169" i="6"/>
  <c r="E169" i="6"/>
  <c r="E178" i="6" s="1"/>
  <c r="D169" i="6"/>
  <c r="C169" i="6"/>
  <c r="X169" i="6" s="1"/>
  <c r="X168" i="6"/>
  <c r="S168" i="6"/>
  <c r="R168" i="6"/>
  <c r="Q168" i="6"/>
  <c r="P168" i="6"/>
  <c r="V168" i="6" s="1"/>
  <c r="L168" i="6"/>
  <c r="U168" i="6" s="1"/>
  <c r="X167" i="6"/>
  <c r="S167" i="6"/>
  <c r="R167" i="6"/>
  <c r="Q167" i="6"/>
  <c r="P167" i="6"/>
  <c r="V167" i="6" s="1"/>
  <c r="L167" i="6"/>
  <c r="U167" i="6" s="1"/>
  <c r="X166" i="6"/>
  <c r="S166" i="6"/>
  <c r="R166" i="6"/>
  <c r="Q166" i="6"/>
  <c r="P166" i="6"/>
  <c r="L166" i="6"/>
  <c r="U166" i="6" s="1"/>
  <c r="K161" i="6"/>
  <c r="G161" i="6"/>
  <c r="H161" i="6" s="1"/>
  <c r="F161" i="6"/>
  <c r="E161" i="6"/>
  <c r="C161" i="6"/>
  <c r="O160" i="6"/>
  <c r="O161" i="6" s="1"/>
  <c r="N160" i="6"/>
  <c r="M160" i="6"/>
  <c r="J160" i="6"/>
  <c r="I160" i="6"/>
  <c r="H160" i="6"/>
  <c r="D160" i="6"/>
  <c r="X160" i="6" s="1"/>
  <c r="X159" i="6"/>
  <c r="U159" i="6"/>
  <c r="S159" i="6"/>
  <c r="R159" i="6"/>
  <c r="Q159" i="6"/>
  <c r="P159" i="6"/>
  <c r="V159" i="6" s="1"/>
  <c r="L159" i="6"/>
  <c r="H159" i="6"/>
  <c r="X158" i="6"/>
  <c r="U158" i="6"/>
  <c r="S158" i="6"/>
  <c r="R158" i="6"/>
  <c r="Q158" i="6"/>
  <c r="P158" i="6"/>
  <c r="V158" i="6" s="1"/>
  <c r="L158" i="6"/>
  <c r="H158" i="6"/>
  <c r="X157" i="6"/>
  <c r="U157" i="6"/>
  <c r="S157" i="6"/>
  <c r="R157" i="6"/>
  <c r="Q157" i="6"/>
  <c r="P157" i="6"/>
  <c r="V157" i="6" s="1"/>
  <c r="L157" i="6"/>
  <c r="L160" i="6" s="1"/>
  <c r="U160" i="6" s="1"/>
  <c r="H157" i="6"/>
  <c r="O156" i="6"/>
  <c r="N156" i="6"/>
  <c r="R156" i="6" s="1"/>
  <c r="M156" i="6"/>
  <c r="J156" i="6"/>
  <c r="I156" i="6"/>
  <c r="H156" i="6"/>
  <c r="D156" i="6"/>
  <c r="X155" i="6"/>
  <c r="S155" i="6"/>
  <c r="R155" i="6"/>
  <c r="Q155" i="6"/>
  <c r="P155" i="6"/>
  <c r="V155" i="6" s="1"/>
  <c r="L155" i="6"/>
  <c r="U155" i="6" s="1"/>
  <c r="H155" i="6"/>
  <c r="X154" i="6"/>
  <c r="S154" i="6"/>
  <c r="R154" i="6"/>
  <c r="Q154" i="6"/>
  <c r="P154" i="6"/>
  <c r="V154" i="6" s="1"/>
  <c r="L154" i="6"/>
  <c r="U154" i="6" s="1"/>
  <c r="H154" i="6"/>
  <c r="X153" i="6"/>
  <c r="S153" i="6"/>
  <c r="R153" i="6"/>
  <c r="Q153" i="6"/>
  <c r="P153" i="6"/>
  <c r="V153" i="6" s="1"/>
  <c r="L153" i="6"/>
  <c r="H153" i="6"/>
  <c r="O152" i="6"/>
  <c r="N152" i="6"/>
  <c r="M152" i="6"/>
  <c r="J152" i="6"/>
  <c r="I152" i="6"/>
  <c r="H152" i="6"/>
  <c r="D152" i="6"/>
  <c r="X152" i="6" s="1"/>
  <c r="X151" i="6"/>
  <c r="S151" i="6"/>
  <c r="R151" i="6"/>
  <c r="Q151" i="6"/>
  <c r="P151" i="6"/>
  <c r="V151" i="6" s="1"/>
  <c r="L151" i="6"/>
  <c r="U151" i="6" s="1"/>
  <c r="H151" i="6"/>
  <c r="X150" i="6"/>
  <c r="S150" i="6"/>
  <c r="R150" i="6"/>
  <c r="Q150" i="6"/>
  <c r="P150" i="6"/>
  <c r="V150" i="6" s="1"/>
  <c r="L150" i="6"/>
  <c r="U150" i="6" s="1"/>
  <c r="H150" i="6"/>
  <c r="X149" i="6"/>
  <c r="S149" i="6"/>
  <c r="R149" i="6"/>
  <c r="Q149" i="6"/>
  <c r="P149" i="6"/>
  <c r="V149" i="6" s="1"/>
  <c r="L149" i="6"/>
  <c r="H149" i="6"/>
  <c r="O143" i="6"/>
  <c r="N143" i="6"/>
  <c r="S143" i="6" s="1"/>
  <c r="M143" i="6"/>
  <c r="K143" i="6"/>
  <c r="J143" i="6"/>
  <c r="I143" i="6"/>
  <c r="H143" i="6"/>
  <c r="G143" i="6"/>
  <c r="F143" i="6"/>
  <c r="E143" i="6"/>
  <c r="D143" i="6"/>
  <c r="C143" i="6"/>
  <c r="X142" i="6"/>
  <c r="S142" i="6"/>
  <c r="R142" i="6"/>
  <c r="Q142" i="6"/>
  <c r="P142" i="6"/>
  <c r="V142" i="6" s="1"/>
  <c r="L142" i="6"/>
  <c r="U142" i="6" s="1"/>
  <c r="X141" i="6"/>
  <c r="U141" i="6"/>
  <c r="S141" i="6"/>
  <c r="R141" i="6"/>
  <c r="Q141" i="6"/>
  <c r="P141" i="6"/>
  <c r="L141" i="6"/>
  <c r="X140" i="6"/>
  <c r="S140" i="6"/>
  <c r="R140" i="6"/>
  <c r="Q140" i="6"/>
  <c r="P140" i="6"/>
  <c r="V140" i="6" s="1"/>
  <c r="L140" i="6"/>
  <c r="U140" i="6" s="1"/>
  <c r="O139" i="6"/>
  <c r="N139" i="6"/>
  <c r="M139" i="6"/>
  <c r="Q139" i="6" s="1"/>
  <c r="K139" i="6"/>
  <c r="J139" i="6"/>
  <c r="I139" i="6"/>
  <c r="H139" i="6"/>
  <c r="H144" i="6" s="1"/>
  <c r="G139" i="6"/>
  <c r="F139" i="6"/>
  <c r="E139" i="6"/>
  <c r="D139" i="6"/>
  <c r="X139" i="6" s="1"/>
  <c r="C139" i="6"/>
  <c r="X138" i="6"/>
  <c r="S138" i="6"/>
  <c r="R138" i="6"/>
  <c r="Q138" i="6"/>
  <c r="P138" i="6"/>
  <c r="V138" i="6" s="1"/>
  <c r="L138" i="6"/>
  <c r="U138" i="6" s="1"/>
  <c r="X137" i="6"/>
  <c r="S137" i="6"/>
  <c r="R137" i="6"/>
  <c r="Q137" i="6"/>
  <c r="P137" i="6"/>
  <c r="L137" i="6"/>
  <c r="U137" i="6" s="1"/>
  <c r="X136" i="6"/>
  <c r="S136" i="6"/>
  <c r="R136" i="6"/>
  <c r="Q136" i="6"/>
  <c r="P136" i="6"/>
  <c r="V136" i="6" s="1"/>
  <c r="L136" i="6"/>
  <c r="U136" i="6" s="1"/>
  <c r="S135" i="6"/>
  <c r="O135" i="6"/>
  <c r="N135" i="6"/>
  <c r="M135" i="6"/>
  <c r="K135" i="6"/>
  <c r="K144" i="6" s="1"/>
  <c r="J135" i="6"/>
  <c r="I135" i="6"/>
  <c r="H135" i="6"/>
  <c r="G135" i="6"/>
  <c r="G144" i="6" s="1"/>
  <c r="F135" i="6"/>
  <c r="E135" i="6"/>
  <c r="D135" i="6"/>
  <c r="C135" i="6"/>
  <c r="C144" i="6" s="1"/>
  <c r="X134" i="6"/>
  <c r="S134" i="6"/>
  <c r="R134" i="6"/>
  <c r="Q134" i="6"/>
  <c r="P134" i="6"/>
  <c r="V134" i="6" s="1"/>
  <c r="L134" i="6"/>
  <c r="X133" i="6"/>
  <c r="S133" i="6"/>
  <c r="R133" i="6"/>
  <c r="Q133" i="6"/>
  <c r="P133" i="6"/>
  <c r="V133" i="6" s="1"/>
  <c r="L133" i="6"/>
  <c r="U133" i="6" s="1"/>
  <c r="X132" i="6"/>
  <c r="S132" i="6"/>
  <c r="R132" i="6"/>
  <c r="Q132" i="6"/>
  <c r="P132" i="6"/>
  <c r="V132" i="6" s="1"/>
  <c r="L132" i="6"/>
  <c r="U132" i="6" s="1"/>
  <c r="N94" i="6"/>
  <c r="M94" i="6"/>
  <c r="L94" i="6"/>
  <c r="J94" i="6"/>
  <c r="I94" i="6"/>
  <c r="G94" i="6"/>
  <c r="C94" i="6"/>
  <c r="B94" i="6"/>
  <c r="R93" i="6"/>
  <c r="Q93" i="6"/>
  <c r="P93" i="6"/>
  <c r="O93" i="6"/>
  <c r="V93" i="6" s="1"/>
  <c r="K93" i="6"/>
  <c r="U93" i="6" s="1"/>
  <c r="R92" i="6"/>
  <c r="Q92" i="6"/>
  <c r="P92" i="6"/>
  <c r="O92" i="6"/>
  <c r="K92" i="6"/>
  <c r="U92" i="6" s="1"/>
  <c r="R91" i="6"/>
  <c r="Q91" i="6"/>
  <c r="P91" i="6"/>
  <c r="O91" i="6"/>
  <c r="V91" i="6" s="1"/>
  <c r="K91" i="6"/>
  <c r="U91" i="6" s="1"/>
  <c r="R90" i="6"/>
  <c r="Q90" i="6"/>
  <c r="P90" i="6"/>
  <c r="O90" i="6"/>
  <c r="V90" i="6" s="1"/>
  <c r="K90" i="6"/>
  <c r="U90" i="6" s="1"/>
  <c r="R89" i="6"/>
  <c r="Q89" i="6"/>
  <c r="P89" i="6"/>
  <c r="O89" i="6"/>
  <c r="V89" i="6" s="1"/>
  <c r="K89" i="6"/>
  <c r="U89" i="6" s="1"/>
  <c r="R88" i="6"/>
  <c r="Q88" i="6"/>
  <c r="P88" i="6"/>
  <c r="O88" i="6"/>
  <c r="K88" i="6"/>
  <c r="U88" i="6" s="1"/>
  <c r="R87" i="6"/>
  <c r="Q87" i="6"/>
  <c r="P87" i="6"/>
  <c r="O87" i="6"/>
  <c r="K87" i="6"/>
  <c r="U87" i="6" s="1"/>
  <c r="R86" i="6"/>
  <c r="Q86" i="6"/>
  <c r="P86" i="6"/>
  <c r="O86" i="6"/>
  <c r="K86" i="6"/>
  <c r="U86" i="6" s="1"/>
  <c r="R85" i="6"/>
  <c r="Q85" i="6"/>
  <c r="P85" i="6"/>
  <c r="O85" i="6"/>
  <c r="K85" i="6"/>
  <c r="N79" i="6"/>
  <c r="M79" i="6"/>
  <c r="R79" i="6" s="1"/>
  <c r="L79" i="6"/>
  <c r="P79" i="6" s="1"/>
  <c r="J79" i="6"/>
  <c r="C79" i="6"/>
  <c r="V78" i="6"/>
  <c r="R78" i="6"/>
  <c r="Q78" i="6"/>
  <c r="P78" i="6"/>
  <c r="O78" i="6"/>
  <c r="S78" i="6" s="1"/>
  <c r="R77" i="6"/>
  <c r="Q77" i="6"/>
  <c r="P77" i="6"/>
  <c r="O77" i="6"/>
  <c r="S77" i="6" s="1"/>
  <c r="B77" i="6"/>
  <c r="V77" i="6" s="1"/>
  <c r="R76" i="6"/>
  <c r="Q76" i="6"/>
  <c r="P76" i="6"/>
  <c r="O76" i="6"/>
  <c r="S76" i="6" s="1"/>
  <c r="B76" i="6"/>
  <c r="V76" i="6" s="1"/>
  <c r="X76" i="6" s="1"/>
  <c r="U76" i="6" s="1"/>
  <c r="R75" i="6"/>
  <c r="Q75" i="6"/>
  <c r="P75" i="6"/>
  <c r="O75" i="6"/>
  <c r="S75" i="6" s="1"/>
  <c r="B75" i="6"/>
  <c r="V74" i="6"/>
  <c r="R74" i="6"/>
  <c r="Q74" i="6"/>
  <c r="P74" i="6"/>
  <c r="O74" i="6"/>
  <c r="S74" i="6" s="1"/>
  <c r="V73" i="6"/>
  <c r="R73" i="6"/>
  <c r="Q73" i="6"/>
  <c r="P73" i="6"/>
  <c r="O73" i="6"/>
  <c r="S73" i="6" s="1"/>
  <c r="V72" i="6"/>
  <c r="R72" i="6"/>
  <c r="Q72" i="6"/>
  <c r="P72" i="6"/>
  <c r="O72" i="6"/>
  <c r="V71" i="6"/>
  <c r="R71" i="6"/>
  <c r="Q71" i="6"/>
  <c r="P71" i="6"/>
  <c r="O71" i="6"/>
  <c r="S71" i="6" s="1"/>
  <c r="N65" i="6"/>
  <c r="M65" i="6"/>
  <c r="L65" i="6"/>
  <c r="J65" i="6"/>
  <c r="I65" i="6"/>
  <c r="H65" i="6"/>
  <c r="F65" i="6"/>
  <c r="E65" i="6"/>
  <c r="D65" i="6"/>
  <c r="C65" i="6"/>
  <c r="B65" i="6"/>
  <c r="V64" i="6"/>
  <c r="R64" i="6"/>
  <c r="Q64" i="6"/>
  <c r="P64" i="6"/>
  <c r="O64" i="6"/>
  <c r="K64" i="6"/>
  <c r="G64" i="6"/>
  <c r="V63" i="6"/>
  <c r="R63" i="6"/>
  <c r="Q63" i="6"/>
  <c r="P63" i="6"/>
  <c r="O63" i="6"/>
  <c r="S63" i="6" s="1"/>
  <c r="K63" i="6"/>
  <c r="G63" i="6"/>
  <c r="V62" i="6"/>
  <c r="R62" i="6"/>
  <c r="Q62" i="6"/>
  <c r="P62" i="6"/>
  <c r="O62" i="6"/>
  <c r="K62" i="6"/>
  <c r="G62" i="6"/>
  <c r="V61" i="6"/>
  <c r="R61" i="6"/>
  <c r="Q61" i="6"/>
  <c r="P61" i="6"/>
  <c r="O61" i="6"/>
  <c r="K61" i="6"/>
  <c r="G61" i="6"/>
  <c r="V60" i="6"/>
  <c r="R60" i="6"/>
  <c r="Q60" i="6"/>
  <c r="P60" i="6"/>
  <c r="O60" i="6"/>
  <c r="K60" i="6"/>
  <c r="G60" i="6"/>
  <c r="V59" i="6"/>
  <c r="R59" i="6"/>
  <c r="Q59" i="6"/>
  <c r="P59" i="6"/>
  <c r="O59" i="6"/>
  <c r="S59" i="6" s="1"/>
  <c r="K59" i="6"/>
  <c r="G59" i="6"/>
  <c r="V58" i="6"/>
  <c r="R58" i="6"/>
  <c r="Q58" i="6"/>
  <c r="P58" i="6"/>
  <c r="O58" i="6"/>
  <c r="K58" i="6"/>
  <c r="G58" i="6"/>
  <c r="V57" i="6"/>
  <c r="R57" i="6"/>
  <c r="Q57" i="6"/>
  <c r="P57" i="6"/>
  <c r="O57" i="6"/>
  <c r="K57" i="6"/>
  <c r="G57" i="6"/>
  <c r="N52" i="6"/>
  <c r="M52" i="6"/>
  <c r="Q52" i="6" s="1"/>
  <c r="L52" i="6"/>
  <c r="J52" i="6"/>
  <c r="I52" i="6"/>
  <c r="H52" i="6"/>
  <c r="F52" i="6"/>
  <c r="E52" i="6"/>
  <c r="D52" i="6"/>
  <c r="C52" i="6"/>
  <c r="Z52" i="6" s="1"/>
  <c r="B52" i="6"/>
  <c r="Z51" i="6"/>
  <c r="W51" i="6"/>
  <c r="Q51" i="6"/>
  <c r="P51" i="6"/>
  <c r="O51" i="6"/>
  <c r="K51" i="6"/>
  <c r="R51" i="6" s="1"/>
  <c r="G51" i="6"/>
  <c r="Z50" i="6"/>
  <c r="W50" i="6"/>
  <c r="U50" i="6"/>
  <c r="Q50" i="6"/>
  <c r="P50" i="6"/>
  <c r="O50" i="6"/>
  <c r="K50" i="6"/>
  <c r="G50" i="6"/>
  <c r="Z49" i="6"/>
  <c r="W49" i="6"/>
  <c r="U49" i="6"/>
  <c r="Q49" i="6"/>
  <c r="P49" i="6"/>
  <c r="O49" i="6"/>
  <c r="K49" i="6"/>
  <c r="G49" i="6"/>
  <c r="Z48" i="6"/>
  <c r="W48" i="6"/>
  <c r="U48" i="6"/>
  <c r="Q48" i="6"/>
  <c r="P48" i="6"/>
  <c r="O48" i="6"/>
  <c r="K48" i="6"/>
  <c r="G48" i="6"/>
  <c r="Z47" i="6"/>
  <c r="W47" i="6"/>
  <c r="U47" i="6"/>
  <c r="Q47" i="6"/>
  <c r="P47" i="6"/>
  <c r="O47" i="6"/>
  <c r="K47" i="6"/>
  <c r="G47" i="6"/>
  <c r="Z46" i="6"/>
  <c r="W46" i="6"/>
  <c r="U46" i="6"/>
  <c r="Q46" i="6"/>
  <c r="P46" i="6"/>
  <c r="O46" i="6"/>
  <c r="K46" i="6"/>
  <c r="G46" i="6"/>
  <c r="Z45" i="6"/>
  <c r="W45" i="6"/>
  <c r="U45" i="6"/>
  <c r="Q45" i="6"/>
  <c r="P45" i="6"/>
  <c r="O45" i="6"/>
  <c r="K45" i="6"/>
  <c r="G45" i="6"/>
  <c r="Z44" i="6"/>
  <c r="W44" i="6"/>
  <c r="U44" i="6"/>
  <c r="Q44" i="6"/>
  <c r="V44" i="6" s="1"/>
  <c r="P44" i="6"/>
  <c r="O44" i="6"/>
  <c r="K44" i="6"/>
  <c r="K52" i="6" s="1"/>
  <c r="G44" i="6"/>
  <c r="G52" i="6" s="1"/>
  <c r="J39" i="6"/>
  <c r="I39" i="6"/>
  <c r="Q39" i="6" s="1"/>
  <c r="H39" i="6"/>
  <c r="P39" i="6" s="1"/>
  <c r="F39" i="6"/>
  <c r="E39" i="6"/>
  <c r="D39" i="6"/>
  <c r="B39" i="6"/>
  <c r="Z39" i="6" s="1"/>
  <c r="Z38" i="6"/>
  <c r="W38" i="6"/>
  <c r="Q38" i="6"/>
  <c r="V38" i="6" s="1"/>
  <c r="P38" i="6"/>
  <c r="O38" i="6"/>
  <c r="K38" i="6"/>
  <c r="R38" i="6" s="1"/>
  <c r="G38" i="6"/>
  <c r="Z37" i="6"/>
  <c r="W37" i="6"/>
  <c r="Q37" i="6"/>
  <c r="P37" i="6"/>
  <c r="O37" i="6"/>
  <c r="K37" i="6"/>
  <c r="G37" i="6"/>
  <c r="Z36" i="6"/>
  <c r="W36" i="6"/>
  <c r="Q36" i="6"/>
  <c r="P36" i="6"/>
  <c r="O36" i="6"/>
  <c r="K36" i="6"/>
  <c r="G36" i="6"/>
  <c r="Z35" i="6"/>
  <c r="W35" i="6"/>
  <c r="Q35" i="6"/>
  <c r="P35" i="6"/>
  <c r="O35" i="6"/>
  <c r="K35" i="6"/>
  <c r="AA35" i="6" s="1"/>
  <c r="AB35" i="6" s="1"/>
  <c r="S35" i="6" s="1"/>
  <c r="G35" i="6"/>
  <c r="Z34" i="6"/>
  <c r="W34" i="6"/>
  <c r="Q34" i="6"/>
  <c r="P34" i="6"/>
  <c r="O34" i="6"/>
  <c r="K34" i="6"/>
  <c r="G34" i="6"/>
  <c r="Z33" i="6"/>
  <c r="W33" i="6"/>
  <c r="Q33" i="6"/>
  <c r="P33" i="6"/>
  <c r="O33" i="6"/>
  <c r="AA33" i="6" s="1"/>
  <c r="K33" i="6"/>
  <c r="G33" i="6"/>
  <c r="Z32" i="6"/>
  <c r="W32" i="6"/>
  <c r="Q32" i="6"/>
  <c r="P32" i="6"/>
  <c r="O32" i="6"/>
  <c r="K32" i="6"/>
  <c r="G32" i="6"/>
  <c r="Z31" i="6"/>
  <c r="W31" i="6"/>
  <c r="Q31" i="6"/>
  <c r="P31" i="6"/>
  <c r="O31" i="6"/>
  <c r="K31" i="6"/>
  <c r="G31" i="6"/>
  <c r="N26" i="6"/>
  <c r="M26" i="6"/>
  <c r="L26" i="6"/>
  <c r="P26" i="6" s="1"/>
  <c r="J26" i="6"/>
  <c r="I26" i="6"/>
  <c r="H26" i="6"/>
  <c r="F26" i="6"/>
  <c r="E26" i="6"/>
  <c r="D26" i="6"/>
  <c r="C26" i="6"/>
  <c r="B26" i="6"/>
  <c r="Z26" i="6" s="1"/>
  <c r="Z25" i="6"/>
  <c r="W25" i="6"/>
  <c r="Q25" i="6"/>
  <c r="P25" i="6"/>
  <c r="O25" i="6"/>
  <c r="K25" i="6"/>
  <c r="G25" i="6"/>
  <c r="Z24" i="6"/>
  <c r="W24" i="6"/>
  <c r="Q24" i="6"/>
  <c r="P24" i="6"/>
  <c r="O24" i="6"/>
  <c r="K24" i="6"/>
  <c r="G24" i="6"/>
  <c r="Z23" i="6"/>
  <c r="W23" i="6"/>
  <c r="Q23" i="6"/>
  <c r="P23" i="6"/>
  <c r="O23" i="6"/>
  <c r="K23" i="6"/>
  <c r="G23" i="6"/>
  <c r="Z22" i="6"/>
  <c r="W22" i="6"/>
  <c r="Q22" i="6"/>
  <c r="P22" i="6"/>
  <c r="O22" i="6"/>
  <c r="K22" i="6"/>
  <c r="G22" i="6"/>
  <c r="Z21" i="6"/>
  <c r="W21" i="6"/>
  <c r="Q21" i="6"/>
  <c r="P21" i="6"/>
  <c r="O21" i="6"/>
  <c r="K21" i="6"/>
  <c r="AA21" i="6" s="1"/>
  <c r="AB21" i="6" s="1"/>
  <c r="S21" i="6" s="1"/>
  <c r="G21" i="6"/>
  <c r="Z20" i="6"/>
  <c r="W20" i="6"/>
  <c r="Q20" i="6"/>
  <c r="P20" i="6"/>
  <c r="O20" i="6"/>
  <c r="K20" i="6"/>
  <c r="G20" i="6"/>
  <c r="Z19" i="6"/>
  <c r="W19" i="6"/>
  <c r="Q19" i="6"/>
  <c r="P19" i="6"/>
  <c r="O19" i="6"/>
  <c r="K19" i="6"/>
  <c r="R19" i="6" s="1"/>
  <c r="G19" i="6"/>
  <c r="Z18" i="6"/>
  <c r="W18" i="6"/>
  <c r="Q18" i="6"/>
  <c r="P18" i="6"/>
  <c r="O18" i="6"/>
  <c r="K18" i="6"/>
  <c r="G18" i="6"/>
  <c r="N13" i="6"/>
  <c r="M13" i="6"/>
  <c r="L13" i="6"/>
  <c r="J13" i="6"/>
  <c r="I13" i="6"/>
  <c r="H13" i="6"/>
  <c r="F13" i="6"/>
  <c r="E13" i="6"/>
  <c r="D13" i="6"/>
  <c r="C13" i="6"/>
  <c r="Z13" i="6" s="1"/>
  <c r="B13" i="6"/>
  <c r="Z12" i="6"/>
  <c r="W12" i="6"/>
  <c r="Q12" i="6"/>
  <c r="P12" i="6"/>
  <c r="O12" i="6"/>
  <c r="K12" i="6"/>
  <c r="G12" i="6"/>
  <c r="Z11" i="6"/>
  <c r="W11" i="6"/>
  <c r="Q11" i="6"/>
  <c r="P11" i="6"/>
  <c r="O11" i="6"/>
  <c r="K11" i="6"/>
  <c r="R11" i="6" s="1"/>
  <c r="G11" i="6"/>
  <c r="Z10" i="6"/>
  <c r="W10" i="6"/>
  <c r="Q10" i="6"/>
  <c r="P10" i="6"/>
  <c r="O10" i="6"/>
  <c r="K10" i="6"/>
  <c r="G10" i="6"/>
  <c r="Z9" i="6"/>
  <c r="W9" i="6"/>
  <c r="Q9" i="6"/>
  <c r="P9" i="6"/>
  <c r="O9" i="6"/>
  <c r="K9" i="6"/>
  <c r="R9" i="6" s="1"/>
  <c r="G9" i="6"/>
  <c r="Z8" i="6"/>
  <c r="W8" i="6"/>
  <c r="Q8" i="6"/>
  <c r="P8" i="6"/>
  <c r="O8" i="6"/>
  <c r="K8" i="6"/>
  <c r="G8" i="6"/>
  <c r="Z7" i="6"/>
  <c r="W7" i="6"/>
  <c r="Q7" i="6"/>
  <c r="P7" i="6"/>
  <c r="U7" i="6" s="1"/>
  <c r="O7" i="6"/>
  <c r="K7" i="6"/>
  <c r="G7" i="6"/>
  <c r="Z6" i="6"/>
  <c r="W6" i="6"/>
  <c r="Q6" i="6"/>
  <c r="P6" i="6"/>
  <c r="O6" i="6"/>
  <c r="K6" i="6"/>
  <c r="G6" i="6"/>
  <c r="Z5" i="6"/>
  <c r="W5" i="6"/>
  <c r="Q5" i="6"/>
  <c r="P5" i="6"/>
  <c r="O5" i="6"/>
  <c r="K5" i="6"/>
  <c r="G5" i="6"/>
  <c r="AA5" i="6" l="1"/>
  <c r="AB5" i="6" s="1"/>
  <c r="S5" i="6" s="1"/>
  <c r="AA8" i="6"/>
  <c r="AA7" i="6"/>
  <c r="AB7" i="6"/>
  <c r="S7" i="6" s="1"/>
  <c r="AA23" i="6"/>
  <c r="G178" i="6"/>
  <c r="R173" i="6"/>
  <c r="AA25" i="6"/>
  <c r="O39" i="6"/>
  <c r="U35" i="6"/>
  <c r="V36" i="6"/>
  <c r="R37" i="6"/>
  <c r="K65" i="6"/>
  <c r="S58" i="6"/>
  <c r="X58" i="6" s="1"/>
  <c r="S62" i="6"/>
  <c r="X62" i="6" s="1"/>
  <c r="V65" i="6"/>
  <c r="R65" i="6"/>
  <c r="S85" i="6"/>
  <c r="Y85" i="6" s="1"/>
  <c r="W85" i="6" s="1"/>
  <c r="S92" i="6"/>
  <c r="Y92" i="6" s="1"/>
  <c r="W92" i="6" s="1"/>
  <c r="X143" i="6"/>
  <c r="D178" i="6"/>
  <c r="S177" i="6"/>
  <c r="C178" i="6"/>
  <c r="U25" i="6"/>
  <c r="Q135" i="6"/>
  <c r="I144" i="6"/>
  <c r="S139" i="6"/>
  <c r="S87" i="6"/>
  <c r="Y87" i="6" s="1"/>
  <c r="W87" i="6" s="1"/>
  <c r="V87" i="6"/>
  <c r="L152" i="6"/>
  <c r="U152" i="6" s="1"/>
  <c r="U149" i="6"/>
  <c r="U11" i="6"/>
  <c r="V85" i="6"/>
  <c r="E144" i="6"/>
  <c r="T141" i="6"/>
  <c r="Y141" i="6" s="1"/>
  <c r="W141" i="6" s="1"/>
  <c r="V141" i="6"/>
  <c r="P152" i="6"/>
  <c r="S152" i="6"/>
  <c r="U21" i="6"/>
  <c r="AA51" i="6"/>
  <c r="AB51" i="6" s="1"/>
  <c r="Y51" i="6" s="1"/>
  <c r="S72" i="6"/>
  <c r="O79" i="6"/>
  <c r="S79" i="6" s="1"/>
  <c r="U8" i="6"/>
  <c r="V31" i="6"/>
  <c r="AB33" i="6"/>
  <c r="S33" i="6" s="1"/>
  <c r="AA37" i="6"/>
  <c r="O65" i="6"/>
  <c r="S65" i="6" s="1"/>
  <c r="V7" i="6"/>
  <c r="V8" i="6"/>
  <c r="AA12" i="6"/>
  <c r="G26" i="6"/>
  <c r="AA22" i="6"/>
  <c r="AB22" i="6" s="1"/>
  <c r="S22" i="6" s="1"/>
  <c r="AA32" i="6"/>
  <c r="AB32" i="6" s="1"/>
  <c r="S32" i="6" s="1"/>
  <c r="R48" i="6"/>
  <c r="D144" i="6"/>
  <c r="X144" i="6" s="1"/>
  <c r="T137" i="6"/>
  <c r="Y137" i="6" s="1"/>
  <c r="W137" i="6" s="1"/>
  <c r="V5" i="6"/>
  <c r="R7" i="6"/>
  <c r="R8" i="6"/>
  <c r="X8" i="6" s="1"/>
  <c r="U12" i="6"/>
  <c r="P13" i="6"/>
  <c r="K26" i="6"/>
  <c r="AB25" i="6"/>
  <c r="S25" i="6" s="1"/>
  <c r="Q26" i="6"/>
  <c r="V33" i="6"/>
  <c r="AA36" i="6"/>
  <c r="U51" i="6"/>
  <c r="G65" i="6"/>
  <c r="S60" i="6"/>
  <c r="X60" i="6" s="1"/>
  <c r="S64" i="6"/>
  <c r="X64" i="6"/>
  <c r="S86" i="6"/>
  <c r="Y86" i="6" s="1"/>
  <c r="W86" i="6" s="1"/>
  <c r="T133" i="6"/>
  <c r="Y133" i="6" s="1"/>
  <c r="W133" i="6" s="1"/>
  <c r="N144" i="6"/>
  <c r="V137" i="6"/>
  <c r="L143" i="6"/>
  <c r="U143" i="6" s="1"/>
  <c r="M144" i="6"/>
  <c r="Q144" i="6" s="1"/>
  <c r="J161" i="6"/>
  <c r="T167" i="6"/>
  <c r="AA167" i="6" s="1"/>
  <c r="R169" i="6"/>
  <c r="X173" i="6"/>
  <c r="S173" i="6"/>
  <c r="P177" i="6"/>
  <c r="V174" i="6"/>
  <c r="X177" i="6"/>
  <c r="U5" i="6"/>
  <c r="U6" i="6"/>
  <c r="G13" i="6"/>
  <c r="AA11" i="6"/>
  <c r="AB11" i="6" s="1"/>
  <c r="S11" i="6" s="1"/>
  <c r="AB12" i="6"/>
  <c r="S12" i="6" s="1"/>
  <c r="V18" i="6"/>
  <c r="U24" i="6"/>
  <c r="V35" i="6"/>
  <c r="AA44" i="6"/>
  <c r="AB44" i="6" s="1"/>
  <c r="Y44" i="6" s="1"/>
  <c r="R46" i="6"/>
  <c r="T155" i="6"/>
  <c r="P173" i="6"/>
  <c r="V173" i="6" s="1"/>
  <c r="K13" i="6"/>
  <c r="AB8" i="6"/>
  <c r="S8" i="6" s="1"/>
  <c r="U9" i="6"/>
  <c r="AA9" i="6"/>
  <c r="AB9" i="6" s="1"/>
  <c r="S9" i="6" s="1"/>
  <c r="U10" i="6"/>
  <c r="V11" i="6"/>
  <c r="V12" i="6"/>
  <c r="Q13" i="6"/>
  <c r="O26" i="6"/>
  <c r="AA26" i="6" s="1"/>
  <c r="AB26" i="6" s="1"/>
  <c r="S26" i="6" s="1"/>
  <c r="AA19" i="6"/>
  <c r="U20" i="6"/>
  <c r="V22" i="6"/>
  <c r="R23" i="6"/>
  <c r="U31" i="6"/>
  <c r="V32" i="6"/>
  <c r="R33" i="6"/>
  <c r="P52" i="6"/>
  <c r="P65" i="6"/>
  <c r="B79" i="6"/>
  <c r="V92" i="6"/>
  <c r="F144" i="6"/>
  <c r="J144" i="6"/>
  <c r="O144" i="6"/>
  <c r="R144" i="6" s="1"/>
  <c r="L139" i="6"/>
  <c r="U139" i="6" s="1"/>
  <c r="Q143" i="6"/>
  <c r="Q152" i="6"/>
  <c r="D161" i="6"/>
  <c r="X161" i="6" s="1"/>
  <c r="Q156" i="6"/>
  <c r="S160" i="6"/>
  <c r="O178" i="6"/>
  <c r="AA10" i="6"/>
  <c r="AB10" i="6" s="1"/>
  <c r="S10" i="6" s="1"/>
  <c r="R10" i="6"/>
  <c r="R5" i="6"/>
  <c r="V10" i="6"/>
  <c r="U34" i="6"/>
  <c r="V37" i="6"/>
  <c r="U134" i="6"/>
  <c r="L135" i="6"/>
  <c r="U135" i="6" s="1"/>
  <c r="U18" i="6"/>
  <c r="U19" i="6"/>
  <c r="AB19" i="6"/>
  <c r="S19" i="6" s="1"/>
  <c r="AA20" i="6"/>
  <c r="AB20" i="6" s="1"/>
  <c r="S20" i="6" s="1"/>
  <c r="R20" i="6"/>
  <c r="V21" i="6"/>
  <c r="U22" i="6"/>
  <c r="U23" i="6"/>
  <c r="AB23" i="6"/>
  <c r="S23" i="6" s="1"/>
  <c r="AA24" i="6"/>
  <c r="AB24" i="6" s="1"/>
  <c r="S24" i="6" s="1"/>
  <c r="R24" i="6"/>
  <c r="V25" i="6"/>
  <c r="V34" i="6"/>
  <c r="R45" i="6"/>
  <c r="AA45" i="6"/>
  <c r="AB45" i="6" s="1"/>
  <c r="Y45" i="6" s="1"/>
  <c r="R47" i="6"/>
  <c r="AA47" i="6"/>
  <c r="AB47" i="6" s="1"/>
  <c r="Y47" i="6" s="1"/>
  <c r="R49" i="6"/>
  <c r="AA49" i="6"/>
  <c r="AB49" i="6" s="1"/>
  <c r="Y49" i="6" s="1"/>
  <c r="V19" i="6"/>
  <c r="V23" i="6"/>
  <c r="V9" i="6"/>
  <c r="V20" i="6"/>
  <c r="V24" i="6"/>
  <c r="U32" i="6"/>
  <c r="U33" i="6"/>
  <c r="AA34" i="6"/>
  <c r="AB34" i="6" s="1"/>
  <c r="S34" i="6" s="1"/>
  <c r="R34" i="6"/>
  <c r="U36" i="6"/>
  <c r="AB36" i="6"/>
  <c r="S36" i="6" s="1"/>
  <c r="U37" i="6"/>
  <c r="V46" i="6"/>
  <c r="V48" i="6"/>
  <c r="V51" i="6"/>
  <c r="X63" i="6"/>
  <c r="AA6" i="6"/>
  <c r="AB6" i="6" s="1"/>
  <c r="S6" i="6" s="1"/>
  <c r="R6" i="6"/>
  <c r="V6" i="6"/>
  <c r="O13" i="6"/>
  <c r="U38" i="6"/>
  <c r="R12" i="6"/>
  <c r="R18" i="6"/>
  <c r="AA18" i="6"/>
  <c r="AB18" i="6" s="1"/>
  <c r="S18" i="6" s="1"/>
  <c r="R22" i="6"/>
  <c r="G39" i="6"/>
  <c r="R32" i="6"/>
  <c r="R36" i="6"/>
  <c r="AA46" i="6"/>
  <c r="AB46" i="6" s="1"/>
  <c r="Y46" i="6" s="1"/>
  <c r="AA48" i="6"/>
  <c r="AB48" i="6" s="1"/>
  <c r="Y48" i="6" s="1"/>
  <c r="R50" i="6"/>
  <c r="AA50" i="6"/>
  <c r="AB50" i="6" s="1"/>
  <c r="Y50" i="6" s="1"/>
  <c r="S61" i="6"/>
  <c r="X61" i="6" s="1"/>
  <c r="X71" i="6"/>
  <c r="U71" i="6" s="1"/>
  <c r="X73" i="6"/>
  <c r="U73" i="6" s="1"/>
  <c r="X77" i="6"/>
  <c r="U77" i="6" s="1"/>
  <c r="T149" i="6"/>
  <c r="Y149" i="6" s="1"/>
  <c r="W149" i="6" s="1"/>
  <c r="F178" i="6"/>
  <c r="J178" i="6"/>
  <c r="T158" i="6"/>
  <c r="Y158" i="6" s="1"/>
  <c r="W158" i="6" s="1"/>
  <c r="R21" i="6"/>
  <c r="R25" i="6"/>
  <c r="K39" i="6"/>
  <c r="AA39" i="6" s="1"/>
  <c r="AB39" i="6" s="1"/>
  <c r="S39" i="6" s="1"/>
  <c r="R31" i="6"/>
  <c r="AA31" i="6"/>
  <c r="AB31" i="6" s="1"/>
  <c r="S31" i="6" s="1"/>
  <c r="R35" i="6"/>
  <c r="O52" i="6"/>
  <c r="R44" i="6"/>
  <c r="V45" i="6"/>
  <c r="V47" i="6"/>
  <c r="V49" i="6"/>
  <c r="X59" i="6"/>
  <c r="X65" i="6"/>
  <c r="X78" i="6"/>
  <c r="U78" i="6" s="1"/>
  <c r="Q79" i="6"/>
  <c r="S91" i="6"/>
  <c r="Y91" i="6" s="1"/>
  <c r="W91" i="6" s="1"/>
  <c r="R94" i="6"/>
  <c r="Q94" i="6"/>
  <c r="T151" i="6"/>
  <c r="Y151" i="6" s="1"/>
  <c r="W151" i="6" s="1"/>
  <c r="U153" i="6"/>
  <c r="L156" i="6"/>
  <c r="U156" i="6" s="1"/>
  <c r="AB37" i="6"/>
  <c r="S37" i="6" s="1"/>
  <c r="AA38" i="6"/>
  <c r="AB38" i="6" s="1"/>
  <c r="S38" i="6" s="1"/>
  <c r="V50" i="6"/>
  <c r="S57" i="6"/>
  <c r="X57" i="6" s="1"/>
  <c r="X72" i="6"/>
  <c r="U72" i="6" s="1"/>
  <c r="X74" i="6"/>
  <c r="U74" i="6" s="1"/>
  <c r="K94" i="6"/>
  <c r="U94" i="6" s="1"/>
  <c r="U85" i="6"/>
  <c r="L144" i="6"/>
  <c r="U144" i="6" s="1"/>
  <c r="V166" i="6"/>
  <c r="P169" i="6"/>
  <c r="T166" i="6"/>
  <c r="X178" i="6"/>
  <c r="L177" i="6"/>
  <c r="U177" i="6" s="1"/>
  <c r="U174" i="6"/>
  <c r="R177" i="6"/>
  <c r="V86" i="6"/>
  <c r="S89" i="6"/>
  <c r="Y89" i="6" s="1"/>
  <c r="W89" i="6" s="1"/>
  <c r="S90" i="6"/>
  <c r="Y90" i="6" s="1"/>
  <c r="W90" i="6" s="1"/>
  <c r="T134" i="6"/>
  <c r="P135" i="6"/>
  <c r="X135" i="6"/>
  <c r="T138" i="6"/>
  <c r="P139" i="6"/>
  <c r="T142" i="6"/>
  <c r="Y142" i="6" s="1"/>
  <c r="W142" i="6" s="1"/>
  <c r="P143" i="6"/>
  <c r="V152" i="6"/>
  <c r="T153" i="6"/>
  <c r="Y153" i="6" s="1"/>
  <c r="W153" i="6" s="1"/>
  <c r="Y155" i="6"/>
  <c r="W155" i="6" s="1"/>
  <c r="R160" i="6"/>
  <c r="L169" i="6"/>
  <c r="T171" i="6"/>
  <c r="T172" i="6"/>
  <c r="AA172" i="6" s="1"/>
  <c r="T175" i="6"/>
  <c r="T176" i="6"/>
  <c r="Q177" i="6"/>
  <c r="Q65" i="6"/>
  <c r="V75" i="6"/>
  <c r="X75" i="6" s="1"/>
  <c r="U75" i="6" s="1"/>
  <c r="S88" i="6"/>
  <c r="Y88" i="6" s="1"/>
  <c r="W88" i="6" s="1"/>
  <c r="V88" i="6"/>
  <c r="T150" i="6"/>
  <c r="Y150" i="6" s="1"/>
  <c r="W150" i="6" s="1"/>
  <c r="I161" i="6"/>
  <c r="L161" i="6" s="1"/>
  <c r="T154" i="6"/>
  <c r="Y154" i="6" s="1"/>
  <c r="W154" i="6" s="1"/>
  <c r="P156" i="6"/>
  <c r="X156" i="6"/>
  <c r="T157" i="6"/>
  <c r="Y157" i="6" s="1"/>
  <c r="W157" i="6" s="1"/>
  <c r="T159" i="6"/>
  <c r="Y159" i="6" s="1"/>
  <c r="W159" i="6" s="1"/>
  <c r="M161" i="6"/>
  <c r="T168" i="6"/>
  <c r="M178" i="6"/>
  <c r="Q169" i="6"/>
  <c r="V177" i="6"/>
  <c r="S93" i="6"/>
  <c r="Y93" i="6" s="1"/>
  <c r="W93" i="6" s="1"/>
  <c r="O94" i="6"/>
  <c r="T132" i="6"/>
  <c r="Y132" i="6" s="1"/>
  <c r="W132" i="6" s="1"/>
  <c r="Y134" i="6"/>
  <c r="W134" i="6" s="1"/>
  <c r="S144" i="6"/>
  <c r="T136" i="6"/>
  <c r="Y136" i="6" s="1"/>
  <c r="W136" i="6" s="1"/>
  <c r="Y138" i="6"/>
  <c r="W138" i="6" s="1"/>
  <c r="R139" i="6"/>
  <c r="T140" i="6"/>
  <c r="Y140" i="6" s="1"/>
  <c r="W140" i="6" s="1"/>
  <c r="R143" i="6"/>
  <c r="R152" i="6"/>
  <c r="P160" i="6"/>
  <c r="N161" i="6"/>
  <c r="L173" i="6"/>
  <c r="U173" i="6" s="1"/>
  <c r="Y172" i="6"/>
  <c r="W172" i="6" s="1"/>
  <c r="P94" i="6"/>
  <c r="R135" i="6"/>
  <c r="S156" i="6"/>
  <c r="Q160" i="6"/>
  <c r="S169" i="6"/>
  <c r="T170" i="6"/>
  <c r="N178" i="6"/>
  <c r="T174" i="6"/>
  <c r="X7" i="6" l="1"/>
  <c r="U161" i="6"/>
  <c r="V79" i="6"/>
  <c r="X79" i="6" s="1"/>
  <c r="U79" i="6" s="1"/>
  <c r="X21" i="6"/>
  <c r="R26" i="6"/>
  <c r="T152" i="6"/>
  <c r="Y152" i="6" s="1"/>
  <c r="W152" i="6" s="1"/>
  <c r="Y12" i="6"/>
  <c r="Y5" i="6"/>
  <c r="Y11" i="6"/>
  <c r="Y171" i="6"/>
  <c r="W171" i="6" s="1"/>
  <c r="AA171" i="6"/>
  <c r="X48" i="6"/>
  <c r="Y166" i="6"/>
  <c r="W166" i="6" s="1"/>
  <c r="AA166" i="6"/>
  <c r="X32" i="6"/>
  <c r="X19" i="6"/>
  <c r="Y6" i="6"/>
  <c r="X49" i="6"/>
  <c r="X45" i="6"/>
  <c r="Y174" i="6"/>
  <c r="W174" i="6" s="1"/>
  <c r="AA174" i="6"/>
  <c r="Y33" i="6"/>
  <c r="Y176" i="6"/>
  <c r="W176" i="6" s="1"/>
  <c r="AA176" i="6"/>
  <c r="Y37" i="6"/>
  <c r="Y170" i="6"/>
  <c r="W170" i="6" s="1"/>
  <c r="AA170" i="6"/>
  <c r="Q178" i="6"/>
  <c r="Y175" i="6"/>
  <c r="W175" i="6" s="1"/>
  <c r="AA175" i="6"/>
  <c r="Y168" i="6"/>
  <c r="W168" i="6" s="1"/>
  <c r="AA168" i="6"/>
  <c r="X12" i="6"/>
  <c r="Y167" i="6"/>
  <c r="W167" i="6" s="1"/>
  <c r="Y18" i="6"/>
  <c r="Y21" i="6"/>
  <c r="Y25" i="6"/>
  <c r="V135" i="6"/>
  <c r="T135" i="6"/>
  <c r="P144" i="6"/>
  <c r="V169" i="6"/>
  <c r="P178" i="6"/>
  <c r="T169" i="6"/>
  <c r="X38" i="6"/>
  <c r="Y22" i="6"/>
  <c r="R161" i="6"/>
  <c r="S161" i="6"/>
  <c r="L178" i="6"/>
  <c r="U169" i="6"/>
  <c r="X31" i="6"/>
  <c r="X51" i="6"/>
  <c r="X6" i="6"/>
  <c r="Y24" i="6"/>
  <c r="R178" i="6"/>
  <c r="R180" i="6" s="1"/>
  <c r="S178" i="6"/>
  <c r="S94" i="6"/>
  <c r="Y94" i="6" s="1"/>
  <c r="V94" i="6"/>
  <c r="V156" i="6"/>
  <c r="T156" i="6"/>
  <c r="V143" i="6"/>
  <c r="T143" i="6"/>
  <c r="Y143" i="6" s="1"/>
  <c r="W143" i="6" s="1"/>
  <c r="Y135" i="6"/>
  <c r="W135" i="6" s="1"/>
  <c r="Y38" i="6"/>
  <c r="X35" i="6"/>
  <c r="X25" i="6"/>
  <c r="X50" i="6"/>
  <c r="X36" i="6"/>
  <c r="Y34" i="6"/>
  <c r="X20" i="6"/>
  <c r="Y9" i="6"/>
  <c r="R39" i="6"/>
  <c r="Y36" i="6"/>
  <c r="X24" i="6"/>
  <c r="V139" i="6"/>
  <c r="T139" i="6"/>
  <c r="Y139" i="6" s="1"/>
  <c r="W139" i="6" s="1"/>
  <c r="Y19" i="6"/>
  <c r="X5" i="6"/>
  <c r="X10" i="6"/>
  <c r="X9" i="6"/>
  <c r="X33" i="6"/>
  <c r="X37" i="6"/>
  <c r="Y31" i="6"/>
  <c r="Y35" i="6"/>
  <c r="X18" i="6"/>
  <c r="Y20" i="6"/>
  <c r="T173" i="6"/>
  <c r="X44" i="6"/>
  <c r="T160" i="6"/>
  <c r="Y160" i="6" s="1"/>
  <c r="W160" i="6" s="1"/>
  <c r="V160" i="6"/>
  <c r="Q161" i="6"/>
  <c r="P161" i="6"/>
  <c r="Y156" i="6"/>
  <c r="W156" i="6" s="1"/>
  <c r="T177" i="6"/>
  <c r="X46" i="6"/>
  <c r="R52" i="6"/>
  <c r="AA52" i="6"/>
  <c r="AB52" i="6" s="1"/>
  <c r="Y52" i="6" s="1"/>
  <c r="X22" i="6"/>
  <c r="R13" i="6"/>
  <c r="AA13" i="6"/>
  <c r="AB13" i="6" s="1"/>
  <c r="S13" i="6" s="1"/>
  <c r="X34" i="6"/>
  <c r="Y32" i="6"/>
  <c r="Y8" i="6"/>
  <c r="X47" i="6"/>
  <c r="Y23" i="6"/>
  <c r="X11" i="6"/>
  <c r="Y10" i="6"/>
  <c r="X23" i="6"/>
  <c r="Y7" i="6"/>
  <c r="Q180" i="6" l="1"/>
  <c r="Y177" i="6"/>
  <c r="W177" i="6" s="1"/>
  <c r="AA177" i="6"/>
  <c r="W94" i="6"/>
  <c r="X180" i="6" s="1"/>
  <c r="Z180" i="6"/>
  <c r="U178" i="6"/>
  <c r="U180" i="6" s="1"/>
  <c r="Y173" i="6"/>
  <c r="W173" i="6" s="1"/>
  <c r="AA173" i="6"/>
  <c r="S180" i="6"/>
  <c r="Y169" i="6"/>
  <c r="W169" i="6" s="1"/>
  <c r="AA169" i="6"/>
  <c r="V178" i="6"/>
  <c r="T178" i="6"/>
  <c r="V144" i="6"/>
  <c r="T144" i="6"/>
  <c r="Y144" i="6" s="1"/>
  <c r="W144" i="6" s="1"/>
  <c r="V161" i="6"/>
  <c r="T161" i="6"/>
  <c r="Y161" i="6" s="1"/>
  <c r="W161" i="6" s="1"/>
  <c r="Y178" i="6" l="1"/>
  <c r="T180" i="6"/>
  <c r="AA178" i="6"/>
  <c r="AA180" i="6" s="1"/>
  <c r="V180" i="6"/>
  <c r="AC12" i="6"/>
  <c r="H137" i="3"/>
  <c r="H138" i="3"/>
  <c r="H139" i="3"/>
  <c r="H140" i="3"/>
  <c r="H141" i="3"/>
  <c r="H142" i="3"/>
  <c r="H143" i="3"/>
  <c r="H144" i="3"/>
  <c r="H136" i="3"/>
  <c r="P137" i="3"/>
  <c r="P138" i="3"/>
  <c r="P139" i="3"/>
  <c r="P140" i="3"/>
  <c r="P141" i="3"/>
  <c r="P142" i="3"/>
  <c r="P143" i="3"/>
  <c r="P144" i="3"/>
  <c r="P136" i="3"/>
  <c r="H125" i="3"/>
  <c r="H126" i="3"/>
  <c r="H127" i="3"/>
  <c r="H128" i="3"/>
  <c r="H129" i="3"/>
  <c r="H130" i="3"/>
  <c r="H131" i="3"/>
  <c r="H132" i="3"/>
  <c r="H124" i="3"/>
  <c r="B132" i="3"/>
  <c r="P125" i="3"/>
  <c r="P126" i="3"/>
  <c r="P127" i="3"/>
  <c r="P128" i="3"/>
  <c r="P129" i="3"/>
  <c r="P130" i="3"/>
  <c r="P131" i="3"/>
  <c r="P132" i="3"/>
  <c r="P124" i="3"/>
  <c r="H113" i="3"/>
  <c r="H114" i="3"/>
  <c r="H115" i="3"/>
  <c r="H116" i="3"/>
  <c r="H117" i="3"/>
  <c r="H118" i="3"/>
  <c r="H119" i="3"/>
  <c r="H120" i="3"/>
  <c r="H112" i="3"/>
  <c r="P113" i="3"/>
  <c r="P114" i="3"/>
  <c r="P115" i="3"/>
  <c r="P116" i="3"/>
  <c r="P117" i="3"/>
  <c r="P118" i="3"/>
  <c r="P119" i="3"/>
  <c r="P120" i="3"/>
  <c r="P112" i="3"/>
  <c r="H101" i="3"/>
  <c r="H102" i="3"/>
  <c r="H103" i="3"/>
  <c r="H104" i="3"/>
  <c r="H105" i="3"/>
  <c r="H106" i="3"/>
  <c r="H107" i="3"/>
  <c r="H108" i="3"/>
  <c r="H100" i="3"/>
  <c r="P101" i="3"/>
  <c r="P102" i="3"/>
  <c r="P103" i="3"/>
  <c r="P104" i="3"/>
  <c r="P105" i="3"/>
  <c r="P106" i="3"/>
  <c r="P107" i="3"/>
  <c r="P108" i="3"/>
  <c r="P100" i="3"/>
  <c r="H89" i="3"/>
  <c r="H90" i="3"/>
  <c r="H91" i="3"/>
  <c r="H92" i="3"/>
  <c r="H93" i="3"/>
  <c r="H94" i="3"/>
  <c r="H95" i="3"/>
  <c r="H96" i="3"/>
  <c r="H88" i="3"/>
  <c r="B96" i="3"/>
  <c r="P89" i="3"/>
  <c r="P90" i="3"/>
  <c r="P91" i="3"/>
  <c r="P92" i="3"/>
  <c r="P93" i="3"/>
  <c r="P94" i="3"/>
  <c r="P95" i="3"/>
  <c r="P96" i="3"/>
  <c r="P88" i="3"/>
  <c r="H77" i="3"/>
  <c r="H78" i="3"/>
  <c r="H79" i="3"/>
  <c r="H80" i="3"/>
  <c r="H81" i="3"/>
  <c r="H82" i="3"/>
  <c r="H83" i="3"/>
  <c r="H84" i="3"/>
  <c r="H76" i="3"/>
  <c r="P77" i="3"/>
  <c r="P78" i="3"/>
  <c r="P79" i="3"/>
  <c r="P80" i="3"/>
  <c r="P81" i="3"/>
  <c r="P82" i="3"/>
  <c r="P83" i="3"/>
  <c r="P84" i="3"/>
  <c r="P76" i="3"/>
  <c r="H65" i="3"/>
  <c r="H66" i="3"/>
  <c r="H67" i="3"/>
  <c r="H68" i="3"/>
  <c r="H69" i="3"/>
  <c r="H70" i="3"/>
  <c r="H71" i="3"/>
  <c r="H64" i="3"/>
  <c r="F72" i="3"/>
  <c r="E72" i="3"/>
  <c r="B72" i="3"/>
  <c r="P65" i="3"/>
  <c r="P66" i="3"/>
  <c r="P67" i="3"/>
  <c r="P68" i="3"/>
  <c r="P69" i="3"/>
  <c r="P70" i="3"/>
  <c r="P71" i="3"/>
  <c r="P72" i="3"/>
  <c r="P64" i="3"/>
  <c r="H53" i="3"/>
  <c r="H54" i="3"/>
  <c r="H55" i="3"/>
  <c r="H56" i="3"/>
  <c r="H57" i="3"/>
  <c r="H58" i="3"/>
  <c r="H59" i="3"/>
  <c r="H60" i="3"/>
  <c r="H52" i="3"/>
  <c r="P53" i="3"/>
  <c r="P54" i="3"/>
  <c r="P55" i="3"/>
  <c r="P56" i="3"/>
  <c r="P57" i="3"/>
  <c r="P58" i="3"/>
  <c r="P59" i="3"/>
  <c r="P60" i="3"/>
  <c r="P52" i="3"/>
  <c r="P41" i="3"/>
  <c r="P42" i="3"/>
  <c r="P43" i="3"/>
  <c r="P44" i="3"/>
  <c r="P45" i="3"/>
  <c r="P46" i="3"/>
  <c r="P47" i="3"/>
  <c r="P48" i="3"/>
  <c r="P40" i="3"/>
  <c r="P29" i="3"/>
  <c r="P30" i="3"/>
  <c r="P31" i="3"/>
  <c r="P32" i="3"/>
  <c r="P33" i="3"/>
  <c r="P34" i="3"/>
  <c r="P35" i="3"/>
  <c r="P28" i="3"/>
  <c r="P17" i="3"/>
  <c r="P18" i="3"/>
  <c r="P19" i="3"/>
  <c r="P20" i="3"/>
  <c r="P21" i="3"/>
  <c r="P22" i="3"/>
  <c r="P23" i="3"/>
  <c r="P24" i="3"/>
  <c r="P16" i="3"/>
  <c r="P5" i="3"/>
  <c r="P6" i="3"/>
  <c r="P7" i="3"/>
  <c r="P8" i="3"/>
  <c r="P9" i="3"/>
  <c r="P10" i="3"/>
  <c r="P11" i="3"/>
  <c r="P4" i="3"/>
  <c r="H41" i="3"/>
  <c r="H42" i="3"/>
  <c r="H43" i="3"/>
  <c r="H44" i="3"/>
  <c r="H45" i="3"/>
  <c r="H46" i="3"/>
  <c r="H47" i="3"/>
  <c r="H48" i="3"/>
  <c r="H40" i="3"/>
  <c r="B48" i="3"/>
  <c r="H72" i="3" l="1"/>
  <c r="W178" i="6"/>
  <c r="W180" i="6" s="1"/>
  <c r="Y180" i="6"/>
  <c r="P36" i="3"/>
  <c r="H5" i="3"/>
  <c r="H6" i="3"/>
  <c r="H7" i="3"/>
  <c r="H8" i="3"/>
  <c r="H9" i="3"/>
  <c r="H10" i="3"/>
  <c r="H11" i="3"/>
  <c r="H4" i="3"/>
  <c r="H17" i="3"/>
  <c r="H18" i="3"/>
  <c r="H19" i="3"/>
  <c r="H20" i="3"/>
  <c r="H21" i="3"/>
  <c r="H22" i="3"/>
  <c r="H23" i="3"/>
  <c r="H24" i="3"/>
  <c r="H16" i="3"/>
  <c r="H29" i="3"/>
  <c r="H30" i="3"/>
  <c r="H31" i="3"/>
  <c r="H32" i="3"/>
  <c r="H33" i="3"/>
  <c r="H34" i="3"/>
  <c r="H35" i="3"/>
  <c r="H28" i="3"/>
  <c r="E36" i="3"/>
  <c r="F36" i="3"/>
  <c r="D36" i="3"/>
  <c r="C36" i="3"/>
  <c r="B36" i="3"/>
  <c r="C24" i="3"/>
  <c r="D24" i="3"/>
  <c r="B24" i="3"/>
  <c r="O12" i="3"/>
  <c r="N12" i="3"/>
  <c r="M12" i="3"/>
  <c r="K12" i="3"/>
  <c r="J12" i="3"/>
  <c r="I12" i="3"/>
  <c r="G12" i="3"/>
  <c r="F12" i="3"/>
  <c r="E12" i="3"/>
  <c r="D12" i="3"/>
  <c r="C12" i="3"/>
  <c r="AH10" i="3" s="1"/>
  <c r="B12" i="3"/>
  <c r="AH9" i="3" s="1"/>
  <c r="AJ9" i="3" s="1"/>
  <c r="L11" i="3"/>
  <c r="L10" i="3"/>
  <c r="L9" i="3"/>
  <c r="L8" i="3"/>
  <c r="L7" i="3"/>
  <c r="L6" i="3"/>
  <c r="L5" i="3"/>
  <c r="L4" i="3"/>
  <c r="L5" i="1"/>
  <c r="L6" i="1"/>
  <c r="L7" i="1"/>
  <c r="L8" i="1"/>
  <c r="L9" i="1"/>
  <c r="L10" i="1"/>
  <c r="L11" i="1"/>
  <c r="AH13" i="3" l="1"/>
  <c r="H36" i="3"/>
  <c r="L12" i="3"/>
  <c r="P12" i="3"/>
  <c r="H12" i="3"/>
  <c r="P1" i="3" l="1"/>
  <c r="AH12" i="3"/>
  <c r="AH11" i="3"/>
  <c r="L1" i="3"/>
  <c r="AB144" i="4"/>
  <c r="AA144" i="4"/>
  <c r="S144" i="4"/>
  <c r="R144" i="4"/>
  <c r="Q144" i="4"/>
  <c r="AB143" i="4"/>
  <c r="AA143" i="4"/>
  <c r="X143" i="4"/>
  <c r="S143" i="4"/>
  <c r="Y143" i="4" s="1"/>
  <c r="R143" i="4"/>
  <c r="W143" i="4" s="1"/>
  <c r="Q143" i="4"/>
  <c r="V143" i="4" s="1"/>
  <c r="AB142" i="4"/>
  <c r="AA142" i="4"/>
  <c r="X142" i="4"/>
  <c r="S142" i="4"/>
  <c r="Y142" i="4" s="1"/>
  <c r="R142" i="4"/>
  <c r="W142" i="4" s="1"/>
  <c r="Q142" i="4"/>
  <c r="V142" i="4" s="1"/>
  <c r="AB141" i="4"/>
  <c r="AA141" i="4"/>
  <c r="X141" i="4"/>
  <c r="S141" i="4"/>
  <c r="Y141" i="4" s="1"/>
  <c r="R141" i="4"/>
  <c r="W141" i="4" s="1"/>
  <c r="Q141" i="4"/>
  <c r="V141" i="4" s="1"/>
  <c r="AB140" i="4"/>
  <c r="AA140" i="4"/>
  <c r="X140" i="4"/>
  <c r="S140" i="4"/>
  <c r="Y140" i="4" s="1"/>
  <c r="R140" i="4"/>
  <c r="W140" i="4" s="1"/>
  <c r="Q140" i="4"/>
  <c r="V140" i="4" s="1"/>
  <c r="AB139" i="4"/>
  <c r="AA139" i="4"/>
  <c r="X139" i="4"/>
  <c r="S139" i="4"/>
  <c r="Y139" i="4" s="1"/>
  <c r="R139" i="4"/>
  <c r="W139" i="4" s="1"/>
  <c r="Q139" i="4"/>
  <c r="V139" i="4" s="1"/>
  <c r="AB138" i="4"/>
  <c r="AA138" i="4"/>
  <c r="X138" i="4"/>
  <c r="S138" i="4"/>
  <c r="Y138" i="4" s="1"/>
  <c r="R138" i="4"/>
  <c r="W138" i="4" s="1"/>
  <c r="Q138" i="4"/>
  <c r="V138" i="4" s="1"/>
  <c r="AB137" i="4"/>
  <c r="AA137" i="4"/>
  <c r="X137" i="4"/>
  <c r="S137" i="4"/>
  <c r="Y137" i="4" s="1"/>
  <c r="R137" i="4"/>
  <c r="W137" i="4" s="1"/>
  <c r="Q137" i="4"/>
  <c r="V137" i="4" s="1"/>
  <c r="AB136" i="4"/>
  <c r="AA136" i="4"/>
  <c r="X136" i="4"/>
  <c r="S136" i="4"/>
  <c r="Y136" i="4" s="1"/>
  <c r="R136" i="4"/>
  <c r="W136" i="4" s="1"/>
  <c r="Q136" i="4"/>
  <c r="V136" i="4" s="1"/>
  <c r="AB132" i="4"/>
  <c r="AA132" i="4"/>
  <c r="S132" i="4"/>
  <c r="R132" i="4"/>
  <c r="Q132" i="4"/>
  <c r="AB131" i="4"/>
  <c r="AA131" i="4"/>
  <c r="X131" i="4"/>
  <c r="S131" i="4"/>
  <c r="Y131" i="4" s="1"/>
  <c r="R131" i="4"/>
  <c r="W131" i="4" s="1"/>
  <c r="Q131" i="4"/>
  <c r="V131" i="4" s="1"/>
  <c r="AB130" i="4"/>
  <c r="AA130" i="4"/>
  <c r="X130" i="4"/>
  <c r="S130" i="4"/>
  <c r="Y130" i="4" s="1"/>
  <c r="R130" i="4"/>
  <c r="W130" i="4" s="1"/>
  <c r="Q130" i="4"/>
  <c r="V130" i="4" s="1"/>
  <c r="AB129" i="4"/>
  <c r="AA129" i="4"/>
  <c r="X129" i="4"/>
  <c r="S129" i="4"/>
  <c r="Y129" i="4" s="1"/>
  <c r="R129" i="4"/>
  <c r="W129" i="4" s="1"/>
  <c r="Q129" i="4"/>
  <c r="V129" i="4" s="1"/>
  <c r="AB128" i="4"/>
  <c r="AA128" i="4"/>
  <c r="X128" i="4"/>
  <c r="S128" i="4"/>
  <c r="Y128" i="4" s="1"/>
  <c r="R128" i="4"/>
  <c r="W128" i="4" s="1"/>
  <c r="Q128" i="4"/>
  <c r="V128" i="4" s="1"/>
  <c r="AB127" i="4"/>
  <c r="AA127" i="4"/>
  <c r="X127" i="4"/>
  <c r="S127" i="4"/>
  <c r="Y127" i="4" s="1"/>
  <c r="R127" i="4"/>
  <c r="W127" i="4" s="1"/>
  <c r="Q127" i="4"/>
  <c r="V127" i="4" s="1"/>
  <c r="AB126" i="4"/>
  <c r="AA126" i="4"/>
  <c r="X126" i="4"/>
  <c r="S126" i="4"/>
  <c r="Y126" i="4" s="1"/>
  <c r="R126" i="4"/>
  <c r="W126" i="4" s="1"/>
  <c r="Q126" i="4"/>
  <c r="V126" i="4" s="1"/>
  <c r="AB125" i="4"/>
  <c r="AA125" i="4"/>
  <c r="X125" i="4"/>
  <c r="S125" i="4"/>
  <c r="Y125" i="4" s="1"/>
  <c r="R125" i="4"/>
  <c r="W125" i="4" s="1"/>
  <c r="Q125" i="4"/>
  <c r="V125" i="4" s="1"/>
  <c r="AB124" i="4"/>
  <c r="AA124" i="4"/>
  <c r="X124" i="4"/>
  <c r="S124" i="4"/>
  <c r="Y124" i="4" s="1"/>
  <c r="R124" i="4"/>
  <c r="W124" i="4" s="1"/>
  <c r="Q124" i="4"/>
  <c r="V124" i="4" s="1"/>
  <c r="AB120" i="4"/>
  <c r="AA120" i="4"/>
  <c r="S120" i="4"/>
  <c r="R120" i="4"/>
  <c r="Q120" i="4"/>
  <c r="AB119" i="4"/>
  <c r="AA119" i="4"/>
  <c r="X119" i="4"/>
  <c r="S119" i="4"/>
  <c r="Y119" i="4" s="1"/>
  <c r="R119" i="4"/>
  <c r="W119" i="4" s="1"/>
  <c r="Q119" i="4"/>
  <c r="V119" i="4" s="1"/>
  <c r="AB118" i="4"/>
  <c r="AA118" i="4"/>
  <c r="X118" i="4"/>
  <c r="S118" i="4"/>
  <c r="Y118" i="4" s="1"/>
  <c r="R118" i="4"/>
  <c r="W118" i="4" s="1"/>
  <c r="Q118" i="4"/>
  <c r="V118" i="4" s="1"/>
  <c r="AB117" i="4"/>
  <c r="AA117" i="4"/>
  <c r="X117" i="4"/>
  <c r="S117" i="4"/>
  <c r="Y117" i="4" s="1"/>
  <c r="R117" i="4"/>
  <c r="W117" i="4" s="1"/>
  <c r="Q117" i="4"/>
  <c r="V117" i="4" s="1"/>
  <c r="AB116" i="4"/>
  <c r="AA116" i="4"/>
  <c r="X116" i="4"/>
  <c r="S116" i="4"/>
  <c r="Y116" i="4" s="1"/>
  <c r="R116" i="4"/>
  <c r="W116" i="4" s="1"/>
  <c r="Q116" i="4"/>
  <c r="V116" i="4" s="1"/>
  <c r="AB115" i="4"/>
  <c r="AA115" i="4"/>
  <c r="X115" i="4"/>
  <c r="S115" i="4"/>
  <c r="Y115" i="4" s="1"/>
  <c r="R115" i="4"/>
  <c r="W115" i="4" s="1"/>
  <c r="Q115" i="4"/>
  <c r="V115" i="4" s="1"/>
  <c r="AB114" i="4"/>
  <c r="AA114" i="4"/>
  <c r="X114" i="4"/>
  <c r="S114" i="4"/>
  <c r="Y114" i="4" s="1"/>
  <c r="R114" i="4"/>
  <c r="W114" i="4" s="1"/>
  <c r="Q114" i="4"/>
  <c r="V114" i="4" s="1"/>
  <c r="AB113" i="4"/>
  <c r="AA113" i="4"/>
  <c r="X113" i="4"/>
  <c r="S113" i="4"/>
  <c r="Y113" i="4" s="1"/>
  <c r="R113" i="4"/>
  <c r="W113" i="4" s="1"/>
  <c r="Q113" i="4"/>
  <c r="V113" i="4" s="1"/>
  <c r="AB112" i="4"/>
  <c r="AA112" i="4"/>
  <c r="X112" i="4"/>
  <c r="S112" i="4"/>
  <c r="Y112" i="4" s="1"/>
  <c r="R112" i="4"/>
  <c r="W112" i="4" s="1"/>
  <c r="Q112" i="4"/>
  <c r="V112" i="4" s="1"/>
  <c r="AB108" i="4"/>
  <c r="AA108" i="4"/>
  <c r="S108" i="4"/>
  <c r="R108" i="4"/>
  <c r="Q108" i="4"/>
  <c r="AB107" i="4"/>
  <c r="AA107" i="4"/>
  <c r="X107" i="4"/>
  <c r="S107" i="4"/>
  <c r="Y107" i="4" s="1"/>
  <c r="R107" i="4"/>
  <c r="W107" i="4" s="1"/>
  <c r="Q107" i="4"/>
  <c r="V107" i="4" s="1"/>
  <c r="AB106" i="4"/>
  <c r="AA106" i="4"/>
  <c r="X106" i="4"/>
  <c r="S106" i="4"/>
  <c r="Y106" i="4" s="1"/>
  <c r="R106" i="4"/>
  <c r="W106" i="4" s="1"/>
  <c r="Q106" i="4"/>
  <c r="V106" i="4" s="1"/>
  <c r="AB105" i="4"/>
  <c r="AA105" i="4"/>
  <c r="X105" i="4"/>
  <c r="S105" i="4"/>
  <c r="Y105" i="4" s="1"/>
  <c r="R105" i="4"/>
  <c r="W105" i="4" s="1"/>
  <c r="Q105" i="4"/>
  <c r="V105" i="4" s="1"/>
  <c r="AB104" i="4"/>
  <c r="AA104" i="4"/>
  <c r="X104" i="4"/>
  <c r="S104" i="4"/>
  <c r="Y104" i="4" s="1"/>
  <c r="R104" i="4"/>
  <c r="W104" i="4" s="1"/>
  <c r="Q104" i="4"/>
  <c r="V104" i="4" s="1"/>
  <c r="AB103" i="4"/>
  <c r="AA103" i="4"/>
  <c r="X103" i="4"/>
  <c r="S103" i="4"/>
  <c r="Y103" i="4" s="1"/>
  <c r="R103" i="4"/>
  <c r="W103" i="4" s="1"/>
  <c r="Q103" i="4"/>
  <c r="V103" i="4" s="1"/>
  <c r="AB102" i="4"/>
  <c r="AA102" i="4"/>
  <c r="X102" i="4"/>
  <c r="S102" i="4"/>
  <c r="Y102" i="4" s="1"/>
  <c r="R102" i="4"/>
  <c r="W102" i="4" s="1"/>
  <c r="Q102" i="4"/>
  <c r="V102" i="4" s="1"/>
  <c r="AB101" i="4"/>
  <c r="AA101" i="4"/>
  <c r="X101" i="4"/>
  <c r="S101" i="4"/>
  <c r="Y101" i="4" s="1"/>
  <c r="R101" i="4"/>
  <c r="W101" i="4" s="1"/>
  <c r="Q101" i="4"/>
  <c r="V101" i="4" s="1"/>
  <c r="AB100" i="4"/>
  <c r="AA100" i="4"/>
  <c r="X100" i="4"/>
  <c r="S100" i="4"/>
  <c r="Y100" i="4" s="1"/>
  <c r="R100" i="4"/>
  <c r="W100" i="4" s="1"/>
  <c r="Q100" i="4"/>
  <c r="V100" i="4" s="1"/>
  <c r="AB96" i="4"/>
  <c r="AA96" i="4"/>
  <c r="S96" i="4"/>
  <c r="R96" i="4"/>
  <c r="Q96" i="4"/>
  <c r="AB95" i="4"/>
  <c r="AA95" i="4"/>
  <c r="X95" i="4"/>
  <c r="S95" i="4"/>
  <c r="Y95" i="4" s="1"/>
  <c r="R95" i="4"/>
  <c r="W95" i="4" s="1"/>
  <c r="Q95" i="4"/>
  <c r="V95" i="4" s="1"/>
  <c r="AB94" i="4"/>
  <c r="AA94" i="4"/>
  <c r="X94" i="4"/>
  <c r="S94" i="4"/>
  <c r="Y94" i="4" s="1"/>
  <c r="R94" i="4"/>
  <c r="W94" i="4" s="1"/>
  <c r="Q94" i="4"/>
  <c r="V94" i="4" s="1"/>
  <c r="AB93" i="4"/>
  <c r="AA93" i="4"/>
  <c r="X93" i="4"/>
  <c r="S93" i="4"/>
  <c r="Y93" i="4" s="1"/>
  <c r="R93" i="4"/>
  <c r="W93" i="4" s="1"/>
  <c r="Q93" i="4"/>
  <c r="V93" i="4" s="1"/>
  <c r="AB92" i="4"/>
  <c r="AA92" i="4"/>
  <c r="X92" i="4"/>
  <c r="S92" i="4"/>
  <c r="Y92" i="4" s="1"/>
  <c r="R92" i="4"/>
  <c r="W92" i="4" s="1"/>
  <c r="Q92" i="4"/>
  <c r="V92" i="4" s="1"/>
  <c r="AB91" i="4"/>
  <c r="AA91" i="4"/>
  <c r="X91" i="4"/>
  <c r="S91" i="4"/>
  <c r="Y91" i="4" s="1"/>
  <c r="R91" i="4"/>
  <c r="W91" i="4" s="1"/>
  <c r="Q91" i="4"/>
  <c r="V91" i="4" s="1"/>
  <c r="AB90" i="4"/>
  <c r="AA90" i="4"/>
  <c r="X90" i="4"/>
  <c r="S90" i="4"/>
  <c r="Y90" i="4" s="1"/>
  <c r="R90" i="4"/>
  <c r="W90" i="4" s="1"/>
  <c r="Q90" i="4"/>
  <c r="V90" i="4" s="1"/>
  <c r="AB89" i="4"/>
  <c r="AA89" i="4"/>
  <c r="X89" i="4"/>
  <c r="S89" i="4"/>
  <c r="Y89" i="4" s="1"/>
  <c r="R89" i="4"/>
  <c r="W89" i="4" s="1"/>
  <c r="Q89" i="4"/>
  <c r="V89" i="4" s="1"/>
  <c r="AB88" i="4"/>
  <c r="AA88" i="4"/>
  <c r="X88" i="4"/>
  <c r="S88" i="4"/>
  <c r="Y88" i="4" s="1"/>
  <c r="R88" i="4"/>
  <c r="W88" i="4" s="1"/>
  <c r="Q88" i="4"/>
  <c r="V88" i="4" s="1"/>
  <c r="AB84" i="4"/>
  <c r="AA84" i="4"/>
  <c r="S84" i="4"/>
  <c r="R84" i="4"/>
  <c r="Q84" i="4"/>
  <c r="AB83" i="4"/>
  <c r="AA83" i="4"/>
  <c r="X83" i="4"/>
  <c r="S83" i="4"/>
  <c r="Y83" i="4" s="1"/>
  <c r="R83" i="4"/>
  <c r="W83" i="4" s="1"/>
  <c r="Q83" i="4"/>
  <c r="V83" i="4" s="1"/>
  <c r="AB82" i="4"/>
  <c r="AA82" i="4"/>
  <c r="X82" i="4"/>
  <c r="S82" i="4"/>
  <c r="Y82" i="4" s="1"/>
  <c r="R82" i="4"/>
  <c r="W82" i="4" s="1"/>
  <c r="Q82" i="4"/>
  <c r="V82" i="4" s="1"/>
  <c r="AB81" i="4"/>
  <c r="AA81" i="4"/>
  <c r="X81" i="4"/>
  <c r="S81" i="4"/>
  <c r="Y81" i="4" s="1"/>
  <c r="R81" i="4"/>
  <c r="W81" i="4" s="1"/>
  <c r="Q81" i="4"/>
  <c r="V81" i="4" s="1"/>
  <c r="AB80" i="4"/>
  <c r="AA80" i="4"/>
  <c r="X80" i="4"/>
  <c r="S80" i="4"/>
  <c r="Y80" i="4" s="1"/>
  <c r="R80" i="4"/>
  <c r="W80" i="4" s="1"/>
  <c r="Q80" i="4"/>
  <c r="V80" i="4" s="1"/>
  <c r="AB79" i="4"/>
  <c r="AA79" i="4"/>
  <c r="X79" i="4"/>
  <c r="S79" i="4"/>
  <c r="Y79" i="4" s="1"/>
  <c r="R79" i="4"/>
  <c r="W79" i="4" s="1"/>
  <c r="Q79" i="4"/>
  <c r="V79" i="4" s="1"/>
  <c r="AB78" i="4"/>
  <c r="AA78" i="4"/>
  <c r="X78" i="4"/>
  <c r="S78" i="4"/>
  <c r="Y78" i="4" s="1"/>
  <c r="R78" i="4"/>
  <c r="W78" i="4" s="1"/>
  <c r="Q78" i="4"/>
  <c r="V78" i="4" s="1"/>
  <c r="AB77" i="4"/>
  <c r="AA77" i="4"/>
  <c r="X77" i="4"/>
  <c r="S77" i="4"/>
  <c r="Y77" i="4" s="1"/>
  <c r="R77" i="4"/>
  <c r="W77" i="4" s="1"/>
  <c r="Q77" i="4"/>
  <c r="V77" i="4" s="1"/>
  <c r="AB76" i="4"/>
  <c r="AA76" i="4"/>
  <c r="X76" i="4"/>
  <c r="S76" i="4"/>
  <c r="Y76" i="4" s="1"/>
  <c r="R76" i="4"/>
  <c r="W76" i="4" s="1"/>
  <c r="Q76" i="4"/>
  <c r="V76" i="4" s="1"/>
  <c r="AB72" i="4"/>
  <c r="AA72" i="4"/>
  <c r="S72" i="4"/>
  <c r="R72" i="4"/>
  <c r="Q72" i="4"/>
  <c r="AB71" i="4"/>
  <c r="AA71" i="4"/>
  <c r="X71" i="4"/>
  <c r="S71" i="4"/>
  <c r="Y71" i="4" s="1"/>
  <c r="R71" i="4"/>
  <c r="W71" i="4" s="1"/>
  <c r="Q71" i="4"/>
  <c r="V71" i="4" s="1"/>
  <c r="AB70" i="4"/>
  <c r="AA70" i="4"/>
  <c r="X70" i="4"/>
  <c r="S70" i="4"/>
  <c r="Y70" i="4" s="1"/>
  <c r="R70" i="4"/>
  <c r="W70" i="4" s="1"/>
  <c r="Q70" i="4"/>
  <c r="V70" i="4" s="1"/>
  <c r="AB69" i="4"/>
  <c r="AA69" i="4"/>
  <c r="X69" i="4"/>
  <c r="S69" i="4"/>
  <c r="Y69" i="4" s="1"/>
  <c r="R69" i="4"/>
  <c r="W69" i="4" s="1"/>
  <c r="Q69" i="4"/>
  <c r="V69" i="4" s="1"/>
  <c r="AB68" i="4"/>
  <c r="AA68" i="4"/>
  <c r="X68" i="4"/>
  <c r="S68" i="4"/>
  <c r="Y68" i="4" s="1"/>
  <c r="R68" i="4"/>
  <c r="W68" i="4" s="1"/>
  <c r="Q68" i="4"/>
  <c r="V68" i="4" s="1"/>
  <c r="AB67" i="4"/>
  <c r="AA67" i="4"/>
  <c r="X67" i="4"/>
  <c r="S67" i="4"/>
  <c r="Y67" i="4" s="1"/>
  <c r="R67" i="4"/>
  <c r="W67" i="4" s="1"/>
  <c r="Q67" i="4"/>
  <c r="V67" i="4" s="1"/>
  <c r="AB66" i="4"/>
  <c r="AA66" i="4"/>
  <c r="X66" i="4"/>
  <c r="S66" i="4"/>
  <c r="Y66" i="4" s="1"/>
  <c r="R66" i="4"/>
  <c r="W66" i="4" s="1"/>
  <c r="Q66" i="4"/>
  <c r="V66" i="4" s="1"/>
  <c r="AB65" i="4"/>
  <c r="AA65" i="4"/>
  <c r="X65" i="4"/>
  <c r="S65" i="4"/>
  <c r="Y65" i="4" s="1"/>
  <c r="R65" i="4"/>
  <c r="W65" i="4" s="1"/>
  <c r="Q65" i="4"/>
  <c r="V65" i="4" s="1"/>
  <c r="AB64" i="4"/>
  <c r="AA64" i="4"/>
  <c r="X64" i="4"/>
  <c r="S64" i="4"/>
  <c r="Y64" i="4" s="1"/>
  <c r="R64" i="4"/>
  <c r="W64" i="4" s="1"/>
  <c r="Q64" i="4"/>
  <c r="V64" i="4" s="1"/>
  <c r="AB60" i="4"/>
  <c r="AA60" i="4"/>
  <c r="S60" i="4"/>
  <c r="R60" i="4"/>
  <c r="Q60" i="4"/>
  <c r="AB59" i="4"/>
  <c r="AA59" i="4"/>
  <c r="X59" i="4"/>
  <c r="S59" i="4"/>
  <c r="Y59" i="4" s="1"/>
  <c r="R59" i="4"/>
  <c r="W59" i="4" s="1"/>
  <c r="Q59" i="4"/>
  <c r="V59" i="4" s="1"/>
  <c r="AB58" i="4"/>
  <c r="AA58" i="4"/>
  <c r="X58" i="4"/>
  <c r="S58" i="4"/>
  <c r="Y58" i="4" s="1"/>
  <c r="R58" i="4"/>
  <c r="W58" i="4" s="1"/>
  <c r="Q58" i="4"/>
  <c r="V58" i="4" s="1"/>
  <c r="AB57" i="4"/>
  <c r="AA57" i="4"/>
  <c r="X57" i="4"/>
  <c r="S57" i="4"/>
  <c r="Y57" i="4" s="1"/>
  <c r="R57" i="4"/>
  <c r="W57" i="4" s="1"/>
  <c r="Q57" i="4"/>
  <c r="V57" i="4" s="1"/>
  <c r="AB56" i="4"/>
  <c r="AA56" i="4"/>
  <c r="X56" i="4"/>
  <c r="S56" i="4"/>
  <c r="Y56" i="4" s="1"/>
  <c r="R56" i="4"/>
  <c r="W56" i="4" s="1"/>
  <c r="Q56" i="4"/>
  <c r="V56" i="4" s="1"/>
  <c r="AB55" i="4"/>
  <c r="AA55" i="4"/>
  <c r="X55" i="4"/>
  <c r="S55" i="4"/>
  <c r="Y55" i="4" s="1"/>
  <c r="R55" i="4"/>
  <c r="W55" i="4" s="1"/>
  <c r="Q55" i="4"/>
  <c r="V55" i="4" s="1"/>
  <c r="AB54" i="4"/>
  <c r="AA54" i="4"/>
  <c r="X54" i="4"/>
  <c r="S54" i="4"/>
  <c r="Y54" i="4" s="1"/>
  <c r="R54" i="4"/>
  <c r="W54" i="4" s="1"/>
  <c r="Q54" i="4"/>
  <c r="V54" i="4" s="1"/>
  <c r="AB53" i="4"/>
  <c r="AA53" i="4"/>
  <c r="X53" i="4"/>
  <c r="S53" i="4"/>
  <c r="Y53" i="4" s="1"/>
  <c r="R53" i="4"/>
  <c r="W53" i="4" s="1"/>
  <c r="Q53" i="4"/>
  <c r="V53" i="4" s="1"/>
  <c r="AB52" i="4"/>
  <c r="AA52" i="4"/>
  <c r="X52" i="4"/>
  <c r="S52" i="4"/>
  <c r="Y52" i="4" s="1"/>
  <c r="R52" i="4"/>
  <c r="W52" i="4" s="1"/>
  <c r="Q52" i="4"/>
  <c r="V52" i="4" s="1"/>
  <c r="AB48" i="4"/>
  <c r="AA48" i="4"/>
  <c r="S48" i="4"/>
  <c r="R48" i="4"/>
  <c r="Q48" i="4"/>
  <c r="AB47" i="4"/>
  <c r="AA47" i="4"/>
  <c r="X47" i="4"/>
  <c r="S47" i="4"/>
  <c r="Y47" i="4" s="1"/>
  <c r="R47" i="4"/>
  <c r="W47" i="4" s="1"/>
  <c r="Q47" i="4"/>
  <c r="V47" i="4" s="1"/>
  <c r="AB46" i="4"/>
  <c r="AA46" i="4"/>
  <c r="X46" i="4"/>
  <c r="S46" i="4"/>
  <c r="Y46" i="4" s="1"/>
  <c r="R46" i="4"/>
  <c r="W46" i="4" s="1"/>
  <c r="Q46" i="4"/>
  <c r="V46" i="4" s="1"/>
  <c r="AB45" i="4"/>
  <c r="AA45" i="4"/>
  <c r="X45" i="4"/>
  <c r="S45" i="4"/>
  <c r="Y45" i="4" s="1"/>
  <c r="R45" i="4"/>
  <c r="W45" i="4" s="1"/>
  <c r="Q45" i="4"/>
  <c r="V45" i="4" s="1"/>
  <c r="AB44" i="4"/>
  <c r="AA44" i="4"/>
  <c r="X44" i="4"/>
  <c r="S44" i="4"/>
  <c r="Y44" i="4" s="1"/>
  <c r="R44" i="4"/>
  <c r="W44" i="4" s="1"/>
  <c r="Q44" i="4"/>
  <c r="V44" i="4" s="1"/>
  <c r="AB43" i="4"/>
  <c r="AA43" i="4"/>
  <c r="X43" i="4"/>
  <c r="S43" i="4"/>
  <c r="Y43" i="4" s="1"/>
  <c r="R43" i="4"/>
  <c r="W43" i="4" s="1"/>
  <c r="Q43" i="4"/>
  <c r="V43" i="4" s="1"/>
  <c r="AB42" i="4"/>
  <c r="AA42" i="4"/>
  <c r="X42" i="4"/>
  <c r="S42" i="4"/>
  <c r="Y42" i="4" s="1"/>
  <c r="R42" i="4"/>
  <c r="W42" i="4" s="1"/>
  <c r="Q42" i="4"/>
  <c r="V42" i="4" s="1"/>
  <c r="AB41" i="4"/>
  <c r="AA41" i="4"/>
  <c r="X41" i="4"/>
  <c r="S41" i="4"/>
  <c r="Y41" i="4" s="1"/>
  <c r="R41" i="4"/>
  <c r="W41" i="4" s="1"/>
  <c r="Q41" i="4"/>
  <c r="V41" i="4" s="1"/>
  <c r="AB40" i="4"/>
  <c r="AA40" i="4"/>
  <c r="X40" i="4"/>
  <c r="S40" i="4"/>
  <c r="Y40" i="4" s="1"/>
  <c r="R40" i="4"/>
  <c r="W40" i="4" s="1"/>
  <c r="Q40" i="4"/>
  <c r="V40" i="4" s="1"/>
  <c r="AB36" i="4"/>
  <c r="AA36" i="4"/>
  <c r="S36" i="4"/>
  <c r="R36" i="4"/>
  <c r="Q36" i="4"/>
  <c r="AB35" i="4"/>
  <c r="AA35" i="4"/>
  <c r="X35" i="4"/>
  <c r="S35" i="4"/>
  <c r="Y35" i="4" s="1"/>
  <c r="R35" i="4"/>
  <c r="W35" i="4" s="1"/>
  <c r="Q35" i="4"/>
  <c r="V35" i="4" s="1"/>
  <c r="AB34" i="4"/>
  <c r="AA34" i="4"/>
  <c r="X34" i="4"/>
  <c r="S34" i="4"/>
  <c r="Y34" i="4" s="1"/>
  <c r="R34" i="4"/>
  <c r="W34" i="4" s="1"/>
  <c r="Q34" i="4"/>
  <c r="V34" i="4" s="1"/>
  <c r="AB33" i="4"/>
  <c r="AA33" i="4"/>
  <c r="X33" i="4"/>
  <c r="S33" i="4"/>
  <c r="Y33" i="4" s="1"/>
  <c r="R33" i="4"/>
  <c r="W33" i="4" s="1"/>
  <c r="Q33" i="4"/>
  <c r="V33" i="4" s="1"/>
  <c r="AB32" i="4"/>
  <c r="AA32" i="4"/>
  <c r="X32" i="4"/>
  <c r="S32" i="4"/>
  <c r="Y32" i="4" s="1"/>
  <c r="R32" i="4"/>
  <c r="W32" i="4" s="1"/>
  <c r="Q32" i="4"/>
  <c r="V32" i="4" s="1"/>
  <c r="AB31" i="4"/>
  <c r="AA31" i="4"/>
  <c r="X31" i="4"/>
  <c r="S31" i="4"/>
  <c r="Y31" i="4" s="1"/>
  <c r="R31" i="4"/>
  <c r="W31" i="4" s="1"/>
  <c r="Q31" i="4"/>
  <c r="V31" i="4" s="1"/>
  <c r="AB30" i="4"/>
  <c r="AA30" i="4"/>
  <c r="X30" i="4"/>
  <c r="S30" i="4"/>
  <c r="Y30" i="4" s="1"/>
  <c r="R30" i="4"/>
  <c r="W30" i="4" s="1"/>
  <c r="Q30" i="4"/>
  <c r="V30" i="4" s="1"/>
  <c r="AB29" i="4"/>
  <c r="AA29" i="4"/>
  <c r="X29" i="4"/>
  <c r="S29" i="4"/>
  <c r="Y29" i="4" s="1"/>
  <c r="R29" i="4"/>
  <c r="W29" i="4" s="1"/>
  <c r="Q29" i="4"/>
  <c r="V29" i="4" s="1"/>
  <c r="AB28" i="4"/>
  <c r="AA28" i="4"/>
  <c r="X28" i="4"/>
  <c r="S28" i="4"/>
  <c r="Y28" i="4" s="1"/>
  <c r="R28" i="4"/>
  <c r="W28" i="4" s="1"/>
  <c r="Q28" i="4"/>
  <c r="V28" i="4" s="1"/>
  <c r="AB24" i="4"/>
  <c r="AA24" i="4"/>
  <c r="S24" i="4"/>
  <c r="R24" i="4"/>
  <c r="Q24" i="4"/>
  <c r="AB23" i="4"/>
  <c r="AA23" i="4"/>
  <c r="X23" i="4"/>
  <c r="S23" i="4"/>
  <c r="Y23" i="4" s="1"/>
  <c r="R23" i="4"/>
  <c r="W23" i="4" s="1"/>
  <c r="Q23" i="4"/>
  <c r="V23" i="4" s="1"/>
  <c r="AB22" i="4"/>
  <c r="AA22" i="4"/>
  <c r="X22" i="4"/>
  <c r="S22" i="4"/>
  <c r="Y22" i="4" s="1"/>
  <c r="R22" i="4"/>
  <c r="W22" i="4" s="1"/>
  <c r="Q22" i="4"/>
  <c r="V22" i="4" s="1"/>
  <c r="AB21" i="4"/>
  <c r="AA21" i="4"/>
  <c r="X21" i="4"/>
  <c r="S21" i="4"/>
  <c r="Y21" i="4" s="1"/>
  <c r="R21" i="4"/>
  <c r="W21" i="4" s="1"/>
  <c r="Q21" i="4"/>
  <c r="V21" i="4" s="1"/>
  <c r="AB20" i="4"/>
  <c r="AA20" i="4"/>
  <c r="X20" i="4"/>
  <c r="S20" i="4"/>
  <c r="Y20" i="4" s="1"/>
  <c r="R20" i="4"/>
  <c r="W20" i="4" s="1"/>
  <c r="Q20" i="4"/>
  <c r="V20" i="4" s="1"/>
  <c r="AB19" i="4"/>
  <c r="AA19" i="4"/>
  <c r="X19" i="4"/>
  <c r="S19" i="4"/>
  <c r="Y19" i="4" s="1"/>
  <c r="R19" i="4"/>
  <c r="W19" i="4" s="1"/>
  <c r="Q19" i="4"/>
  <c r="V19" i="4" s="1"/>
  <c r="AB18" i="4"/>
  <c r="AA18" i="4"/>
  <c r="X18" i="4"/>
  <c r="S18" i="4"/>
  <c r="Y18" i="4" s="1"/>
  <c r="R18" i="4"/>
  <c r="W18" i="4" s="1"/>
  <c r="Q18" i="4"/>
  <c r="V18" i="4" s="1"/>
  <c r="AB17" i="4"/>
  <c r="AA17" i="4"/>
  <c r="X17" i="4"/>
  <c r="S17" i="4"/>
  <c r="Y17" i="4" s="1"/>
  <c r="R17" i="4"/>
  <c r="W17" i="4" s="1"/>
  <c r="Q17" i="4"/>
  <c r="V17" i="4" s="1"/>
  <c r="AB16" i="4"/>
  <c r="AA16" i="4"/>
  <c r="X16" i="4"/>
  <c r="S16" i="4"/>
  <c r="Y16" i="4" s="1"/>
  <c r="R16" i="4"/>
  <c r="W16" i="4" s="1"/>
  <c r="Q16" i="4"/>
  <c r="V16" i="4" s="1"/>
  <c r="AB12" i="4"/>
  <c r="AA12" i="4"/>
  <c r="S12" i="4"/>
  <c r="R12" i="4"/>
  <c r="Q12" i="4"/>
  <c r="AB11" i="4"/>
  <c r="AA11" i="4"/>
  <c r="X11" i="4"/>
  <c r="S11" i="4"/>
  <c r="R11" i="4"/>
  <c r="Q11" i="4"/>
  <c r="AB10" i="4"/>
  <c r="AA10" i="4"/>
  <c r="X10" i="4"/>
  <c r="S10" i="4"/>
  <c r="R10" i="4"/>
  <c r="Q10" i="4"/>
  <c r="AB9" i="4"/>
  <c r="AA9" i="4"/>
  <c r="X9" i="4"/>
  <c r="S9" i="4"/>
  <c r="R9" i="4"/>
  <c r="Q9" i="4"/>
  <c r="AB8" i="4"/>
  <c r="AA8" i="4"/>
  <c r="X8" i="4"/>
  <c r="S8" i="4"/>
  <c r="R8" i="4"/>
  <c r="Q8" i="4"/>
  <c r="AB7" i="4"/>
  <c r="AA7" i="4"/>
  <c r="X7" i="4"/>
  <c r="S7" i="4"/>
  <c r="R7" i="4"/>
  <c r="Q7" i="4"/>
  <c r="AB6" i="4"/>
  <c r="AA6" i="4"/>
  <c r="X6" i="4"/>
  <c r="S6" i="4"/>
  <c r="R6" i="4"/>
  <c r="Q6" i="4"/>
  <c r="AB5" i="4"/>
  <c r="AA5" i="4"/>
  <c r="X5" i="4"/>
  <c r="S5" i="4"/>
  <c r="R5" i="4"/>
  <c r="Q5" i="4"/>
  <c r="AB4" i="4"/>
  <c r="AA4" i="4"/>
  <c r="X4" i="4"/>
  <c r="S4" i="4"/>
  <c r="R4" i="4"/>
  <c r="Q4" i="4"/>
  <c r="AA144" i="3"/>
  <c r="R144" i="3"/>
  <c r="Q144" i="3"/>
  <c r="AA143" i="3"/>
  <c r="X143" i="3"/>
  <c r="R143" i="3"/>
  <c r="Q143" i="3"/>
  <c r="AB143" i="3"/>
  <c r="AA142" i="3"/>
  <c r="X142" i="3"/>
  <c r="R142" i="3"/>
  <c r="Q142" i="3"/>
  <c r="S142" i="3"/>
  <c r="AA141" i="3"/>
  <c r="X141" i="3"/>
  <c r="R141" i="3"/>
  <c r="Q141" i="3"/>
  <c r="AB141" i="3"/>
  <c r="AB140" i="3"/>
  <c r="AA140" i="3"/>
  <c r="X140" i="3"/>
  <c r="R140" i="3"/>
  <c r="Q140" i="3"/>
  <c r="S140" i="3"/>
  <c r="AA139" i="3"/>
  <c r="X139" i="3"/>
  <c r="R139" i="3"/>
  <c r="Q139" i="3"/>
  <c r="AB139" i="3"/>
  <c r="AA138" i="3"/>
  <c r="X138" i="3"/>
  <c r="R138" i="3"/>
  <c r="Q138" i="3"/>
  <c r="S138" i="3"/>
  <c r="AA137" i="3"/>
  <c r="X137" i="3"/>
  <c r="R137" i="3"/>
  <c r="Q137" i="3"/>
  <c r="AB137" i="3"/>
  <c r="AB136" i="3"/>
  <c r="AA136" i="3"/>
  <c r="X136" i="3"/>
  <c r="R136" i="3"/>
  <c r="Q136" i="3"/>
  <c r="R132" i="3"/>
  <c r="Q132" i="3"/>
  <c r="AA132" i="3"/>
  <c r="AA131" i="3"/>
  <c r="X131" i="3"/>
  <c r="R131" i="3"/>
  <c r="Q131" i="3"/>
  <c r="AA130" i="3"/>
  <c r="X130" i="3"/>
  <c r="R130" i="3"/>
  <c r="Q130" i="3"/>
  <c r="AB130" i="3"/>
  <c r="AA129" i="3"/>
  <c r="X129" i="3"/>
  <c r="R129" i="3"/>
  <c r="Q129" i="3"/>
  <c r="S129" i="3"/>
  <c r="AA128" i="3"/>
  <c r="X128" i="3"/>
  <c r="R128" i="3"/>
  <c r="Q128" i="3"/>
  <c r="AB128" i="3"/>
  <c r="AA127" i="3"/>
  <c r="X127" i="3"/>
  <c r="R127" i="3"/>
  <c r="Q127" i="3"/>
  <c r="AB126" i="3"/>
  <c r="AA126" i="3"/>
  <c r="X126" i="3"/>
  <c r="R126" i="3"/>
  <c r="Q126" i="3"/>
  <c r="S126" i="3"/>
  <c r="AA125" i="3"/>
  <c r="X125" i="3"/>
  <c r="R125" i="3"/>
  <c r="Q125" i="3"/>
  <c r="AA124" i="3"/>
  <c r="X124" i="3"/>
  <c r="R124" i="3"/>
  <c r="Q124" i="3"/>
  <c r="AB124" i="3"/>
  <c r="AA120" i="3"/>
  <c r="R120" i="3"/>
  <c r="Q120" i="3"/>
  <c r="AA119" i="3"/>
  <c r="X119" i="3"/>
  <c r="R119" i="3"/>
  <c r="Q119" i="3"/>
  <c r="S119" i="3"/>
  <c r="AA118" i="3"/>
  <c r="X118" i="3"/>
  <c r="R118" i="3"/>
  <c r="Q118" i="3"/>
  <c r="AB118" i="3"/>
  <c r="AA117" i="3"/>
  <c r="X117" i="3"/>
  <c r="R117" i="3"/>
  <c r="Q117" i="3"/>
  <c r="AA116" i="3"/>
  <c r="X116" i="3"/>
  <c r="R116" i="3"/>
  <c r="Q116" i="3"/>
  <c r="AA115" i="3"/>
  <c r="X115" i="3"/>
  <c r="R115" i="3"/>
  <c r="Q115" i="3"/>
  <c r="S115" i="3"/>
  <c r="AA114" i="3"/>
  <c r="X114" i="3"/>
  <c r="R114" i="3"/>
  <c r="Q114" i="3"/>
  <c r="AB114" i="3"/>
  <c r="AA113" i="3"/>
  <c r="X113" i="3"/>
  <c r="R113" i="3"/>
  <c r="Q113" i="3"/>
  <c r="AA112" i="3"/>
  <c r="X112" i="3"/>
  <c r="R112" i="3"/>
  <c r="Q112" i="3"/>
  <c r="AA108" i="3"/>
  <c r="R108" i="3"/>
  <c r="Q108" i="3"/>
  <c r="AA107" i="3"/>
  <c r="X107" i="3"/>
  <c r="R107" i="3"/>
  <c r="Q107" i="3"/>
  <c r="AA106" i="3"/>
  <c r="X106" i="3"/>
  <c r="R106" i="3"/>
  <c r="Q106" i="3"/>
  <c r="S106" i="3"/>
  <c r="AB105" i="3"/>
  <c r="AA105" i="3"/>
  <c r="X105" i="3"/>
  <c r="R105" i="3"/>
  <c r="Q105" i="3"/>
  <c r="S105" i="3"/>
  <c r="AB104" i="3"/>
  <c r="AA104" i="3"/>
  <c r="X104" i="3"/>
  <c r="R104" i="3"/>
  <c r="Q104" i="3"/>
  <c r="S104" i="3"/>
  <c r="AA103" i="3"/>
  <c r="X103" i="3"/>
  <c r="R103" i="3"/>
  <c r="Q103" i="3"/>
  <c r="AA102" i="3"/>
  <c r="X102" i="3"/>
  <c r="R102" i="3"/>
  <c r="Q102" i="3"/>
  <c r="AB101" i="3"/>
  <c r="AA101" i="3"/>
  <c r="X101" i="3"/>
  <c r="R101" i="3"/>
  <c r="Q101" i="3"/>
  <c r="S101" i="3"/>
  <c r="AB100" i="3"/>
  <c r="AA100" i="3"/>
  <c r="X100" i="3"/>
  <c r="R100" i="3"/>
  <c r="Q100" i="3"/>
  <c r="AA96" i="3"/>
  <c r="R96" i="3"/>
  <c r="Q96" i="3"/>
  <c r="AB95" i="3"/>
  <c r="AA95" i="3"/>
  <c r="X95" i="3"/>
  <c r="R95" i="3"/>
  <c r="Q95" i="3"/>
  <c r="S95" i="3"/>
  <c r="AA94" i="3"/>
  <c r="X94" i="3"/>
  <c r="R94" i="3"/>
  <c r="Q94" i="3"/>
  <c r="AB94" i="3"/>
  <c r="AA93" i="3"/>
  <c r="X93" i="3"/>
  <c r="R93" i="3"/>
  <c r="Q93" i="3"/>
  <c r="AA92" i="3"/>
  <c r="X92" i="3"/>
  <c r="R92" i="3"/>
  <c r="Q92" i="3"/>
  <c r="S92" i="3"/>
  <c r="AA91" i="3"/>
  <c r="X91" i="3"/>
  <c r="R91" i="3"/>
  <c r="Q91" i="3"/>
  <c r="AB91" i="3"/>
  <c r="AA90" i="3"/>
  <c r="X90" i="3"/>
  <c r="R90" i="3"/>
  <c r="Q90" i="3"/>
  <c r="AB89" i="3"/>
  <c r="AA89" i="3"/>
  <c r="X89" i="3"/>
  <c r="R89" i="3"/>
  <c r="Q89" i="3"/>
  <c r="S89" i="3"/>
  <c r="AA88" i="3"/>
  <c r="X88" i="3"/>
  <c r="R88" i="3"/>
  <c r="Q88" i="3"/>
  <c r="AB88" i="3"/>
  <c r="S88" i="3"/>
  <c r="R84" i="3"/>
  <c r="Q84" i="3"/>
  <c r="AA84" i="3"/>
  <c r="AA83" i="3"/>
  <c r="X83" i="3"/>
  <c r="R83" i="3"/>
  <c r="Q83" i="3"/>
  <c r="AB82" i="3"/>
  <c r="AA82" i="3"/>
  <c r="X82" i="3"/>
  <c r="R82" i="3"/>
  <c r="Q82" i="3"/>
  <c r="S82" i="3"/>
  <c r="AB81" i="3"/>
  <c r="AA81" i="3"/>
  <c r="X81" i="3"/>
  <c r="R81" i="3"/>
  <c r="Q81" i="3"/>
  <c r="S81" i="3"/>
  <c r="AA80" i="3"/>
  <c r="X80" i="3"/>
  <c r="R80" i="3"/>
  <c r="Q80" i="3"/>
  <c r="AA79" i="3"/>
  <c r="X79" i="3"/>
  <c r="R79" i="3"/>
  <c r="Q79" i="3"/>
  <c r="AB78" i="3"/>
  <c r="AA78" i="3"/>
  <c r="X78" i="3"/>
  <c r="R78" i="3"/>
  <c r="Q78" i="3"/>
  <c r="S78" i="3"/>
  <c r="AB77" i="3"/>
  <c r="AA77" i="3"/>
  <c r="X77" i="3"/>
  <c r="R77" i="3"/>
  <c r="Q77" i="3"/>
  <c r="AA76" i="3"/>
  <c r="X76" i="3"/>
  <c r="R76" i="3"/>
  <c r="Q76" i="3"/>
  <c r="R72" i="3"/>
  <c r="Q72" i="3"/>
  <c r="AA71" i="3"/>
  <c r="X71" i="3"/>
  <c r="R71" i="3"/>
  <c r="Q71" i="3"/>
  <c r="AB71" i="3"/>
  <c r="AA70" i="3"/>
  <c r="X70" i="3"/>
  <c r="R70" i="3"/>
  <c r="Q70" i="3"/>
  <c r="AB69" i="3"/>
  <c r="AA69" i="3"/>
  <c r="X69" i="3"/>
  <c r="R69" i="3"/>
  <c r="Q69" i="3"/>
  <c r="S69" i="3"/>
  <c r="AA68" i="3"/>
  <c r="X68" i="3"/>
  <c r="R68" i="3"/>
  <c r="Q68" i="3"/>
  <c r="S68" i="3"/>
  <c r="AA67" i="3"/>
  <c r="X67" i="3"/>
  <c r="R67" i="3"/>
  <c r="Q67" i="3"/>
  <c r="AB67" i="3"/>
  <c r="AA66" i="3"/>
  <c r="X66" i="3"/>
  <c r="R66" i="3"/>
  <c r="Q66" i="3"/>
  <c r="AB65" i="3"/>
  <c r="AA65" i="3"/>
  <c r="X65" i="3"/>
  <c r="R65" i="3"/>
  <c r="Q65" i="3"/>
  <c r="S65" i="3"/>
  <c r="AA64" i="3"/>
  <c r="X64" i="3"/>
  <c r="R64" i="3"/>
  <c r="Q64" i="3"/>
  <c r="AB64" i="3"/>
  <c r="AC64" i="3" s="1"/>
  <c r="T64" i="3" s="1"/>
  <c r="R60" i="3"/>
  <c r="Q60" i="3"/>
  <c r="AA60" i="3"/>
  <c r="AA59" i="3"/>
  <c r="X59" i="3"/>
  <c r="R59" i="3"/>
  <c r="Q59" i="3"/>
  <c r="AB58" i="3"/>
  <c r="AA58" i="3"/>
  <c r="X58" i="3"/>
  <c r="R58" i="3"/>
  <c r="Q58" i="3"/>
  <c r="S58" i="3"/>
  <c r="AB57" i="3"/>
  <c r="AA57" i="3"/>
  <c r="X57" i="3"/>
  <c r="R57" i="3"/>
  <c r="Q57" i="3"/>
  <c r="S57" i="3"/>
  <c r="AA56" i="3"/>
  <c r="X56" i="3"/>
  <c r="R56" i="3"/>
  <c r="Q56" i="3"/>
  <c r="AA55" i="3"/>
  <c r="X55" i="3"/>
  <c r="R55" i="3"/>
  <c r="Q55" i="3"/>
  <c r="AB54" i="3"/>
  <c r="AA54" i="3"/>
  <c r="X54" i="3"/>
  <c r="R54" i="3"/>
  <c r="Q54" i="3"/>
  <c r="S54" i="3"/>
  <c r="AB53" i="3"/>
  <c r="AA53" i="3"/>
  <c r="X53" i="3"/>
  <c r="R53" i="3"/>
  <c r="Q53" i="3"/>
  <c r="AA52" i="3"/>
  <c r="X52" i="3"/>
  <c r="R52" i="3"/>
  <c r="Q52" i="3"/>
  <c r="R48" i="3"/>
  <c r="Q48" i="3"/>
  <c r="AA47" i="3"/>
  <c r="X47" i="3"/>
  <c r="R47" i="3"/>
  <c r="Q47" i="3"/>
  <c r="AB47" i="3"/>
  <c r="AA46" i="3"/>
  <c r="X46" i="3"/>
  <c r="R46" i="3"/>
  <c r="Q46" i="3"/>
  <c r="AB45" i="3"/>
  <c r="AA45" i="3"/>
  <c r="X45" i="3"/>
  <c r="R45" i="3"/>
  <c r="Q45" i="3"/>
  <c r="S45" i="3"/>
  <c r="AA44" i="3"/>
  <c r="X44" i="3"/>
  <c r="R44" i="3"/>
  <c r="Q44" i="3"/>
  <c r="S44" i="3"/>
  <c r="AA43" i="3"/>
  <c r="X43" i="3"/>
  <c r="R43" i="3"/>
  <c r="Q43" i="3"/>
  <c r="AB43" i="3"/>
  <c r="AA42" i="3"/>
  <c r="X42" i="3"/>
  <c r="R42" i="3"/>
  <c r="Q42" i="3"/>
  <c r="AB41" i="3"/>
  <c r="AA41" i="3"/>
  <c r="X41" i="3"/>
  <c r="R41" i="3"/>
  <c r="Q41" i="3"/>
  <c r="S41" i="3"/>
  <c r="AA40" i="3"/>
  <c r="X40" i="3"/>
  <c r="R40" i="3"/>
  <c r="Q40" i="3"/>
  <c r="AB40" i="3"/>
  <c r="R36" i="3"/>
  <c r="Q36" i="3"/>
  <c r="AA36" i="3"/>
  <c r="AA35" i="3"/>
  <c r="X35" i="3"/>
  <c r="R35" i="3"/>
  <c r="Q35" i="3"/>
  <c r="S35" i="3"/>
  <c r="AA34" i="3"/>
  <c r="X34" i="3"/>
  <c r="R34" i="3"/>
  <c r="Q34" i="3"/>
  <c r="AB34" i="3"/>
  <c r="AA33" i="3"/>
  <c r="X33" i="3"/>
  <c r="R33" i="3"/>
  <c r="Q33" i="3"/>
  <c r="AB32" i="3"/>
  <c r="AA32" i="3"/>
  <c r="X32" i="3"/>
  <c r="R32" i="3"/>
  <c r="Q32" i="3"/>
  <c r="S32" i="3"/>
  <c r="AA31" i="3"/>
  <c r="X31" i="3"/>
  <c r="R31" i="3"/>
  <c r="Q31" i="3"/>
  <c r="AB31" i="3"/>
  <c r="AC31" i="3" s="1"/>
  <c r="T31" i="3" s="1"/>
  <c r="S31" i="3"/>
  <c r="AA30" i="3"/>
  <c r="X30" i="3"/>
  <c r="R30" i="3"/>
  <c r="Q30" i="3"/>
  <c r="AB30" i="3"/>
  <c r="AA29" i="3"/>
  <c r="X29" i="3"/>
  <c r="R29" i="3"/>
  <c r="Q29" i="3"/>
  <c r="AA28" i="3"/>
  <c r="X28" i="3"/>
  <c r="R28" i="3"/>
  <c r="Q28" i="3"/>
  <c r="AA24" i="3"/>
  <c r="R24" i="3"/>
  <c r="Q24" i="3"/>
  <c r="AA23" i="3"/>
  <c r="X23" i="3"/>
  <c r="R23" i="3"/>
  <c r="Q23" i="3"/>
  <c r="AB23" i="3"/>
  <c r="AC23" i="3" s="1"/>
  <c r="T23" i="3" s="1"/>
  <c r="AB22" i="3"/>
  <c r="AA22" i="3"/>
  <c r="X22" i="3"/>
  <c r="R22" i="3"/>
  <c r="Q22" i="3"/>
  <c r="S22" i="3"/>
  <c r="AA21" i="3"/>
  <c r="X21" i="3"/>
  <c r="R21" i="3"/>
  <c r="Q21" i="3"/>
  <c r="S21" i="3"/>
  <c r="AB20" i="3"/>
  <c r="AA20" i="3"/>
  <c r="X20" i="3"/>
  <c r="R20" i="3"/>
  <c r="Q20" i="3"/>
  <c r="S20" i="3"/>
  <c r="AA19" i="3"/>
  <c r="X19" i="3"/>
  <c r="R19" i="3"/>
  <c r="Q19" i="3"/>
  <c r="AB19" i="3"/>
  <c r="AA18" i="3"/>
  <c r="X18" i="3"/>
  <c r="R18" i="3"/>
  <c r="Q18" i="3"/>
  <c r="AA17" i="3"/>
  <c r="X17" i="3"/>
  <c r="R17" i="3"/>
  <c r="Q17" i="3"/>
  <c r="AB17" i="3"/>
  <c r="AA16" i="3"/>
  <c r="X16" i="3"/>
  <c r="R16" i="3"/>
  <c r="Q16" i="3"/>
  <c r="R12" i="3"/>
  <c r="Q12" i="3"/>
  <c r="AA12" i="3"/>
  <c r="AB11" i="3"/>
  <c r="AA11" i="3"/>
  <c r="X11" i="3"/>
  <c r="R11" i="3"/>
  <c r="Q11" i="3"/>
  <c r="S11" i="3"/>
  <c r="AA10" i="3"/>
  <c r="X10" i="3"/>
  <c r="R10" i="3"/>
  <c r="Q10" i="3"/>
  <c r="AB9" i="3"/>
  <c r="AA9" i="3"/>
  <c r="X9" i="3"/>
  <c r="R9" i="3"/>
  <c r="Q9" i="3"/>
  <c r="S9" i="3"/>
  <c r="AB8" i="3"/>
  <c r="AA8" i="3"/>
  <c r="X8" i="3"/>
  <c r="R8" i="3"/>
  <c r="Q8" i="3"/>
  <c r="S8" i="3"/>
  <c r="AB7" i="3"/>
  <c r="AA7" i="3"/>
  <c r="X7" i="3"/>
  <c r="R7" i="3"/>
  <c r="Q7" i="3"/>
  <c r="S7" i="3"/>
  <c r="AA6" i="3"/>
  <c r="X6" i="3"/>
  <c r="R6" i="3"/>
  <c r="Q6" i="3"/>
  <c r="AB5" i="3"/>
  <c r="AA5" i="3"/>
  <c r="X5" i="3"/>
  <c r="R5" i="3"/>
  <c r="Q5" i="3"/>
  <c r="S5" i="3"/>
  <c r="AB4" i="3"/>
  <c r="AA4" i="3"/>
  <c r="X4" i="3"/>
  <c r="R4" i="3"/>
  <c r="Q4" i="3"/>
  <c r="AC40" i="3" l="1"/>
  <c r="T40" i="3" s="1"/>
  <c r="AC91" i="3"/>
  <c r="T91" i="3" s="1"/>
  <c r="AC88" i="3"/>
  <c r="T88" i="3" s="1"/>
  <c r="AH14" i="3"/>
  <c r="AH15" i="3" s="1"/>
  <c r="AC130" i="3"/>
  <c r="T130" i="3" s="1"/>
  <c r="AC143" i="4"/>
  <c r="T143" i="4" s="1"/>
  <c r="Z143" i="4" s="1"/>
  <c r="W6" i="3"/>
  <c r="W4" i="3"/>
  <c r="AC17" i="3"/>
  <c r="T17" i="3" s="1"/>
  <c r="V117" i="3"/>
  <c r="V127" i="3"/>
  <c r="AC64" i="4"/>
  <c r="T64" i="4" s="1"/>
  <c r="Z64" i="4" s="1"/>
  <c r="AC66" i="4"/>
  <c r="T66" i="4" s="1"/>
  <c r="Z66" i="4" s="1"/>
  <c r="V7" i="3"/>
  <c r="AC126" i="3"/>
  <c r="T126" i="3" s="1"/>
  <c r="W89" i="3"/>
  <c r="V102" i="3"/>
  <c r="V32" i="3"/>
  <c r="V46" i="3"/>
  <c r="V69" i="3"/>
  <c r="AC136" i="3"/>
  <c r="T136" i="3" s="1"/>
  <c r="W28" i="3"/>
  <c r="AC78" i="3"/>
  <c r="T78" i="3" s="1"/>
  <c r="V113" i="3"/>
  <c r="AC136" i="4"/>
  <c r="T136" i="4" s="1"/>
  <c r="Z136" i="4" s="1"/>
  <c r="V140" i="3"/>
  <c r="V141" i="3"/>
  <c r="W127" i="3"/>
  <c r="V126" i="3"/>
  <c r="V118" i="3"/>
  <c r="V112" i="3"/>
  <c r="W117" i="3"/>
  <c r="V114" i="3"/>
  <c r="V106" i="3"/>
  <c r="AC100" i="3"/>
  <c r="T100" i="3" s="1"/>
  <c r="W76" i="3"/>
  <c r="V79" i="3"/>
  <c r="V70" i="3"/>
  <c r="V65" i="3"/>
  <c r="W65" i="3"/>
  <c r="AC54" i="3"/>
  <c r="T54" i="3" s="1"/>
  <c r="AC58" i="3"/>
  <c r="T58" i="3" s="1"/>
  <c r="V55" i="3"/>
  <c r="W53" i="3"/>
  <c r="V29" i="3"/>
  <c r="W31" i="3"/>
  <c r="W32" i="3"/>
  <c r="V28" i="3"/>
  <c r="AC19" i="3"/>
  <c r="T19" i="3" s="1"/>
  <c r="V20" i="3"/>
  <c r="W22" i="3"/>
  <c r="W20" i="3"/>
  <c r="W8" i="3"/>
  <c r="W11" i="3"/>
  <c r="V5" i="3"/>
  <c r="W7" i="3"/>
  <c r="W9" i="3"/>
  <c r="V10" i="3"/>
  <c r="V4" i="3"/>
  <c r="W5" i="3"/>
  <c r="V6" i="3"/>
  <c r="W10" i="3"/>
  <c r="V11" i="3"/>
  <c r="AC102" i="4"/>
  <c r="T102" i="4" s="1"/>
  <c r="Z102" i="4" s="1"/>
  <c r="AC48" i="4"/>
  <c r="T48" i="4" s="1"/>
  <c r="AC59" i="4"/>
  <c r="T59" i="4" s="1"/>
  <c r="Z59" i="4" s="1"/>
  <c r="AC29" i="4"/>
  <c r="T29" i="4" s="1"/>
  <c r="Z29" i="4" s="1"/>
  <c r="AC33" i="4"/>
  <c r="T33" i="4" s="1"/>
  <c r="Z33" i="4" s="1"/>
  <c r="AC101" i="4"/>
  <c r="T101" i="4" s="1"/>
  <c r="Z101" i="4" s="1"/>
  <c r="AC140" i="4"/>
  <c r="T140" i="4" s="1"/>
  <c r="Z140" i="4" s="1"/>
  <c r="AC28" i="4"/>
  <c r="T28" i="4" s="1"/>
  <c r="Z28" i="4" s="1"/>
  <c r="AC30" i="4"/>
  <c r="T30" i="4" s="1"/>
  <c r="Z30" i="4" s="1"/>
  <c r="AC32" i="4"/>
  <c r="T32" i="4" s="1"/>
  <c r="Z32" i="4" s="1"/>
  <c r="AC115" i="4"/>
  <c r="T115" i="4" s="1"/>
  <c r="Z115" i="4" s="1"/>
  <c r="AC130" i="4"/>
  <c r="T130" i="4" s="1"/>
  <c r="Z130" i="4" s="1"/>
  <c r="AC137" i="4"/>
  <c r="T137" i="4" s="1"/>
  <c r="Z137" i="4" s="1"/>
  <c r="AC139" i="4"/>
  <c r="T139" i="4" s="1"/>
  <c r="Z139" i="4" s="1"/>
  <c r="AC142" i="4"/>
  <c r="T142" i="4" s="1"/>
  <c r="Z142" i="4" s="1"/>
  <c r="AC70" i="4"/>
  <c r="T70" i="4" s="1"/>
  <c r="Z70" i="4" s="1"/>
  <c r="W4" i="4"/>
  <c r="AC18" i="4"/>
  <c r="T18" i="4" s="1"/>
  <c r="AC20" i="4"/>
  <c r="T20" i="4" s="1"/>
  <c r="AC55" i="4"/>
  <c r="T55" i="4" s="1"/>
  <c r="Z55" i="4" s="1"/>
  <c r="AC88" i="4"/>
  <c r="T88" i="4" s="1"/>
  <c r="Z88" i="4" s="1"/>
  <c r="AC68" i="4"/>
  <c r="T68" i="4" s="1"/>
  <c r="Z68" i="4" s="1"/>
  <c r="AC12" i="4"/>
  <c r="T12" i="4" s="1"/>
  <c r="AC19" i="4"/>
  <c r="T19" i="4" s="1"/>
  <c r="AC24" i="4"/>
  <c r="T24" i="4" s="1"/>
  <c r="AC89" i="4"/>
  <c r="T89" i="4" s="1"/>
  <c r="Z89" i="4" s="1"/>
  <c r="AC106" i="4"/>
  <c r="T106" i="4" s="1"/>
  <c r="Z106" i="4" s="1"/>
  <c r="AC144" i="4"/>
  <c r="T144" i="4" s="1"/>
  <c r="W6" i="4"/>
  <c r="AC16" i="4"/>
  <c r="T16" i="4" s="1"/>
  <c r="AC21" i="4"/>
  <c r="T21" i="4" s="1"/>
  <c r="AC31" i="4"/>
  <c r="T31" i="4" s="1"/>
  <c r="Z31" i="4" s="1"/>
  <c r="AC34" i="4"/>
  <c r="T34" i="4" s="1"/>
  <c r="Z34" i="4" s="1"/>
  <c r="AC36" i="4"/>
  <c r="T36" i="4" s="1"/>
  <c r="AC53" i="4"/>
  <c r="T53" i="4" s="1"/>
  <c r="Z53" i="4" s="1"/>
  <c r="AC58" i="4"/>
  <c r="T58" i="4" s="1"/>
  <c r="Z58" i="4" s="1"/>
  <c r="AC77" i="4"/>
  <c r="T77" i="4" s="1"/>
  <c r="Z77" i="4" s="1"/>
  <c r="AC93" i="4"/>
  <c r="T93" i="4" s="1"/>
  <c r="Z93" i="4" s="1"/>
  <c r="AC119" i="4"/>
  <c r="T119" i="4" s="1"/>
  <c r="Z119" i="4" s="1"/>
  <c r="AC138" i="4"/>
  <c r="T138" i="4" s="1"/>
  <c r="Z138" i="4" s="1"/>
  <c r="AC22" i="4"/>
  <c r="T22" i="4" s="1"/>
  <c r="AC54" i="4"/>
  <c r="T54" i="4" s="1"/>
  <c r="Z54" i="4" s="1"/>
  <c r="AC57" i="4"/>
  <c r="T57" i="4" s="1"/>
  <c r="Z57" i="4" s="1"/>
  <c r="AC71" i="4"/>
  <c r="T71" i="4" s="1"/>
  <c r="Z71" i="4" s="1"/>
  <c r="AC90" i="4"/>
  <c r="T90" i="4" s="1"/>
  <c r="Z90" i="4" s="1"/>
  <c r="AC103" i="4"/>
  <c r="T103" i="4" s="1"/>
  <c r="Z103" i="4" s="1"/>
  <c r="AC105" i="4"/>
  <c r="T105" i="4" s="1"/>
  <c r="Z105" i="4" s="1"/>
  <c r="AC107" i="4"/>
  <c r="T107" i="4" s="1"/>
  <c r="Z107" i="4" s="1"/>
  <c r="AC17" i="4"/>
  <c r="T17" i="4" s="1"/>
  <c r="AC35" i="4"/>
  <c r="T35" i="4" s="1"/>
  <c r="Z35" i="4" s="1"/>
  <c r="AC40" i="4"/>
  <c r="T40" i="4" s="1"/>
  <c r="Z40" i="4" s="1"/>
  <c r="AC42" i="4"/>
  <c r="T42" i="4" s="1"/>
  <c r="Z42" i="4" s="1"/>
  <c r="AC80" i="4"/>
  <c r="T80" i="4" s="1"/>
  <c r="Z80" i="4" s="1"/>
  <c r="AC91" i="4"/>
  <c r="T91" i="4" s="1"/>
  <c r="Z91" i="4" s="1"/>
  <c r="AC114" i="4"/>
  <c r="T114" i="4" s="1"/>
  <c r="Z114" i="4" s="1"/>
  <c r="AC129" i="4"/>
  <c r="T129" i="4" s="1"/>
  <c r="Z129" i="4" s="1"/>
  <c r="AC65" i="4"/>
  <c r="T65" i="4" s="1"/>
  <c r="Z65" i="4" s="1"/>
  <c r="AC44" i="4"/>
  <c r="T44" i="4" s="1"/>
  <c r="Z44" i="4" s="1"/>
  <c r="AC47" i="4"/>
  <c r="T47" i="4" s="1"/>
  <c r="Z47" i="4" s="1"/>
  <c r="AC56" i="4"/>
  <c r="T56" i="4" s="1"/>
  <c r="Z56" i="4" s="1"/>
  <c r="AC67" i="4"/>
  <c r="T67" i="4" s="1"/>
  <c r="Z67" i="4" s="1"/>
  <c r="AC69" i="4"/>
  <c r="T69" i="4" s="1"/>
  <c r="Z69" i="4" s="1"/>
  <c r="AC76" i="4"/>
  <c r="T76" i="4" s="1"/>
  <c r="Z76" i="4" s="1"/>
  <c r="AC79" i="4"/>
  <c r="T79" i="4" s="1"/>
  <c r="Z79" i="4" s="1"/>
  <c r="AC82" i="4"/>
  <c r="T82" i="4" s="1"/>
  <c r="Z82" i="4" s="1"/>
  <c r="AC84" i="4"/>
  <c r="T84" i="4" s="1"/>
  <c r="AC92" i="4"/>
  <c r="T92" i="4" s="1"/>
  <c r="Z92" i="4" s="1"/>
  <c r="AC94" i="4"/>
  <c r="T94" i="4" s="1"/>
  <c r="Z94" i="4" s="1"/>
  <c r="AC104" i="4"/>
  <c r="T104" i="4" s="1"/>
  <c r="Z104" i="4" s="1"/>
  <c r="AC113" i="4"/>
  <c r="T113" i="4" s="1"/>
  <c r="Z113" i="4" s="1"/>
  <c r="AC117" i="4"/>
  <c r="T117" i="4" s="1"/>
  <c r="Z117" i="4" s="1"/>
  <c r="AC118" i="4"/>
  <c r="T118" i="4" s="1"/>
  <c r="Z118" i="4" s="1"/>
  <c r="AC124" i="4"/>
  <c r="T124" i="4" s="1"/>
  <c r="Z124" i="4" s="1"/>
  <c r="AC125" i="4"/>
  <c r="T125" i="4" s="1"/>
  <c r="Z125" i="4" s="1"/>
  <c r="AC126" i="4"/>
  <c r="T126" i="4" s="1"/>
  <c r="Z126" i="4" s="1"/>
  <c r="AC128" i="4"/>
  <c r="T128" i="4" s="1"/>
  <c r="Z128" i="4" s="1"/>
  <c r="AC23" i="4"/>
  <c r="T23" i="4" s="1"/>
  <c r="AC60" i="4"/>
  <c r="T60" i="4" s="1"/>
  <c r="AC96" i="4"/>
  <c r="T96" i="4" s="1"/>
  <c r="AC100" i="4"/>
  <c r="T100" i="4" s="1"/>
  <c r="Z100" i="4" s="1"/>
  <c r="AC43" i="4"/>
  <c r="T43" i="4" s="1"/>
  <c r="Z43" i="4" s="1"/>
  <c r="AC46" i="4"/>
  <c r="T46" i="4" s="1"/>
  <c r="Z46" i="4" s="1"/>
  <c r="AC52" i="4"/>
  <c r="T52" i="4" s="1"/>
  <c r="Z52" i="4" s="1"/>
  <c r="AC72" i="4"/>
  <c r="T72" i="4" s="1"/>
  <c r="AC78" i="4"/>
  <c r="T78" i="4" s="1"/>
  <c r="Z78" i="4" s="1"/>
  <c r="AC95" i="4"/>
  <c r="T95" i="4" s="1"/>
  <c r="Z95" i="4" s="1"/>
  <c r="AC108" i="4"/>
  <c r="T108" i="4" s="1"/>
  <c r="AC112" i="4"/>
  <c r="T112" i="4" s="1"/>
  <c r="Z112" i="4" s="1"/>
  <c r="AC116" i="4"/>
  <c r="T116" i="4" s="1"/>
  <c r="Z116" i="4" s="1"/>
  <c r="AC132" i="4"/>
  <c r="T132" i="4" s="1"/>
  <c r="AC141" i="4"/>
  <c r="T141" i="4" s="1"/>
  <c r="Z141" i="4" s="1"/>
  <c r="W5" i="4"/>
  <c r="W10" i="4"/>
  <c r="V4" i="4"/>
  <c r="Y7" i="4"/>
  <c r="Y4" i="4"/>
  <c r="AC5" i="4"/>
  <c r="T5" i="4" s="1"/>
  <c r="Y6" i="4"/>
  <c r="Y9" i="4"/>
  <c r="Y11" i="4"/>
  <c r="Y8" i="4"/>
  <c r="Y10" i="4"/>
  <c r="AC6" i="4"/>
  <c r="T6" i="4" s="1"/>
  <c r="AC8" i="4"/>
  <c r="T8" i="4" s="1"/>
  <c r="AC10" i="4"/>
  <c r="T10" i="4" s="1"/>
  <c r="Y5" i="4"/>
  <c r="AC7" i="4"/>
  <c r="T7" i="4" s="1"/>
  <c r="AC9" i="4"/>
  <c r="T9" i="4" s="1"/>
  <c r="AC11" i="4"/>
  <c r="T11" i="4" s="1"/>
  <c r="AC4" i="4"/>
  <c r="T4" i="4" s="1"/>
  <c r="V6" i="4"/>
  <c r="V9" i="4"/>
  <c r="V8" i="4"/>
  <c r="W9" i="4"/>
  <c r="V11" i="4"/>
  <c r="V7" i="4"/>
  <c r="W7" i="4"/>
  <c r="W8" i="4"/>
  <c r="V5" i="4"/>
  <c r="V10" i="4"/>
  <c r="W11" i="4"/>
  <c r="AC41" i="4"/>
  <c r="T41" i="4" s="1"/>
  <c r="Z41" i="4" s="1"/>
  <c r="AC45" i="4"/>
  <c r="T45" i="4" s="1"/>
  <c r="Z45" i="4" s="1"/>
  <c r="AC83" i="4"/>
  <c r="T83" i="4" s="1"/>
  <c r="Z83" i="4" s="1"/>
  <c r="AC81" i="4"/>
  <c r="T81" i="4" s="1"/>
  <c r="Z81" i="4" s="1"/>
  <c r="AC120" i="4"/>
  <c r="T120" i="4" s="1"/>
  <c r="AC127" i="4"/>
  <c r="T127" i="4" s="1"/>
  <c r="Z127" i="4" s="1"/>
  <c r="AC131" i="4"/>
  <c r="T131" i="4" s="1"/>
  <c r="Z131" i="4" s="1"/>
  <c r="AC41" i="3"/>
  <c r="T41" i="3" s="1"/>
  <c r="AC45" i="3"/>
  <c r="T45" i="3" s="1"/>
  <c r="AC101" i="3"/>
  <c r="T101" i="3" s="1"/>
  <c r="AC65" i="3"/>
  <c r="T65" i="3" s="1"/>
  <c r="V92" i="3"/>
  <c r="AC89" i="3"/>
  <c r="T89" i="3" s="1"/>
  <c r="AC69" i="3"/>
  <c r="T69" i="3" s="1"/>
  <c r="AC82" i="3"/>
  <c r="T82" i="3" s="1"/>
  <c r="AC95" i="3"/>
  <c r="T95" i="3" s="1"/>
  <c r="AC104" i="3"/>
  <c r="T104" i="3" s="1"/>
  <c r="AC140" i="3"/>
  <c r="T140" i="3" s="1"/>
  <c r="AC32" i="3"/>
  <c r="T32" i="3" s="1"/>
  <c r="AC5" i="3"/>
  <c r="T5" i="3" s="1"/>
  <c r="AC9" i="3"/>
  <c r="T9" i="3" s="1"/>
  <c r="S12" i="3"/>
  <c r="AB12" i="3"/>
  <c r="AC12" i="3" s="1"/>
  <c r="T12" i="3" s="1"/>
  <c r="AB6" i="3"/>
  <c r="AC6" i="3" s="1"/>
  <c r="T6" i="3" s="1"/>
  <c r="S6" i="3"/>
  <c r="V8" i="3"/>
  <c r="V9" i="3"/>
  <c r="AB10" i="3"/>
  <c r="AC10" i="3" s="1"/>
  <c r="T10" i="3" s="1"/>
  <c r="S10" i="3"/>
  <c r="W23" i="3"/>
  <c r="W18" i="3"/>
  <c r="W40" i="3"/>
  <c r="W46" i="3"/>
  <c r="W42" i="3"/>
  <c r="W43" i="3"/>
  <c r="AB46" i="3"/>
  <c r="AC46" i="3" s="1"/>
  <c r="T46" i="3" s="1"/>
  <c r="S46" i="3"/>
  <c r="S47" i="3"/>
  <c r="W78" i="3"/>
  <c r="W81" i="3"/>
  <c r="W82" i="3"/>
  <c r="AB116" i="3"/>
  <c r="AC116" i="3" s="1"/>
  <c r="T116" i="3" s="1"/>
  <c r="S116" i="3"/>
  <c r="S17" i="3"/>
  <c r="V23" i="3"/>
  <c r="W52" i="3"/>
  <c r="W54" i="3"/>
  <c r="W57" i="3"/>
  <c r="W58" i="3"/>
  <c r="V83" i="3"/>
  <c r="W100" i="3"/>
  <c r="W103" i="3"/>
  <c r="W101" i="3"/>
  <c r="W107" i="3"/>
  <c r="S4" i="3"/>
  <c r="S16" i="3"/>
  <c r="V16" i="3"/>
  <c r="S18" i="3"/>
  <c r="AB18" i="3"/>
  <c r="AC18" i="3" s="1"/>
  <c r="T18" i="3" s="1"/>
  <c r="V18" i="3"/>
  <c r="W19" i="3"/>
  <c r="AB29" i="3"/>
  <c r="AC29" i="3" s="1"/>
  <c r="T29" i="3" s="1"/>
  <c r="S29" i="3"/>
  <c r="S30" i="3"/>
  <c r="V41" i="3"/>
  <c r="V45" i="3"/>
  <c r="V59" i="3"/>
  <c r="V78" i="3"/>
  <c r="V81" i="3"/>
  <c r="S83" i="3"/>
  <c r="AB83" i="3"/>
  <c r="AC83" i="3" s="1"/>
  <c r="T83" i="3" s="1"/>
  <c r="W88" i="3"/>
  <c r="W90" i="3"/>
  <c r="W95" i="3"/>
  <c r="W94" i="3"/>
  <c r="W104" i="3"/>
  <c r="W105" i="3"/>
  <c r="S112" i="3"/>
  <c r="V131" i="3"/>
  <c r="AC4" i="3"/>
  <c r="T4" i="3" s="1"/>
  <c r="AC7" i="3"/>
  <c r="T7" i="3" s="1"/>
  <c r="AC8" i="3"/>
  <c r="T8" i="3" s="1"/>
  <c r="AC11" i="3"/>
  <c r="T11" i="3" s="1"/>
  <c r="W16" i="3"/>
  <c r="AB16" i="3"/>
  <c r="AC16" i="3" s="1"/>
  <c r="T16" i="3" s="1"/>
  <c r="V17" i="3"/>
  <c r="W17" i="3"/>
  <c r="S19" i="3"/>
  <c r="S23" i="3"/>
  <c r="W34" i="3"/>
  <c r="W41" i="3"/>
  <c r="V54" i="3"/>
  <c r="V57" i="3"/>
  <c r="S59" i="3"/>
  <c r="AB59" i="3"/>
  <c r="AC59" i="3" s="1"/>
  <c r="T59" i="3" s="1"/>
  <c r="W64" i="3"/>
  <c r="W70" i="3"/>
  <c r="W66" i="3"/>
  <c r="W67" i="3"/>
  <c r="AB70" i="3"/>
  <c r="AC70" i="3" s="1"/>
  <c r="T70" i="3" s="1"/>
  <c r="S70" i="3"/>
  <c r="S71" i="3"/>
  <c r="W77" i="3"/>
  <c r="AB96" i="3"/>
  <c r="AC96" i="3" s="1"/>
  <c r="T96" i="3" s="1"/>
  <c r="S96" i="3"/>
  <c r="V128" i="3"/>
  <c r="AB131" i="3"/>
  <c r="AC131" i="3" s="1"/>
  <c r="T131" i="3" s="1"/>
  <c r="S131" i="3"/>
  <c r="W137" i="3"/>
  <c r="W139" i="3"/>
  <c r="W143" i="3"/>
  <c r="W91" i="3"/>
  <c r="AB93" i="3"/>
  <c r="AC93" i="3" s="1"/>
  <c r="T93" i="3" s="1"/>
  <c r="S93" i="3"/>
  <c r="V93" i="3"/>
  <c r="V104" i="3"/>
  <c r="AB115" i="3"/>
  <c r="AC115" i="3" s="1"/>
  <c r="T115" i="3" s="1"/>
  <c r="S118" i="3"/>
  <c r="AC118" i="3"/>
  <c r="T118" i="3" s="1"/>
  <c r="S125" i="3"/>
  <c r="V124" i="3"/>
  <c r="V130" i="3"/>
  <c r="V136" i="3"/>
  <c r="W141" i="3"/>
  <c r="V19" i="3"/>
  <c r="AC20" i="3"/>
  <c r="T20" i="3" s="1"/>
  <c r="AB21" i="3"/>
  <c r="AC21" i="3" s="1"/>
  <c r="T21" i="3" s="1"/>
  <c r="V22" i="3"/>
  <c r="V34" i="3"/>
  <c r="V30" i="3"/>
  <c r="AB33" i="3"/>
  <c r="AC33" i="3" s="1"/>
  <c r="T33" i="3" s="1"/>
  <c r="S33" i="3"/>
  <c r="V33" i="3"/>
  <c r="AB35" i="3"/>
  <c r="AC35" i="3" s="1"/>
  <c r="T35" i="3" s="1"/>
  <c r="S43" i="3"/>
  <c r="W44" i="3"/>
  <c r="AA48" i="3"/>
  <c r="S55" i="3"/>
  <c r="AB55" i="3"/>
  <c r="AC55" i="3" s="1"/>
  <c r="T55" i="3" s="1"/>
  <c r="W56" i="3"/>
  <c r="S67" i="3"/>
  <c r="W68" i="3"/>
  <c r="AA72" i="3"/>
  <c r="S79" i="3"/>
  <c r="AB79" i="3"/>
  <c r="AC79" i="3" s="1"/>
  <c r="T79" i="3" s="1"/>
  <c r="W80" i="3"/>
  <c r="V89" i="3"/>
  <c r="S91" i="3"/>
  <c r="W92" i="3"/>
  <c r="S94" i="3"/>
  <c r="V95" i="3"/>
  <c r="V100" i="3"/>
  <c r="AC105" i="3"/>
  <c r="T105" i="3" s="1"/>
  <c r="AB106" i="3"/>
  <c r="AC106" i="3" s="1"/>
  <c r="T106" i="3" s="1"/>
  <c r="S114" i="3"/>
  <c r="AC114" i="3"/>
  <c r="T114" i="3" s="1"/>
  <c r="AB125" i="3"/>
  <c r="AC125" i="3" s="1"/>
  <c r="T125" i="3" s="1"/>
  <c r="AB127" i="3"/>
  <c r="AC127" i="3" s="1"/>
  <c r="T127" i="3" s="1"/>
  <c r="S127" i="3"/>
  <c r="W129" i="3"/>
  <c r="W136" i="3"/>
  <c r="V137" i="3"/>
  <c r="AB142" i="3"/>
  <c r="AC142" i="3" s="1"/>
  <c r="T142" i="3" s="1"/>
  <c r="S143" i="3"/>
  <c r="W21" i="3"/>
  <c r="S28" i="3"/>
  <c r="AB28" i="3"/>
  <c r="AC28" i="3" s="1"/>
  <c r="T28" i="3" s="1"/>
  <c r="W30" i="3"/>
  <c r="W33" i="3"/>
  <c r="W29" i="3"/>
  <c r="S34" i="3"/>
  <c r="W35" i="3"/>
  <c r="S40" i="3"/>
  <c r="V47" i="3"/>
  <c r="V43" i="3"/>
  <c r="AB42" i="3"/>
  <c r="AC42" i="3" s="1"/>
  <c r="T42" i="3" s="1"/>
  <c r="S42" i="3"/>
  <c r="V42" i="3"/>
  <c r="AB44" i="3"/>
  <c r="AC44" i="3" s="1"/>
  <c r="T44" i="3" s="1"/>
  <c r="W45" i="3"/>
  <c r="W47" i="3"/>
  <c r="V53" i="3"/>
  <c r="V56" i="3"/>
  <c r="V52" i="3"/>
  <c r="V58" i="3"/>
  <c r="S64" i="3"/>
  <c r="V71" i="3"/>
  <c r="V67" i="3"/>
  <c r="AB66" i="3"/>
  <c r="AC66" i="3" s="1"/>
  <c r="T66" i="3" s="1"/>
  <c r="S66" i="3"/>
  <c r="V66" i="3"/>
  <c r="AB68" i="3"/>
  <c r="AC68" i="3" s="1"/>
  <c r="T68" i="3" s="1"/>
  <c r="W69" i="3"/>
  <c r="W71" i="3"/>
  <c r="V77" i="3"/>
  <c r="V80" i="3"/>
  <c r="V76" i="3"/>
  <c r="V82" i="3"/>
  <c r="AB90" i="3"/>
  <c r="AC90" i="3" s="1"/>
  <c r="T90" i="3" s="1"/>
  <c r="S90" i="3"/>
  <c r="V90" i="3"/>
  <c r="AB102" i="3"/>
  <c r="AC102" i="3" s="1"/>
  <c r="T102" i="3" s="1"/>
  <c r="S102" i="3"/>
  <c r="AB112" i="3"/>
  <c r="AC112" i="3" s="1"/>
  <c r="T112" i="3" s="1"/>
  <c r="W119" i="3"/>
  <c r="W118" i="3"/>
  <c r="W115" i="3"/>
  <c r="W114" i="3"/>
  <c r="W113" i="3"/>
  <c r="AB119" i="3"/>
  <c r="AC119" i="3" s="1"/>
  <c r="T119" i="3" s="1"/>
  <c r="W124" i="3"/>
  <c r="W131" i="3"/>
  <c r="S130" i="3"/>
  <c r="AB138" i="3"/>
  <c r="AC138" i="3" s="1"/>
  <c r="T138" i="3" s="1"/>
  <c r="S139" i="3"/>
  <c r="W140" i="3"/>
  <c r="AC30" i="3"/>
  <c r="T30" i="3" s="1"/>
  <c r="AC34" i="3"/>
  <c r="T34" i="3" s="1"/>
  <c r="AC43" i="3"/>
  <c r="T43" i="3" s="1"/>
  <c r="AC47" i="3"/>
  <c r="T47" i="3" s="1"/>
  <c r="AB52" i="3"/>
  <c r="AC52" i="3" s="1"/>
  <c r="T52" i="3" s="1"/>
  <c r="S52" i="3"/>
  <c r="S53" i="3"/>
  <c r="W55" i="3"/>
  <c r="AB56" i="3"/>
  <c r="AC56" i="3" s="1"/>
  <c r="T56" i="3" s="1"/>
  <c r="S56" i="3"/>
  <c r="W59" i="3"/>
  <c r="AC67" i="3"/>
  <c r="T67" i="3" s="1"/>
  <c r="AC71" i="3"/>
  <c r="T71" i="3" s="1"/>
  <c r="AB76" i="3"/>
  <c r="AC76" i="3" s="1"/>
  <c r="T76" i="3" s="1"/>
  <c r="S76" i="3"/>
  <c r="S77" i="3"/>
  <c r="W79" i="3"/>
  <c r="AB80" i="3"/>
  <c r="AC80" i="3" s="1"/>
  <c r="T80" i="3" s="1"/>
  <c r="S80" i="3"/>
  <c r="W83" i="3"/>
  <c r="AB92" i="3"/>
  <c r="AC92" i="3" s="1"/>
  <c r="T92" i="3" s="1"/>
  <c r="V94" i="3"/>
  <c r="V101" i="3"/>
  <c r="V103" i="3"/>
  <c r="AB113" i="3"/>
  <c r="AC113" i="3" s="1"/>
  <c r="T113" i="3" s="1"/>
  <c r="S113" i="3"/>
  <c r="V115" i="3"/>
  <c r="V116" i="3"/>
  <c r="AB117" i="3"/>
  <c r="AC117" i="3" s="1"/>
  <c r="T117" i="3" s="1"/>
  <c r="S117" i="3"/>
  <c r="V119" i="3"/>
  <c r="S124" i="3"/>
  <c r="AC124" i="3"/>
  <c r="T124" i="3" s="1"/>
  <c r="W126" i="3"/>
  <c r="W128" i="3"/>
  <c r="AB129" i="3"/>
  <c r="AC129" i="3" s="1"/>
  <c r="T129" i="3" s="1"/>
  <c r="S136" i="3"/>
  <c r="S137" i="3"/>
  <c r="V138" i="3"/>
  <c r="V139" i="3"/>
  <c r="S141" i="3"/>
  <c r="V142" i="3"/>
  <c r="V143" i="3"/>
  <c r="V21" i="3"/>
  <c r="AC22" i="3"/>
  <c r="T22" i="3" s="1"/>
  <c r="V31" i="3"/>
  <c r="V35" i="3"/>
  <c r="V40" i="3"/>
  <c r="V44" i="3"/>
  <c r="AC53" i="3"/>
  <c r="T53" i="3" s="1"/>
  <c r="AC57" i="3"/>
  <c r="T57" i="3" s="1"/>
  <c r="V64" i="3"/>
  <c r="V68" i="3"/>
  <c r="AC77" i="3"/>
  <c r="T77" i="3" s="1"/>
  <c r="AC81" i="3"/>
  <c r="T81" i="3" s="1"/>
  <c r="V88" i="3"/>
  <c r="V91" i="3"/>
  <c r="W93" i="3"/>
  <c r="V105" i="3"/>
  <c r="V107" i="3"/>
  <c r="W112" i="3"/>
  <c r="W116" i="3"/>
  <c r="W125" i="3"/>
  <c r="S128" i="3"/>
  <c r="AC128" i="3"/>
  <c r="T128" i="3" s="1"/>
  <c r="W130" i="3"/>
  <c r="W138" i="3"/>
  <c r="W142" i="3"/>
  <c r="AC94" i="3"/>
  <c r="T94" i="3" s="1"/>
  <c r="S100" i="3"/>
  <c r="W102" i="3"/>
  <c r="AB103" i="3"/>
  <c r="AC103" i="3" s="1"/>
  <c r="T103" i="3" s="1"/>
  <c r="S103" i="3"/>
  <c r="W106" i="3"/>
  <c r="AB107" i="3"/>
  <c r="AC107" i="3" s="1"/>
  <c r="T107" i="3" s="1"/>
  <c r="S107" i="3"/>
  <c r="V125" i="3"/>
  <c r="V129" i="3"/>
  <c r="AC137" i="3"/>
  <c r="T137" i="3" s="1"/>
  <c r="AC139" i="3"/>
  <c r="T139" i="3" s="1"/>
  <c r="AC141" i="3"/>
  <c r="T141" i="3" s="1"/>
  <c r="AC143" i="3"/>
  <c r="T143" i="3" s="1"/>
  <c r="AA144" i="1"/>
  <c r="K144" i="1"/>
  <c r="J144" i="1"/>
  <c r="I144" i="1"/>
  <c r="H144" i="1"/>
  <c r="G144" i="1"/>
  <c r="F144" i="1"/>
  <c r="E144" i="1"/>
  <c r="D144" i="1"/>
  <c r="AA143" i="1"/>
  <c r="X143" i="1"/>
  <c r="R143" i="1"/>
  <c r="Q143" i="1"/>
  <c r="P143" i="1"/>
  <c r="L143" i="1"/>
  <c r="AA142" i="1"/>
  <c r="X142" i="1"/>
  <c r="R142" i="1"/>
  <c r="Q142" i="1"/>
  <c r="P142" i="1"/>
  <c r="L142" i="1"/>
  <c r="AA141" i="1"/>
  <c r="X141" i="1"/>
  <c r="R141" i="1"/>
  <c r="Q141" i="1"/>
  <c r="P141" i="1"/>
  <c r="L141" i="1"/>
  <c r="AA140" i="1"/>
  <c r="X140" i="1"/>
  <c r="R140" i="1"/>
  <c r="Q140" i="1"/>
  <c r="P140" i="1"/>
  <c r="L140" i="1"/>
  <c r="AA139" i="1"/>
  <c r="X139" i="1"/>
  <c r="R139" i="1"/>
  <c r="Q139" i="1"/>
  <c r="P139" i="1"/>
  <c r="L139" i="1"/>
  <c r="AA138" i="1"/>
  <c r="X138" i="1"/>
  <c r="R138" i="1"/>
  <c r="Q138" i="1"/>
  <c r="P138" i="1"/>
  <c r="L138" i="1"/>
  <c r="AA137" i="1"/>
  <c r="X137" i="1"/>
  <c r="R137" i="1"/>
  <c r="Q137" i="1"/>
  <c r="P137" i="1"/>
  <c r="L137" i="1"/>
  <c r="AA136" i="1"/>
  <c r="X136" i="1"/>
  <c r="R136" i="1"/>
  <c r="Q136" i="1"/>
  <c r="P136" i="1"/>
  <c r="L136" i="1"/>
  <c r="O132" i="1"/>
  <c r="K132" i="1"/>
  <c r="J132" i="1"/>
  <c r="R132" i="1" s="1"/>
  <c r="I132" i="1"/>
  <c r="Q132" i="1" s="1"/>
  <c r="G132" i="1"/>
  <c r="F132" i="1"/>
  <c r="E132" i="1"/>
  <c r="D132" i="1"/>
  <c r="B132" i="1"/>
  <c r="AA131" i="1"/>
  <c r="X131" i="1"/>
  <c r="R131" i="1"/>
  <c r="Q131" i="1"/>
  <c r="P131" i="1"/>
  <c r="L131" i="1"/>
  <c r="H131" i="1"/>
  <c r="AA130" i="1"/>
  <c r="X130" i="1"/>
  <c r="R130" i="1"/>
  <c r="Q130" i="1"/>
  <c r="P130" i="1"/>
  <c r="AB130" i="1" s="1"/>
  <c r="AC130" i="1" s="1"/>
  <c r="T130" i="1" s="1"/>
  <c r="L130" i="1"/>
  <c r="H130" i="1"/>
  <c r="AA129" i="1"/>
  <c r="X129" i="1"/>
  <c r="R129" i="1"/>
  <c r="Q129" i="1"/>
  <c r="P129" i="1"/>
  <c r="L129" i="1"/>
  <c r="H129" i="1"/>
  <c r="AA128" i="1"/>
  <c r="X128" i="1"/>
  <c r="R128" i="1"/>
  <c r="Q128" i="1"/>
  <c r="P128" i="1"/>
  <c r="L128" i="1"/>
  <c r="AB128" i="1" s="1"/>
  <c r="H128" i="1"/>
  <c r="AA127" i="1"/>
  <c r="X127" i="1"/>
  <c r="R127" i="1"/>
  <c r="Q127" i="1"/>
  <c r="P127" i="1"/>
  <c r="L127" i="1"/>
  <c r="H127" i="1"/>
  <c r="AA126" i="1"/>
  <c r="X126" i="1"/>
  <c r="R126" i="1"/>
  <c r="Q126" i="1"/>
  <c r="P126" i="1"/>
  <c r="L126" i="1"/>
  <c r="H126" i="1"/>
  <c r="AA125" i="1"/>
  <c r="X125" i="1"/>
  <c r="R125" i="1"/>
  <c r="Q125" i="1"/>
  <c r="P125" i="1"/>
  <c r="L125" i="1"/>
  <c r="H125" i="1"/>
  <c r="AA124" i="1"/>
  <c r="X124" i="1"/>
  <c r="R124" i="1"/>
  <c r="Q124" i="1"/>
  <c r="P124" i="1"/>
  <c r="L124" i="1"/>
  <c r="AB124" i="1" s="1"/>
  <c r="H124" i="1"/>
  <c r="O120" i="1"/>
  <c r="N120" i="1"/>
  <c r="M120" i="1"/>
  <c r="K120" i="1"/>
  <c r="J120" i="1"/>
  <c r="I120" i="1"/>
  <c r="G120" i="1"/>
  <c r="F120" i="1"/>
  <c r="E120" i="1"/>
  <c r="D120" i="1"/>
  <c r="C120" i="1"/>
  <c r="B120" i="1"/>
  <c r="AA119" i="1"/>
  <c r="X119" i="1"/>
  <c r="R119" i="1"/>
  <c r="Q119" i="1"/>
  <c r="P119" i="1"/>
  <c r="L119" i="1"/>
  <c r="H119" i="1"/>
  <c r="AA118" i="1"/>
  <c r="X118" i="1"/>
  <c r="R118" i="1"/>
  <c r="Q118" i="1"/>
  <c r="P118" i="1"/>
  <c r="L118" i="1"/>
  <c r="H118" i="1"/>
  <c r="AA117" i="1"/>
  <c r="X117" i="1"/>
  <c r="R117" i="1"/>
  <c r="Q117" i="1"/>
  <c r="P117" i="1"/>
  <c r="L117" i="1"/>
  <c r="H117" i="1"/>
  <c r="AA116" i="1"/>
  <c r="X116" i="1"/>
  <c r="R116" i="1"/>
  <c r="Q116" i="1"/>
  <c r="P116" i="1"/>
  <c r="L116" i="1"/>
  <c r="H116" i="1"/>
  <c r="AA115" i="1"/>
  <c r="X115" i="1"/>
  <c r="R115" i="1"/>
  <c r="Q115" i="1"/>
  <c r="P115" i="1"/>
  <c r="L115" i="1"/>
  <c r="H115" i="1"/>
  <c r="AA114" i="1"/>
  <c r="X114" i="1"/>
  <c r="R114" i="1"/>
  <c r="Q114" i="1"/>
  <c r="P114" i="1"/>
  <c r="L114" i="1"/>
  <c r="H114" i="1"/>
  <c r="AA113" i="1"/>
  <c r="X113" i="1"/>
  <c r="R113" i="1"/>
  <c r="Q113" i="1"/>
  <c r="P113" i="1"/>
  <c r="L113" i="1"/>
  <c r="H113" i="1"/>
  <c r="AA112" i="1"/>
  <c r="X112" i="1"/>
  <c r="R112" i="1"/>
  <c r="Q112" i="1"/>
  <c r="P112" i="1"/>
  <c r="L112" i="1"/>
  <c r="H112" i="1"/>
  <c r="O108" i="1"/>
  <c r="N108" i="1"/>
  <c r="M108" i="1"/>
  <c r="K108" i="1"/>
  <c r="J108" i="1"/>
  <c r="I108" i="1"/>
  <c r="G108" i="1"/>
  <c r="F108" i="1"/>
  <c r="E108" i="1"/>
  <c r="D108" i="1"/>
  <c r="C108" i="1"/>
  <c r="B108" i="1"/>
  <c r="AA107" i="1"/>
  <c r="X107" i="1"/>
  <c r="R107" i="1"/>
  <c r="Q107" i="1"/>
  <c r="P107" i="1"/>
  <c r="L107" i="1"/>
  <c r="H107" i="1"/>
  <c r="AA106" i="1"/>
  <c r="X106" i="1"/>
  <c r="R106" i="1"/>
  <c r="Q106" i="1"/>
  <c r="P106" i="1"/>
  <c r="L106" i="1"/>
  <c r="H106" i="1"/>
  <c r="AA105" i="1"/>
  <c r="X105" i="1"/>
  <c r="R105" i="1"/>
  <c r="Q105" i="1"/>
  <c r="P105" i="1"/>
  <c r="L105" i="1"/>
  <c r="H105" i="1"/>
  <c r="AA104" i="1"/>
  <c r="X104" i="1"/>
  <c r="R104" i="1"/>
  <c r="Q104" i="1"/>
  <c r="P104" i="1"/>
  <c r="L104" i="1"/>
  <c r="H104" i="1"/>
  <c r="AA103" i="1"/>
  <c r="X103" i="1"/>
  <c r="R103" i="1"/>
  <c r="Q103" i="1"/>
  <c r="P103" i="1"/>
  <c r="L103" i="1"/>
  <c r="H103" i="1"/>
  <c r="AA102" i="1"/>
  <c r="X102" i="1"/>
  <c r="R102" i="1"/>
  <c r="Q102" i="1"/>
  <c r="P102" i="1"/>
  <c r="L102" i="1"/>
  <c r="H102" i="1"/>
  <c r="AA101" i="1"/>
  <c r="X101" i="1"/>
  <c r="R101" i="1"/>
  <c r="Q101" i="1"/>
  <c r="P101" i="1"/>
  <c r="L101" i="1"/>
  <c r="H101" i="1"/>
  <c r="AA100" i="1"/>
  <c r="X100" i="1"/>
  <c r="R100" i="1"/>
  <c r="Q100" i="1"/>
  <c r="P100" i="1"/>
  <c r="L100" i="1"/>
  <c r="H100" i="1"/>
  <c r="O96" i="1"/>
  <c r="N96" i="1"/>
  <c r="M96" i="1"/>
  <c r="K96" i="1"/>
  <c r="J96" i="1"/>
  <c r="I96" i="1"/>
  <c r="G96" i="1"/>
  <c r="F96" i="1"/>
  <c r="E96" i="1"/>
  <c r="D96" i="1"/>
  <c r="C96" i="1"/>
  <c r="B96" i="1"/>
  <c r="AA95" i="1"/>
  <c r="X95" i="1"/>
  <c r="R95" i="1"/>
  <c r="Q95" i="1"/>
  <c r="P95" i="1"/>
  <c r="L95" i="1"/>
  <c r="H95" i="1"/>
  <c r="AA94" i="1"/>
  <c r="X94" i="1"/>
  <c r="R94" i="1"/>
  <c r="Q94" i="1"/>
  <c r="P94" i="1"/>
  <c r="L94" i="1"/>
  <c r="H94" i="1"/>
  <c r="AA93" i="1"/>
  <c r="X93" i="1"/>
  <c r="R93" i="1"/>
  <c r="Q93" i="1"/>
  <c r="P93" i="1"/>
  <c r="L93" i="1"/>
  <c r="H93" i="1"/>
  <c r="AA92" i="1"/>
  <c r="X92" i="1"/>
  <c r="R92" i="1"/>
  <c r="Q92" i="1"/>
  <c r="P92" i="1"/>
  <c r="L92" i="1"/>
  <c r="H92" i="1"/>
  <c r="AA91" i="1"/>
  <c r="X91" i="1"/>
  <c r="R91" i="1"/>
  <c r="Q91" i="1"/>
  <c r="P91" i="1"/>
  <c r="L91" i="1"/>
  <c r="H91" i="1"/>
  <c r="AA90" i="1"/>
  <c r="X90" i="1"/>
  <c r="R90" i="1"/>
  <c r="Q90" i="1"/>
  <c r="P90" i="1"/>
  <c r="L90" i="1"/>
  <c r="H90" i="1"/>
  <c r="AA89" i="1"/>
  <c r="X89" i="1"/>
  <c r="R89" i="1"/>
  <c r="Q89" i="1"/>
  <c r="P89" i="1"/>
  <c r="L89" i="1"/>
  <c r="H89" i="1"/>
  <c r="AA88" i="1"/>
  <c r="X88" i="1"/>
  <c r="R88" i="1"/>
  <c r="Q88" i="1"/>
  <c r="P88" i="1"/>
  <c r="L88" i="1"/>
  <c r="H88" i="1"/>
  <c r="O84" i="1"/>
  <c r="N84" i="1"/>
  <c r="M84" i="1"/>
  <c r="Q84" i="1" s="1"/>
  <c r="K84" i="1"/>
  <c r="J84" i="1"/>
  <c r="I84" i="1"/>
  <c r="G84" i="1"/>
  <c r="F84" i="1"/>
  <c r="E84" i="1"/>
  <c r="D84" i="1"/>
  <c r="C84" i="1"/>
  <c r="B84" i="1"/>
  <c r="AA83" i="1"/>
  <c r="X83" i="1"/>
  <c r="R83" i="1"/>
  <c r="Q83" i="1"/>
  <c r="P83" i="1"/>
  <c r="L83" i="1"/>
  <c r="H83" i="1"/>
  <c r="AA82" i="1"/>
  <c r="X82" i="1"/>
  <c r="R82" i="1"/>
  <c r="Q82" i="1"/>
  <c r="P82" i="1"/>
  <c r="L82" i="1"/>
  <c r="H82" i="1"/>
  <c r="AA81" i="1"/>
  <c r="X81" i="1"/>
  <c r="R81" i="1"/>
  <c r="Q81" i="1"/>
  <c r="P81" i="1"/>
  <c r="L81" i="1"/>
  <c r="H81" i="1"/>
  <c r="AA80" i="1"/>
  <c r="X80" i="1"/>
  <c r="R80" i="1"/>
  <c r="Q80" i="1"/>
  <c r="P80" i="1"/>
  <c r="L80" i="1"/>
  <c r="H80" i="1"/>
  <c r="AA79" i="1"/>
  <c r="X79" i="1"/>
  <c r="R79" i="1"/>
  <c r="Q79" i="1"/>
  <c r="P79" i="1"/>
  <c r="L79" i="1"/>
  <c r="H79" i="1"/>
  <c r="AA78" i="1"/>
  <c r="X78" i="1"/>
  <c r="R78" i="1"/>
  <c r="Q78" i="1"/>
  <c r="P78" i="1"/>
  <c r="L78" i="1"/>
  <c r="H78" i="1"/>
  <c r="AA77" i="1"/>
  <c r="X77" i="1"/>
  <c r="R77" i="1"/>
  <c r="Q77" i="1"/>
  <c r="P77" i="1"/>
  <c r="L77" i="1"/>
  <c r="H77" i="1"/>
  <c r="AA76" i="1"/>
  <c r="X76" i="1"/>
  <c r="R76" i="1"/>
  <c r="Q76" i="1"/>
  <c r="P76" i="1"/>
  <c r="L76" i="1"/>
  <c r="H76" i="1"/>
  <c r="O72" i="1"/>
  <c r="N72" i="1"/>
  <c r="M72" i="1"/>
  <c r="K72" i="1"/>
  <c r="J72" i="1"/>
  <c r="I72" i="1"/>
  <c r="G72" i="1"/>
  <c r="F72" i="1"/>
  <c r="E72" i="1"/>
  <c r="D72" i="1"/>
  <c r="C72" i="1"/>
  <c r="B72" i="1"/>
  <c r="AA71" i="1"/>
  <c r="X71" i="1"/>
  <c r="R71" i="1"/>
  <c r="Q71" i="1"/>
  <c r="P71" i="1"/>
  <c r="L71" i="1"/>
  <c r="H71" i="1"/>
  <c r="AA70" i="1"/>
  <c r="X70" i="1"/>
  <c r="R70" i="1"/>
  <c r="Q70" i="1"/>
  <c r="P70" i="1"/>
  <c r="L70" i="1"/>
  <c r="H70" i="1"/>
  <c r="AA69" i="1"/>
  <c r="X69" i="1"/>
  <c r="R69" i="1"/>
  <c r="Q69" i="1"/>
  <c r="P69" i="1"/>
  <c r="L69" i="1"/>
  <c r="H69" i="1"/>
  <c r="AA68" i="1"/>
  <c r="X68" i="1"/>
  <c r="R68" i="1"/>
  <c r="Q68" i="1"/>
  <c r="P68" i="1"/>
  <c r="L68" i="1"/>
  <c r="H68" i="1"/>
  <c r="AA67" i="1"/>
  <c r="X67" i="1"/>
  <c r="R67" i="1"/>
  <c r="Q67" i="1"/>
  <c r="P67" i="1"/>
  <c r="L67" i="1"/>
  <c r="H67" i="1"/>
  <c r="AA66" i="1"/>
  <c r="X66" i="1"/>
  <c r="R66" i="1"/>
  <c r="Q66" i="1"/>
  <c r="P66" i="1"/>
  <c r="L66" i="1"/>
  <c r="H66" i="1"/>
  <c r="AA65" i="1"/>
  <c r="X65" i="1"/>
  <c r="R65" i="1"/>
  <c r="Q65" i="1"/>
  <c r="P65" i="1"/>
  <c r="L65" i="1"/>
  <c r="H65" i="1"/>
  <c r="AA64" i="1"/>
  <c r="X64" i="1"/>
  <c r="R64" i="1"/>
  <c r="Q64" i="1"/>
  <c r="P64" i="1"/>
  <c r="L64" i="1"/>
  <c r="H64" i="1"/>
  <c r="O60" i="1"/>
  <c r="N60" i="1"/>
  <c r="M60" i="1"/>
  <c r="K60" i="1"/>
  <c r="J60" i="1"/>
  <c r="I60" i="1"/>
  <c r="G60" i="1"/>
  <c r="F60" i="1"/>
  <c r="E60" i="1"/>
  <c r="D60" i="1"/>
  <c r="C60" i="1"/>
  <c r="B60" i="1"/>
  <c r="AA59" i="1"/>
  <c r="X59" i="1"/>
  <c r="R59" i="1"/>
  <c r="Q59" i="1"/>
  <c r="P59" i="1"/>
  <c r="L59" i="1"/>
  <c r="H59" i="1"/>
  <c r="AA58" i="1"/>
  <c r="X58" i="1"/>
  <c r="R58" i="1"/>
  <c r="Q58" i="1"/>
  <c r="P58" i="1"/>
  <c r="L58" i="1"/>
  <c r="H58" i="1"/>
  <c r="AA57" i="1"/>
  <c r="X57" i="1"/>
  <c r="R57" i="1"/>
  <c r="Q57" i="1"/>
  <c r="P57" i="1"/>
  <c r="L57" i="1"/>
  <c r="H57" i="1"/>
  <c r="AA56" i="1"/>
  <c r="X56" i="1"/>
  <c r="R56" i="1"/>
  <c r="Q56" i="1"/>
  <c r="P56" i="1"/>
  <c r="L56" i="1"/>
  <c r="H56" i="1"/>
  <c r="AA55" i="1"/>
  <c r="X55" i="1"/>
  <c r="R55" i="1"/>
  <c r="Q55" i="1"/>
  <c r="P55" i="1"/>
  <c r="L55" i="1"/>
  <c r="H55" i="1"/>
  <c r="AA54" i="1"/>
  <c r="X54" i="1"/>
  <c r="R54" i="1"/>
  <c r="Q54" i="1"/>
  <c r="P54" i="1"/>
  <c r="AB54" i="1" s="1"/>
  <c r="L54" i="1"/>
  <c r="H54" i="1"/>
  <c r="AA53" i="1"/>
  <c r="X53" i="1"/>
  <c r="R53" i="1"/>
  <c r="Q53" i="1"/>
  <c r="P53" i="1"/>
  <c r="L53" i="1"/>
  <c r="H53" i="1"/>
  <c r="AA52" i="1"/>
  <c r="X52" i="1"/>
  <c r="R52" i="1"/>
  <c r="Q52" i="1"/>
  <c r="P52" i="1"/>
  <c r="L52" i="1"/>
  <c r="H52" i="1"/>
  <c r="O48" i="1"/>
  <c r="N48" i="1"/>
  <c r="M48" i="1"/>
  <c r="K48" i="1"/>
  <c r="J48" i="1"/>
  <c r="I48" i="1"/>
  <c r="G48" i="1"/>
  <c r="F48" i="1"/>
  <c r="E48" i="1"/>
  <c r="D48" i="1"/>
  <c r="C48" i="1"/>
  <c r="B48" i="1"/>
  <c r="AA47" i="1"/>
  <c r="X47" i="1"/>
  <c r="R47" i="1"/>
  <c r="Q47" i="1"/>
  <c r="P47" i="1"/>
  <c r="L47" i="1"/>
  <c r="H47" i="1"/>
  <c r="AA46" i="1"/>
  <c r="X46" i="1"/>
  <c r="R46" i="1"/>
  <c r="Q46" i="1"/>
  <c r="P46" i="1"/>
  <c r="L46" i="1"/>
  <c r="H46" i="1"/>
  <c r="AA45" i="1"/>
  <c r="X45" i="1"/>
  <c r="R45" i="1"/>
  <c r="Q45" i="1"/>
  <c r="P45" i="1"/>
  <c r="L45" i="1"/>
  <c r="H45" i="1"/>
  <c r="AA44" i="1"/>
  <c r="X44" i="1"/>
  <c r="R44" i="1"/>
  <c r="Q44" i="1"/>
  <c r="P44" i="1"/>
  <c r="L44" i="1"/>
  <c r="S44" i="1" s="1"/>
  <c r="H44" i="1"/>
  <c r="AA43" i="1"/>
  <c r="X43" i="1"/>
  <c r="R43" i="1"/>
  <c r="Q43" i="1"/>
  <c r="P43" i="1"/>
  <c r="L43" i="1"/>
  <c r="H43" i="1"/>
  <c r="AA42" i="1"/>
  <c r="X42" i="1"/>
  <c r="R42" i="1"/>
  <c r="Q42" i="1"/>
  <c r="P42" i="1"/>
  <c r="S42" i="1" s="1"/>
  <c r="L42" i="1"/>
  <c r="H42" i="1"/>
  <c r="AA41" i="1"/>
  <c r="X41" i="1"/>
  <c r="R41" i="1"/>
  <c r="Q41" i="1"/>
  <c r="P41" i="1"/>
  <c r="L41" i="1"/>
  <c r="H41" i="1"/>
  <c r="AA40" i="1"/>
  <c r="X40" i="1"/>
  <c r="R40" i="1"/>
  <c r="Q40" i="1"/>
  <c r="P40" i="1"/>
  <c r="L40" i="1"/>
  <c r="H40" i="1"/>
  <c r="O36" i="1"/>
  <c r="N36" i="1"/>
  <c r="M36" i="1"/>
  <c r="K36" i="1"/>
  <c r="J36" i="1"/>
  <c r="I36" i="1"/>
  <c r="G36" i="1"/>
  <c r="F36" i="1"/>
  <c r="E36" i="1"/>
  <c r="C36" i="1"/>
  <c r="B36" i="1"/>
  <c r="AA35" i="1"/>
  <c r="X35" i="1"/>
  <c r="R35" i="1"/>
  <c r="Q35" i="1"/>
  <c r="P35" i="1"/>
  <c r="L35" i="1"/>
  <c r="H35" i="1"/>
  <c r="AA34" i="1"/>
  <c r="X34" i="1"/>
  <c r="R34" i="1"/>
  <c r="Q34" i="1"/>
  <c r="P34" i="1"/>
  <c r="L34" i="1"/>
  <c r="H34" i="1"/>
  <c r="AA33" i="1"/>
  <c r="X33" i="1"/>
  <c r="R33" i="1"/>
  <c r="Q33" i="1"/>
  <c r="P33" i="1"/>
  <c r="L33" i="1"/>
  <c r="H33" i="1"/>
  <c r="AA32" i="1"/>
  <c r="X32" i="1"/>
  <c r="R32" i="1"/>
  <c r="Q32" i="1"/>
  <c r="P32" i="1"/>
  <c r="L32" i="1"/>
  <c r="H32" i="1"/>
  <c r="AA31" i="1"/>
  <c r="X31" i="1"/>
  <c r="R31" i="1"/>
  <c r="Q31" i="1"/>
  <c r="P31" i="1"/>
  <c r="L31" i="1"/>
  <c r="H31" i="1"/>
  <c r="AA30" i="1"/>
  <c r="X30" i="1"/>
  <c r="R30" i="1"/>
  <c r="Q30" i="1"/>
  <c r="P30" i="1"/>
  <c r="L30" i="1"/>
  <c r="H30" i="1"/>
  <c r="AA29" i="1"/>
  <c r="X29" i="1"/>
  <c r="R29" i="1"/>
  <c r="Q29" i="1"/>
  <c r="P29" i="1"/>
  <c r="L29" i="1"/>
  <c r="H29" i="1"/>
  <c r="AA28" i="1"/>
  <c r="X28" i="1"/>
  <c r="R28" i="1"/>
  <c r="Q28" i="1"/>
  <c r="P28" i="1"/>
  <c r="L28" i="1"/>
  <c r="H28" i="1"/>
  <c r="O24" i="1"/>
  <c r="M24" i="1"/>
  <c r="K24" i="1"/>
  <c r="J24" i="1"/>
  <c r="R24" i="1" s="1"/>
  <c r="I24" i="1"/>
  <c r="G24" i="1"/>
  <c r="F24" i="1"/>
  <c r="E24" i="1"/>
  <c r="D24" i="1"/>
  <c r="C24" i="1"/>
  <c r="B24" i="1"/>
  <c r="AA23" i="1"/>
  <c r="X23" i="1"/>
  <c r="R23" i="1"/>
  <c r="Q23" i="1"/>
  <c r="P23" i="1"/>
  <c r="L23" i="1"/>
  <c r="H23" i="1"/>
  <c r="AA22" i="1"/>
  <c r="X22" i="1"/>
  <c r="R22" i="1"/>
  <c r="Q22" i="1"/>
  <c r="P22" i="1"/>
  <c r="L22" i="1"/>
  <c r="H22" i="1"/>
  <c r="AA21" i="1"/>
  <c r="X21" i="1"/>
  <c r="R21" i="1"/>
  <c r="Q21" i="1"/>
  <c r="P21" i="1"/>
  <c r="L21" i="1"/>
  <c r="H21" i="1"/>
  <c r="AA20" i="1"/>
  <c r="X20" i="1"/>
  <c r="R20" i="1"/>
  <c r="Q20" i="1"/>
  <c r="P20" i="1"/>
  <c r="L20" i="1"/>
  <c r="H20" i="1"/>
  <c r="AA19" i="1"/>
  <c r="X19" i="1"/>
  <c r="R19" i="1"/>
  <c r="Q19" i="1"/>
  <c r="P19" i="1"/>
  <c r="L19" i="1"/>
  <c r="H19" i="1"/>
  <c r="AA18" i="1"/>
  <c r="X18" i="1"/>
  <c r="R18" i="1"/>
  <c r="Q18" i="1"/>
  <c r="P18" i="1"/>
  <c r="L18" i="1"/>
  <c r="H18" i="1"/>
  <c r="AA17" i="1"/>
  <c r="X17" i="1"/>
  <c r="R17" i="1"/>
  <c r="Q17" i="1"/>
  <c r="P17" i="1"/>
  <c r="L17" i="1"/>
  <c r="S17" i="1" s="1"/>
  <c r="H17" i="1"/>
  <c r="AA16" i="1"/>
  <c r="X16" i="1"/>
  <c r="R16" i="1"/>
  <c r="Q16" i="1"/>
  <c r="P16" i="1"/>
  <c r="L16" i="1"/>
  <c r="H16" i="1"/>
  <c r="O12" i="1"/>
  <c r="N12" i="1"/>
  <c r="M12" i="1"/>
  <c r="K12" i="1"/>
  <c r="J12" i="1"/>
  <c r="I12" i="1"/>
  <c r="G12" i="1"/>
  <c r="F12" i="1"/>
  <c r="E12" i="1"/>
  <c r="D12" i="1"/>
  <c r="C12" i="1"/>
  <c r="B12" i="1"/>
  <c r="AA11" i="1"/>
  <c r="X11" i="1"/>
  <c r="R11" i="1"/>
  <c r="Q11" i="1"/>
  <c r="P11" i="1"/>
  <c r="AB11" i="1" s="1"/>
  <c r="H11" i="1"/>
  <c r="AA10" i="1"/>
  <c r="X10" i="1"/>
  <c r="R10" i="1"/>
  <c r="Q10" i="1"/>
  <c r="P10" i="1"/>
  <c r="H10" i="1"/>
  <c r="AA9" i="1"/>
  <c r="X9" i="1"/>
  <c r="R9" i="1"/>
  <c r="Q9" i="1"/>
  <c r="P9" i="1"/>
  <c r="AB9" i="1" s="1"/>
  <c r="AC9" i="1" s="1"/>
  <c r="T9" i="1" s="1"/>
  <c r="S9" i="1"/>
  <c r="H9" i="1"/>
  <c r="AA8" i="1"/>
  <c r="X8" i="1"/>
  <c r="R8" i="1"/>
  <c r="Q8" i="1"/>
  <c r="P8" i="1"/>
  <c r="S8" i="1" s="1"/>
  <c r="H8" i="1"/>
  <c r="AA7" i="1"/>
  <c r="X7" i="1"/>
  <c r="R7" i="1"/>
  <c r="Q7" i="1"/>
  <c r="P7" i="1"/>
  <c r="AB7" i="1" s="1"/>
  <c r="H7" i="1"/>
  <c r="AA6" i="1"/>
  <c r="X6" i="1"/>
  <c r="R6" i="1"/>
  <c r="Q6" i="1"/>
  <c r="P6" i="1"/>
  <c r="H6" i="1"/>
  <c r="AA5" i="1"/>
  <c r="X5" i="1"/>
  <c r="R5" i="1"/>
  <c r="Q5" i="1"/>
  <c r="P5" i="1"/>
  <c r="AB5" i="1" s="1"/>
  <c r="AC5" i="1" s="1"/>
  <c r="T5" i="1" s="1"/>
  <c r="H5" i="1"/>
  <c r="AA4" i="1"/>
  <c r="X4" i="1"/>
  <c r="R4" i="1"/>
  <c r="Q4" i="1"/>
  <c r="P4" i="1"/>
  <c r="L4" i="1"/>
  <c r="H4" i="1"/>
  <c r="R48" i="1" l="1"/>
  <c r="R84" i="1"/>
  <c r="AB138" i="1"/>
  <c r="AC138" i="1" s="1"/>
  <c r="T138" i="1" s="1"/>
  <c r="AB19" i="1"/>
  <c r="AC19" i="1" s="1"/>
  <c r="T19" i="1" s="1"/>
  <c r="AB23" i="1"/>
  <c r="AC23" i="1" s="1"/>
  <c r="T23" i="1" s="1"/>
  <c r="L60" i="1"/>
  <c r="S5" i="1"/>
  <c r="AA24" i="1"/>
  <c r="AB91" i="1"/>
  <c r="AC91" i="1" s="1"/>
  <c r="T91" i="1" s="1"/>
  <c r="L120" i="1"/>
  <c r="AA120" i="1"/>
  <c r="C146" i="1"/>
  <c r="Q120" i="1"/>
  <c r="M146" i="1"/>
  <c r="K146" i="1"/>
  <c r="H12" i="1"/>
  <c r="AB8" i="1"/>
  <c r="AC8" i="1" s="1"/>
  <c r="T8" i="1" s="1"/>
  <c r="AB104" i="1"/>
  <c r="R108" i="1"/>
  <c r="N146" i="1"/>
  <c r="S138" i="1"/>
  <c r="AB140" i="1"/>
  <c r="AC140" i="1" s="1"/>
  <c r="T140" i="1" s="1"/>
  <c r="D146" i="1"/>
  <c r="O146" i="1"/>
  <c r="R144" i="1"/>
  <c r="J146" i="1"/>
  <c r="AB17" i="1"/>
  <c r="AC17" i="1" s="1"/>
  <c r="T17" i="1" s="1"/>
  <c r="W115" i="1"/>
  <c r="AA132" i="1"/>
  <c r="B146" i="1"/>
  <c r="AB137" i="1"/>
  <c r="AC137" i="1" s="1"/>
  <c r="T137" i="1" s="1"/>
  <c r="S7" i="1"/>
  <c r="AB30" i="1"/>
  <c r="W40" i="1"/>
  <c r="V43" i="1"/>
  <c r="AA48" i="1"/>
  <c r="H72" i="1"/>
  <c r="W69" i="1"/>
  <c r="AB66" i="1"/>
  <c r="AC66" i="1" s="1"/>
  <c r="T66" i="1" s="1"/>
  <c r="AB69" i="1"/>
  <c r="AC69" i="1" s="1"/>
  <c r="T69" i="1" s="1"/>
  <c r="AB70" i="1"/>
  <c r="AC70" i="1" s="1"/>
  <c r="T70" i="1" s="1"/>
  <c r="AA72" i="1"/>
  <c r="AB94" i="1"/>
  <c r="V100" i="1"/>
  <c r="S102" i="1"/>
  <c r="AB114" i="1"/>
  <c r="AC114" i="1" s="1"/>
  <c r="T114" i="1" s="1"/>
  <c r="S118" i="1"/>
  <c r="Q144" i="1"/>
  <c r="I146" i="1"/>
  <c r="L24" i="1"/>
  <c r="AB34" i="1"/>
  <c r="V8" i="1"/>
  <c r="V9" i="1"/>
  <c r="W35" i="1"/>
  <c r="AB35" i="1"/>
  <c r="W45" i="1"/>
  <c r="S55" i="1"/>
  <c r="S58" i="1"/>
  <c r="V89" i="1"/>
  <c r="S91" i="1"/>
  <c r="AB92" i="1"/>
  <c r="AC92" i="1" s="1"/>
  <c r="T92" i="1" s="1"/>
  <c r="R96" i="1"/>
  <c r="AB100" i="1"/>
  <c r="AA108" i="1"/>
  <c r="AB118" i="1"/>
  <c r="AB126" i="1"/>
  <c r="AC126" i="1" s="1"/>
  <c r="T126" i="1" s="1"/>
  <c r="S137" i="1"/>
  <c r="AB142" i="1"/>
  <c r="AC142" i="1" s="1"/>
  <c r="T142" i="1" s="1"/>
  <c r="AB41" i="1"/>
  <c r="AC41" i="1" s="1"/>
  <c r="T41" i="1" s="1"/>
  <c r="W59" i="1"/>
  <c r="AA60" i="1"/>
  <c r="AB65" i="1"/>
  <c r="AC65" i="1" s="1"/>
  <c r="T65" i="1" s="1"/>
  <c r="V78" i="1"/>
  <c r="AB81" i="1"/>
  <c r="AC81" i="1" s="1"/>
  <c r="T81" i="1" s="1"/>
  <c r="AA84" i="1"/>
  <c r="W101" i="1"/>
  <c r="Q108" i="1"/>
  <c r="AB112" i="1"/>
  <c r="AC112" i="1" s="1"/>
  <c r="T112" i="1" s="1"/>
  <c r="V117" i="1"/>
  <c r="AB139" i="1"/>
  <c r="Y117" i="3"/>
  <c r="L12" i="1"/>
  <c r="V17" i="1"/>
  <c r="Q24" i="1"/>
  <c r="W31" i="1"/>
  <c r="AA36" i="1"/>
  <c r="W54" i="1"/>
  <c r="S56" i="1"/>
  <c r="V57" i="1"/>
  <c r="AB68" i="1"/>
  <c r="Q72" i="1"/>
  <c r="P84" i="1"/>
  <c r="W95" i="1"/>
  <c r="AA96" i="1"/>
  <c r="AB119" i="1"/>
  <c r="AB136" i="1"/>
  <c r="AC136" i="1" s="1"/>
  <c r="T136" i="1" s="1"/>
  <c r="S21" i="1"/>
  <c r="AB21" i="1"/>
  <c r="AC21" i="1" s="1"/>
  <c r="T21" i="1" s="1"/>
  <c r="V18" i="1"/>
  <c r="P48" i="1"/>
  <c r="W4" i="1"/>
  <c r="V7" i="1"/>
  <c r="V11" i="1"/>
  <c r="W29" i="1"/>
  <c r="V47" i="1"/>
  <c r="V44" i="1"/>
  <c r="V58" i="1"/>
  <c r="AC119" i="1"/>
  <c r="T119" i="1" s="1"/>
  <c r="Z80" i="3"/>
  <c r="V5" i="1"/>
  <c r="V21" i="1"/>
  <c r="V22" i="1"/>
  <c r="L36" i="1"/>
  <c r="V30" i="1"/>
  <c r="H36" i="1"/>
  <c r="W44" i="1"/>
  <c r="V52" i="1"/>
  <c r="H60" i="1"/>
  <c r="W55" i="1"/>
  <c r="R60" i="1"/>
  <c r="P72" i="1"/>
  <c r="V4" i="1"/>
  <c r="V10" i="1"/>
  <c r="Q12" i="1"/>
  <c r="V19" i="1"/>
  <c r="V20" i="1"/>
  <c r="W21" i="1"/>
  <c r="S23" i="1"/>
  <c r="AB31" i="1"/>
  <c r="AB32" i="1"/>
  <c r="AC32" i="1" s="1"/>
  <c r="T32" i="1" s="1"/>
  <c r="V34" i="1"/>
  <c r="Q36" i="1"/>
  <c r="S41" i="1"/>
  <c r="AB44" i="1"/>
  <c r="Q48" i="1"/>
  <c r="V53" i="1"/>
  <c r="S54" i="1"/>
  <c r="AB55" i="1"/>
  <c r="AC55" i="1" s="1"/>
  <c r="T55" i="1" s="1"/>
  <c r="AB58" i="1"/>
  <c r="AC58" i="1" s="1"/>
  <c r="T58" i="1" s="1"/>
  <c r="V64" i="1"/>
  <c r="AB64" i="1"/>
  <c r="V65" i="1"/>
  <c r="V66" i="1"/>
  <c r="S68" i="1"/>
  <c r="V70" i="1"/>
  <c r="AB78" i="1"/>
  <c r="AC78" i="1" s="1"/>
  <c r="T78" i="1" s="1"/>
  <c r="V90" i="1"/>
  <c r="W92" i="1"/>
  <c r="AB95" i="1"/>
  <c r="AC95" i="1" s="1"/>
  <c r="T95" i="1" s="1"/>
  <c r="Q96" i="1"/>
  <c r="W103" i="1"/>
  <c r="AC104" i="1"/>
  <c r="T104" i="1" s="1"/>
  <c r="V106" i="1"/>
  <c r="W112" i="1"/>
  <c r="AB115" i="1"/>
  <c r="AC115" i="1" s="1"/>
  <c r="T115" i="1" s="1"/>
  <c r="S119" i="1"/>
  <c r="R120" i="1"/>
  <c r="W128" i="1"/>
  <c r="AB129" i="1"/>
  <c r="AC129" i="1" s="1"/>
  <c r="T129" i="1" s="1"/>
  <c r="S130" i="1"/>
  <c r="L144" i="1"/>
  <c r="V139" i="1"/>
  <c r="AB141" i="1"/>
  <c r="AC141" i="1" s="1"/>
  <c r="T141" i="1" s="1"/>
  <c r="AB143" i="1"/>
  <c r="AC143" i="1" s="1"/>
  <c r="T143" i="1" s="1"/>
  <c r="Z107" i="3"/>
  <c r="W65" i="1"/>
  <c r="AB4" i="1"/>
  <c r="AC4" i="1" s="1"/>
  <c r="T4" i="1" s="1"/>
  <c r="V6" i="1"/>
  <c r="W8" i="1"/>
  <c r="AC11" i="1"/>
  <c r="T11" i="1" s="1"/>
  <c r="R12" i="1"/>
  <c r="V16" i="1"/>
  <c r="H24" i="1"/>
  <c r="W23" i="1"/>
  <c r="S19" i="1"/>
  <c r="V23" i="1"/>
  <c r="W28" i="1"/>
  <c r="W33" i="1"/>
  <c r="V40" i="1"/>
  <c r="AB45" i="1"/>
  <c r="S46" i="1"/>
  <c r="S52" i="1"/>
  <c r="V54" i="1"/>
  <c r="S59" i="1"/>
  <c r="Q60" i="1"/>
  <c r="S65" i="1"/>
  <c r="AB76" i="1"/>
  <c r="AC76" i="1" s="1"/>
  <c r="T76" i="1" s="1"/>
  <c r="H84" i="1"/>
  <c r="W78" i="1"/>
  <c r="S79" i="1"/>
  <c r="AB80" i="1"/>
  <c r="AC80" i="1" s="1"/>
  <c r="T80" i="1" s="1"/>
  <c r="AB83" i="1"/>
  <c r="AC83" i="1" s="1"/>
  <c r="T83" i="1" s="1"/>
  <c r="H96" i="1"/>
  <c r="L96" i="1"/>
  <c r="S92" i="1"/>
  <c r="P108" i="1"/>
  <c r="AB102" i="1"/>
  <c r="AC102" i="1" s="1"/>
  <c r="T102" i="1" s="1"/>
  <c r="S106" i="1"/>
  <c r="W117" i="1"/>
  <c r="AB125" i="1"/>
  <c r="AC125" i="1" s="1"/>
  <c r="T125" i="1" s="1"/>
  <c r="S139" i="1"/>
  <c r="V143" i="1"/>
  <c r="Z117" i="3"/>
  <c r="V76" i="1"/>
  <c r="V80" i="1"/>
  <c r="AC100" i="1"/>
  <c r="T100" i="1" s="1"/>
  <c r="S104" i="1"/>
  <c r="W118" i="1"/>
  <c r="W119" i="1"/>
  <c r="P132" i="1"/>
  <c r="W136" i="1"/>
  <c r="W137" i="1"/>
  <c r="Z139" i="3"/>
  <c r="Y141" i="3"/>
  <c r="Z129" i="3"/>
  <c r="Y130" i="3"/>
  <c r="Y107" i="3"/>
  <c r="Y92" i="3"/>
  <c r="Y91" i="3"/>
  <c r="Y77" i="3"/>
  <c r="Y82" i="3"/>
  <c r="Y66" i="3"/>
  <c r="Z59" i="3"/>
  <c r="Y53" i="3"/>
  <c r="Y58" i="3"/>
  <c r="Y47" i="3"/>
  <c r="Y34" i="3"/>
  <c r="Y23" i="3"/>
  <c r="Y4" i="3"/>
  <c r="Z7" i="3"/>
  <c r="Z11" i="4"/>
  <c r="Z10" i="4"/>
  <c r="Z4" i="4"/>
  <c r="Z9" i="4"/>
  <c r="Z8" i="4"/>
  <c r="Z7" i="4"/>
  <c r="Z6" i="4"/>
  <c r="Z5" i="4"/>
  <c r="Z66" i="3"/>
  <c r="Z64" i="3"/>
  <c r="Z65" i="3"/>
  <c r="Z69" i="3"/>
  <c r="Z29" i="3"/>
  <c r="Z32" i="3"/>
  <c r="Z33" i="3"/>
  <c r="Z113" i="3"/>
  <c r="Z90" i="3"/>
  <c r="Z89" i="3"/>
  <c r="Z95" i="3"/>
  <c r="Z91" i="3"/>
  <c r="Z88" i="3"/>
  <c r="Z42" i="3"/>
  <c r="Z41" i="3"/>
  <c r="Z40" i="3"/>
  <c r="Z45" i="3"/>
  <c r="Z103" i="3"/>
  <c r="Z127" i="3"/>
  <c r="Z46" i="3"/>
  <c r="Z94" i="3"/>
  <c r="Y136" i="3"/>
  <c r="Y113" i="3"/>
  <c r="Z76" i="3"/>
  <c r="S60" i="3"/>
  <c r="AB60" i="3"/>
  <c r="AC60" i="3" s="1"/>
  <c r="T60" i="3" s="1"/>
  <c r="AB48" i="3"/>
  <c r="AC48" i="3" s="1"/>
  <c r="T48" i="3" s="1"/>
  <c r="S48" i="3"/>
  <c r="Z30" i="3"/>
  <c r="Z115" i="3"/>
  <c r="Y102" i="3"/>
  <c r="Y127" i="3"/>
  <c r="Z114" i="3"/>
  <c r="Z35" i="3"/>
  <c r="Y125" i="3"/>
  <c r="Z136" i="3"/>
  <c r="Y126" i="3"/>
  <c r="Y18" i="3"/>
  <c r="AB24" i="3"/>
  <c r="AC24" i="3" s="1"/>
  <c r="T24" i="3" s="1"/>
  <c r="S24" i="3"/>
  <c r="Z119" i="3"/>
  <c r="Z70" i="3"/>
  <c r="Y17" i="3"/>
  <c r="Z78" i="3"/>
  <c r="Z10" i="3"/>
  <c r="Z6" i="3"/>
  <c r="Z9" i="3"/>
  <c r="Y129" i="3"/>
  <c r="Y35" i="3"/>
  <c r="Z137" i="3"/>
  <c r="Y104" i="3"/>
  <c r="Z131" i="3"/>
  <c r="Z124" i="3"/>
  <c r="S84" i="3"/>
  <c r="AB84" i="3"/>
  <c r="AC84" i="3" s="1"/>
  <c r="T84" i="3" s="1"/>
  <c r="AB72" i="3"/>
  <c r="AC72" i="3" s="1"/>
  <c r="T72" i="3" s="1"/>
  <c r="S72" i="3"/>
  <c r="Z47" i="3"/>
  <c r="Z102" i="3"/>
  <c r="Y90" i="3"/>
  <c r="Y64" i="3"/>
  <c r="Y42" i="3"/>
  <c r="Y40" i="3"/>
  <c r="Y32" i="3"/>
  <c r="Y114" i="3"/>
  <c r="Z118" i="3"/>
  <c r="Y93" i="3"/>
  <c r="Y140" i="3"/>
  <c r="Y131" i="3"/>
  <c r="AB120" i="3"/>
  <c r="AC120" i="3" s="1"/>
  <c r="T120" i="3" s="1"/>
  <c r="S120" i="3"/>
  <c r="Y71" i="3"/>
  <c r="Y59" i="3"/>
  <c r="Y19" i="3"/>
  <c r="Z4" i="3"/>
  <c r="Z83" i="3"/>
  <c r="Y45" i="3"/>
  <c r="Y30" i="3"/>
  <c r="Y69" i="3"/>
  <c r="Y54" i="3"/>
  <c r="Z125" i="3"/>
  <c r="Z101" i="3"/>
  <c r="Y46" i="3"/>
  <c r="Y119" i="3"/>
  <c r="Y7" i="3"/>
  <c r="Y138" i="3"/>
  <c r="Y11" i="3"/>
  <c r="Y8" i="3"/>
  <c r="Z143" i="3"/>
  <c r="Y100" i="3"/>
  <c r="Z128" i="3"/>
  <c r="AB108" i="3"/>
  <c r="AC108" i="3" s="1"/>
  <c r="T108" i="3" s="1"/>
  <c r="S108" i="3"/>
  <c r="Z81" i="3"/>
  <c r="Z57" i="3"/>
  <c r="Y124" i="3"/>
  <c r="Y105" i="3"/>
  <c r="Z71" i="3"/>
  <c r="Y56" i="3"/>
  <c r="Y52" i="3"/>
  <c r="Z43" i="3"/>
  <c r="Y139" i="3"/>
  <c r="Y95" i="3"/>
  <c r="Z68" i="3"/>
  <c r="Z44" i="3"/>
  <c r="Z28" i="3"/>
  <c r="Y143" i="3"/>
  <c r="Z106" i="3"/>
  <c r="Y94" i="3"/>
  <c r="Z79" i="3"/>
  <c r="Y67" i="3"/>
  <c r="Z55" i="3"/>
  <c r="Y43" i="3"/>
  <c r="Y118" i="3"/>
  <c r="Y101" i="3"/>
  <c r="Z93" i="3"/>
  <c r="Y88" i="3"/>
  <c r="Y70" i="3"/>
  <c r="Y31" i="3"/>
  <c r="Z11" i="3"/>
  <c r="Y112" i="3"/>
  <c r="Y115" i="3"/>
  <c r="Y83" i="3"/>
  <c r="S36" i="3"/>
  <c r="AB36" i="3"/>
  <c r="AC36" i="3" s="1"/>
  <c r="T36" i="3" s="1"/>
  <c r="Y142" i="3"/>
  <c r="Y57" i="3"/>
  <c r="Y116" i="3"/>
  <c r="Y78" i="3"/>
  <c r="Y44" i="3"/>
  <c r="Y5" i="3"/>
  <c r="Y68" i="3"/>
  <c r="Y9" i="3"/>
  <c r="Z141" i="3"/>
  <c r="Y103" i="3"/>
  <c r="S144" i="3"/>
  <c r="AB144" i="3"/>
  <c r="AC144" i="3" s="1"/>
  <c r="T144" i="3" s="1"/>
  <c r="Y128" i="3"/>
  <c r="Z77" i="3"/>
  <c r="Z53" i="3"/>
  <c r="Y137" i="3"/>
  <c r="Z104" i="3"/>
  <c r="Z92" i="3"/>
  <c r="Y80" i="3"/>
  <c r="Y76" i="3"/>
  <c r="Z67" i="3"/>
  <c r="Z56" i="3"/>
  <c r="Z52" i="3"/>
  <c r="Z34" i="3"/>
  <c r="Z138" i="3"/>
  <c r="Z112" i="3"/>
  <c r="Y28" i="3"/>
  <c r="Z142" i="3"/>
  <c r="S132" i="3"/>
  <c r="AB132" i="3"/>
  <c r="AC132" i="3" s="1"/>
  <c r="T132" i="3" s="1"/>
  <c r="Z105" i="3"/>
  <c r="Y89" i="3"/>
  <c r="Y79" i="3"/>
  <c r="Y65" i="3"/>
  <c r="Y55" i="3"/>
  <c r="Y41" i="3"/>
  <c r="Y33" i="3"/>
  <c r="Z100" i="3"/>
  <c r="Z130" i="3"/>
  <c r="Y106" i="3"/>
  <c r="Z82" i="3"/>
  <c r="Z8" i="3"/>
  <c r="Z126" i="3"/>
  <c r="Y29" i="3"/>
  <c r="Y22" i="3"/>
  <c r="Y20" i="3"/>
  <c r="Y16" i="3"/>
  <c r="Z140" i="3"/>
  <c r="Z54" i="3"/>
  <c r="Z116" i="3"/>
  <c r="Y81" i="3"/>
  <c r="Z58" i="3"/>
  <c r="Z31" i="3"/>
  <c r="Y10" i="3"/>
  <c r="Y6" i="3"/>
  <c r="Y21" i="3"/>
  <c r="Z5" i="3"/>
  <c r="W5" i="1"/>
  <c r="W11" i="1"/>
  <c r="S32" i="1"/>
  <c r="W18" i="1"/>
  <c r="P12" i="1"/>
  <c r="W10" i="1"/>
  <c r="AA12" i="1"/>
  <c r="V28" i="1"/>
  <c r="AB29" i="1"/>
  <c r="AC29" i="1" s="1"/>
  <c r="T29" i="1" s="1"/>
  <c r="S29" i="1"/>
  <c r="P36" i="1"/>
  <c r="W30" i="1"/>
  <c r="AC30" i="1"/>
  <c r="T30" i="1" s="1"/>
  <c r="V31" i="1"/>
  <c r="AC31" i="1"/>
  <c r="T31" i="1" s="1"/>
  <c r="V32" i="1"/>
  <c r="AB33" i="1"/>
  <c r="AC33" i="1" s="1"/>
  <c r="T33" i="1" s="1"/>
  <c r="S33" i="1"/>
  <c r="W34" i="1"/>
  <c r="AC34" i="1"/>
  <c r="T34" i="1" s="1"/>
  <c r="V35" i="1"/>
  <c r="AC35" i="1"/>
  <c r="T35" i="1" s="1"/>
  <c r="AB10" i="1"/>
  <c r="AC10" i="1" s="1"/>
  <c r="T10" i="1" s="1"/>
  <c r="S10" i="1"/>
  <c r="S28" i="1"/>
  <c r="W6" i="1"/>
  <c r="W9" i="1"/>
  <c r="P24" i="1"/>
  <c r="S16" i="1"/>
  <c r="AB16" i="1"/>
  <c r="AC16" i="1" s="1"/>
  <c r="T16" i="1" s="1"/>
  <c r="W17" i="1"/>
  <c r="S20" i="1"/>
  <c r="AB20" i="1"/>
  <c r="AC20" i="1" s="1"/>
  <c r="T20" i="1" s="1"/>
  <c r="W22" i="1"/>
  <c r="AB6" i="1"/>
  <c r="AC6" i="1" s="1"/>
  <c r="T6" i="1" s="1"/>
  <c r="S6" i="1"/>
  <c r="W7" i="1"/>
  <c r="AC7" i="1"/>
  <c r="T7" i="1" s="1"/>
  <c r="W16" i="1"/>
  <c r="S18" i="1"/>
  <c r="AB18" i="1"/>
  <c r="AC18" i="1" s="1"/>
  <c r="T18" i="1" s="1"/>
  <c r="W19" i="1"/>
  <c r="W20" i="1"/>
  <c r="S22" i="1"/>
  <c r="AB22" i="1"/>
  <c r="AC22" i="1" s="1"/>
  <c r="T22" i="1" s="1"/>
  <c r="AB28" i="1"/>
  <c r="AC28" i="1" s="1"/>
  <c r="T28" i="1" s="1"/>
  <c r="V29" i="1"/>
  <c r="W32" i="1"/>
  <c r="V33" i="1"/>
  <c r="AB42" i="1"/>
  <c r="AC42" i="1" s="1"/>
  <c r="T42" i="1" s="1"/>
  <c r="AB43" i="1"/>
  <c r="AC43" i="1" s="1"/>
  <c r="T43" i="1" s="1"/>
  <c r="S43" i="1"/>
  <c r="AB46" i="1"/>
  <c r="AC46" i="1" s="1"/>
  <c r="T46" i="1" s="1"/>
  <c r="AB53" i="1"/>
  <c r="AC53" i="1" s="1"/>
  <c r="T53" i="1" s="1"/>
  <c r="S53" i="1"/>
  <c r="AB57" i="1"/>
  <c r="AC57" i="1" s="1"/>
  <c r="T57" i="1" s="1"/>
  <c r="S57" i="1"/>
  <c r="W58" i="1"/>
  <c r="P60" i="1"/>
  <c r="W68" i="1"/>
  <c r="S4" i="1"/>
  <c r="S31" i="1"/>
  <c r="S35" i="1"/>
  <c r="AB59" i="1"/>
  <c r="AC59" i="1" s="1"/>
  <c r="T59" i="1" s="1"/>
  <c r="W64" i="1"/>
  <c r="AB79" i="1"/>
  <c r="AC79" i="1" s="1"/>
  <c r="T79" i="1" s="1"/>
  <c r="S116" i="1"/>
  <c r="AB116" i="1"/>
  <c r="AC116" i="1" s="1"/>
  <c r="T116" i="1" s="1"/>
  <c r="S11" i="1"/>
  <c r="S30" i="1"/>
  <c r="S34" i="1"/>
  <c r="R36" i="1"/>
  <c r="H48" i="1"/>
  <c r="W41" i="1"/>
  <c r="W42" i="1"/>
  <c r="W43" i="1"/>
  <c r="W46" i="1"/>
  <c r="W47" i="1"/>
  <c r="W52" i="1"/>
  <c r="W53" i="1"/>
  <c r="W56" i="1"/>
  <c r="W57" i="1"/>
  <c r="W66" i="1"/>
  <c r="V67" i="1"/>
  <c r="W70" i="1"/>
  <c r="V71" i="1"/>
  <c r="R72" i="1"/>
  <c r="W76" i="1"/>
  <c r="V83" i="1"/>
  <c r="V77" i="1"/>
  <c r="W79" i="1"/>
  <c r="W80" i="1"/>
  <c r="W81" i="1"/>
  <c r="L84" i="1"/>
  <c r="S84" i="1" s="1"/>
  <c r="AC45" i="1"/>
  <c r="T45" i="1" s="1"/>
  <c r="AB47" i="1"/>
  <c r="AC47" i="1" s="1"/>
  <c r="T47" i="1" s="1"/>
  <c r="S47" i="1"/>
  <c r="AB52" i="1"/>
  <c r="AC52" i="1" s="1"/>
  <c r="T52" i="1" s="1"/>
  <c r="AB56" i="1"/>
  <c r="AC56" i="1" s="1"/>
  <c r="T56" i="1" s="1"/>
  <c r="AB90" i="1"/>
  <c r="AC90" i="1" s="1"/>
  <c r="T90" i="1" s="1"/>
  <c r="S90" i="1"/>
  <c r="P96" i="1"/>
  <c r="S114" i="1"/>
  <c r="V42" i="1"/>
  <c r="S45" i="1"/>
  <c r="V46" i="1"/>
  <c r="V56" i="1"/>
  <c r="S69" i="1"/>
  <c r="W82" i="1"/>
  <c r="S89" i="1"/>
  <c r="AB89" i="1"/>
  <c r="AC89" i="1" s="1"/>
  <c r="T89" i="1" s="1"/>
  <c r="L48" i="1"/>
  <c r="AB40" i="1"/>
  <c r="AC40" i="1" s="1"/>
  <c r="T40" i="1" s="1"/>
  <c r="S40" i="1"/>
  <c r="V41" i="1"/>
  <c r="AC44" i="1"/>
  <c r="T44" i="1" s="1"/>
  <c r="V45" i="1"/>
  <c r="AC54" i="1"/>
  <c r="T54" i="1" s="1"/>
  <c r="V55" i="1"/>
  <c r="V59" i="1"/>
  <c r="W67" i="1"/>
  <c r="V68" i="1"/>
  <c r="W71" i="1"/>
  <c r="W77" i="1"/>
  <c r="L72" i="1"/>
  <c r="S64" i="1"/>
  <c r="S66" i="1"/>
  <c r="AC68" i="1"/>
  <c r="T68" i="1" s="1"/>
  <c r="V69" i="1"/>
  <c r="S70" i="1"/>
  <c r="S76" i="1"/>
  <c r="V79" i="1"/>
  <c r="S80" i="1"/>
  <c r="S83" i="1"/>
  <c r="V91" i="1"/>
  <c r="V93" i="1"/>
  <c r="S94" i="1"/>
  <c r="V104" i="1"/>
  <c r="V102" i="1"/>
  <c r="S105" i="1"/>
  <c r="AB105" i="1"/>
  <c r="AC105" i="1" s="1"/>
  <c r="T105" i="1" s="1"/>
  <c r="AB113" i="1"/>
  <c r="AC113" i="1" s="1"/>
  <c r="T113" i="1" s="1"/>
  <c r="S113" i="1"/>
  <c r="S115" i="1"/>
  <c r="V116" i="1"/>
  <c r="V140" i="1"/>
  <c r="W141" i="1"/>
  <c r="W139" i="1"/>
  <c r="AC64" i="1"/>
  <c r="T64" i="1" s="1"/>
  <c r="AB67" i="1"/>
  <c r="AC67" i="1" s="1"/>
  <c r="T67" i="1" s="1"/>
  <c r="S67" i="1"/>
  <c r="AB71" i="1"/>
  <c r="AC71" i="1" s="1"/>
  <c r="T71" i="1" s="1"/>
  <c r="S71" i="1"/>
  <c r="AB77" i="1"/>
  <c r="AC77" i="1" s="1"/>
  <c r="T77" i="1" s="1"/>
  <c r="S77" i="1"/>
  <c r="V81" i="1"/>
  <c r="W91" i="1"/>
  <c r="W94" i="1"/>
  <c r="W88" i="1"/>
  <c r="W90" i="1"/>
  <c r="AB93" i="1"/>
  <c r="AC93" i="1" s="1"/>
  <c r="T93" i="1" s="1"/>
  <c r="S93" i="1"/>
  <c r="S95" i="1"/>
  <c r="W107" i="1"/>
  <c r="V118" i="1"/>
  <c r="V113" i="1"/>
  <c r="V131" i="1"/>
  <c r="V127" i="1"/>
  <c r="V126" i="1"/>
  <c r="V130" i="1"/>
  <c r="W131" i="1"/>
  <c r="S78" i="1"/>
  <c r="S81" i="1"/>
  <c r="AB82" i="1"/>
  <c r="AC82" i="1" s="1"/>
  <c r="T82" i="1" s="1"/>
  <c r="S82" i="1"/>
  <c r="AB88" i="1"/>
  <c r="AC88" i="1" s="1"/>
  <c r="T88" i="1" s="1"/>
  <c r="S88" i="1"/>
  <c r="W93" i="1"/>
  <c r="V95" i="1"/>
  <c r="S101" i="1"/>
  <c r="AB101" i="1"/>
  <c r="AC101" i="1" s="1"/>
  <c r="T101" i="1" s="1"/>
  <c r="W104" i="1"/>
  <c r="AB106" i="1"/>
  <c r="AC106" i="1" s="1"/>
  <c r="T106" i="1" s="1"/>
  <c r="V107" i="1"/>
  <c r="P120" i="1"/>
  <c r="S112" i="1"/>
  <c r="H120" i="1"/>
  <c r="W113" i="1"/>
  <c r="W114" i="1"/>
  <c r="V115" i="1"/>
  <c r="W116" i="1"/>
  <c r="AB117" i="1"/>
  <c r="AC117" i="1" s="1"/>
  <c r="T117" i="1" s="1"/>
  <c r="S117" i="1"/>
  <c r="V124" i="1"/>
  <c r="W125" i="1"/>
  <c r="V137" i="1"/>
  <c r="V141" i="1"/>
  <c r="V138" i="1"/>
  <c r="W140" i="1"/>
  <c r="W143" i="1"/>
  <c r="V82" i="1"/>
  <c r="W83" i="1"/>
  <c r="V88" i="1"/>
  <c r="W89" i="1"/>
  <c r="V92" i="1"/>
  <c r="V94" i="1"/>
  <c r="H108" i="1"/>
  <c r="W100" i="1"/>
  <c r="V103" i="1"/>
  <c r="W105" i="1"/>
  <c r="V112" i="1"/>
  <c r="V114" i="1"/>
  <c r="H132" i="1"/>
  <c r="W124" i="1"/>
  <c r="W127" i="1"/>
  <c r="V128" i="1"/>
  <c r="W129" i="1"/>
  <c r="V136" i="1"/>
  <c r="W138" i="1"/>
  <c r="V101" i="1"/>
  <c r="V105" i="1"/>
  <c r="AC118" i="1"/>
  <c r="T118" i="1" s="1"/>
  <c r="S124" i="1"/>
  <c r="S125" i="1"/>
  <c r="W126" i="1"/>
  <c r="AB127" i="1"/>
  <c r="AC127" i="1" s="1"/>
  <c r="T127" i="1" s="1"/>
  <c r="S127" i="1"/>
  <c r="S128" i="1"/>
  <c r="S129" i="1"/>
  <c r="W130" i="1"/>
  <c r="AB131" i="1"/>
  <c r="AC131" i="1" s="1"/>
  <c r="T131" i="1" s="1"/>
  <c r="S131" i="1"/>
  <c r="L132" i="1"/>
  <c r="AB132" i="1" s="1"/>
  <c r="AC132" i="1" s="1"/>
  <c r="T132" i="1" s="1"/>
  <c r="S136" i="1"/>
  <c r="S140" i="1"/>
  <c r="W142" i="1"/>
  <c r="V119" i="1"/>
  <c r="AC124" i="1"/>
  <c r="T124" i="1" s="1"/>
  <c r="S126" i="1"/>
  <c r="AC128" i="1"/>
  <c r="T128" i="1" s="1"/>
  <c r="P144" i="1"/>
  <c r="S142" i="1"/>
  <c r="AC94" i="1"/>
  <c r="T94" i="1" s="1"/>
  <c r="L108" i="1"/>
  <c r="S100" i="1"/>
  <c r="W102" i="1"/>
  <c r="AB103" i="1"/>
  <c r="AC103" i="1" s="1"/>
  <c r="T103" i="1" s="1"/>
  <c r="S103" i="1"/>
  <c r="W106" i="1"/>
  <c r="AB107" i="1"/>
  <c r="AC107" i="1" s="1"/>
  <c r="T107" i="1" s="1"/>
  <c r="S107" i="1"/>
  <c r="V125" i="1"/>
  <c r="V129" i="1"/>
  <c r="AC139" i="1"/>
  <c r="T139" i="1" s="1"/>
  <c r="V142" i="1"/>
  <c r="S141" i="1"/>
  <c r="S143" i="1"/>
  <c r="S108" i="1" l="1"/>
  <c r="AE9" i="3"/>
  <c r="AE12" i="3"/>
  <c r="S48" i="1"/>
  <c r="S72" i="1"/>
  <c r="AB72" i="1"/>
  <c r="AC72" i="1" s="1"/>
  <c r="T72" i="1" s="1"/>
  <c r="Y52" i="1"/>
  <c r="L146" i="1"/>
  <c r="Z119" i="1"/>
  <c r="Y17" i="1"/>
  <c r="Y8" i="1"/>
  <c r="Z140" i="1"/>
  <c r="Z126" i="1"/>
  <c r="Z59" i="1"/>
  <c r="Z66" i="1"/>
  <c r="Y141" i="1"/>
  <c r="Z131" i="1"/>
  <c r="Z92" i="1"/>
  <c r="Y67" i="1"/>
  <c r="Z28" i="1"/>
  <c r="Y20" i="1"/>
  <c r="Y90" i="1"/>
  <c r="Y57" i="1"/>
  <c r="Z139" i="1"/>
  <c r="Y107" i="1"/>
  <c r="Z94" i="1"/>
  <c r="Y126" i="1"/>
  <c r="Z114" i="1"/>
  <c r="Y82" i="1"/>
  <c r="AB108" i="1"/>
  <c r="AC108" i="1" s="1"/>
  <c r="T108" i="1" s="1"/>
  <c r="AB84" i="1"/>
  <c r="AC84" i="1" s="1"/>
  <c r="T84" i="1" s="1"/>
  <c r="Y35" i="1"/>
  <c r="Y5" i="1"/>
  <c r="Z130" i="1"/>
  <c r="Z71" i="1"/>
  <c r="Y54" i="1"/>
  <c r="Y40" i="1"/>
  <c r="Z79" i="1"/>
  <c r="Y21" i="1"/>
  <c r="Z7" i="1"/>
  <c r="Y4" i="1"/>
  <c r="Z4" i="1"/>
  <c r="Z40" i="1"/>
  <c r="Z41" i="1"/>
  <c r="Z103" i="1"/>
  <c r="Z100" i="1"/>
  <c r="Z102" i="1"/>
  <c r="Z104" i="1"/>
  <c r="Z107" i="1"/>
  <c r="Y129" i="1"/>
  <c r="Z138" i="1"/>
  <c r="Z117" i="1"/>
  <c r="Y101" i="1"/>
  <c r="Z77" i="1"/>
  <c r="S132" i="1"/>
  <c r="Y64" i="1"/>
  <c r="Y45" i="1"/>
  <c r="Y130" i="1"/>
  <c r="Z55" i="1"/>
  <c r="Y43" i="1"/>
  <c r="Y41" i="1"/>
  <c r="Z8" i="1"/>
  <c r="Z31" i="1"/>
  <c r="AB36" i="1"/>
  <c r="AC36" i="1" s="1"/>
  <c r="T36" i="1" s="1"/>
  <c r="S36" i="1"/>
  <c r="Y100" i="1"/>
  <c r="AB144" i="1"/>
  <c r="AC144" i="1" s="1"/>
  <c r="T144" i="1" s="1"/>
  <c r="S144" i="1"/>
  <c r="Y140" i="1"/>
  <c r="Y127" i="1"/>
  <c r="Y124" i="1"/>
  <c r="Z142" i="1"/>
  <c r="Y112" i="1"/>
  <c r="Y119" i="1"/>
  <c r="Y88" i="1"/>
  <c r="Y91" i="1"/>
  <c r="Y81" i="1"/>
  <c r="Z125" i="1"/>
  <c r="Y93" i="1"/>
  <c r="Z65" i="1"/>
  <c r="Y137" i="1"/>
  <c r="Y115" i="1"/>
  <c r="Z105" i="1"/>
  <c r="Y83" i="1"/>
  <c r="Y76" i="1"/>
  <c r="Y68" i="1"/>
  <c r="Z95" i="1"/>
  <c r="Z58" i="1"/>
  <c r="Y89" i="1"/>
  <c r="AB48" i="1"/>
  <c r="AC48" i="1" s="1"/>
  <c r="T48" i="1" s="1"/>
  <c r="Y114" i="1"/>
  <c r="Z82" i="1"/>
  <c r="Z52" i="1"/>
  <c r="Z45" i="1"/>
  <c r="Y65" i="1"/>
  <c r="Y34" i="1"/>
  <c r="Z116" i="1"/>
  <c r="Z53" i="1"/>
  <c r="Z42" i="1"/>
  <c r="Y6" i="1"/>
  <c r="Y46" i="1"/>
  <c r="AB24" i="1"/>
  <c r="AC24" i="1" s="1"/>
  <c r="T24" i="1" s="1"/>
  <c r="S24" i="1"/>
  <c r="Y56" i="1"/>
  <c r="Y10" i="1"/>
  <c r="Z5" i="1"/>
  <c r="Z33" i="1"/>
  <c r="Z30" i="1"/>
  <c r="Z29" i="1"/>
  <c r="Z76" i="1"/>
  <c r="Z32" i="1"/>
  <c r="Y103" i="1"/>
  <c r="Z128" i="1"/>
  <c r="Z143" i="1"/>
  <c r="Y136" i="1"/>
  <c r="Z127" i="1"/>
  <c r="Z118" i="1"/>
  <c r="Y139" i="1"/>
  <c r="Z91" i="1"/>
  <c r="Y117" i="1"/>
  <c r="AB120" i="1"/>
  <c r="AC120" i="1" s="1"/>
  <c r="T120" i="1" s="1"/>
  <c r="S120" i="1"/>
  <c r="Z101" i="1"/>
  <c r="Y78" i="1"/>
  <c r="Z93" i="1"/>
  <c r="Y77" i="1"/>
  <c r="Z69" i="1"/>
  <c r="Z64" i="1"/>
  <c r="Y113" i="1"/>
  <c r="Y105" i="1"/>
  <c r="Y94" i="1"/>
  <c r="Y80" i="1"/>
  <c r="Y70" i="1"/>
  <c r="Y66" i="1"/>
  <c r="Y58" i="1"/>
  <c r="AB96" i="1"/>
  <c r="AC96" i="1" s="1"/>
  <c r="T96" i="1" s="1"/>
  <c r="S96" i="1"/>
  <c r="Z81" i="1"/>
  <c r="Z115" i="1"/>
  <c r="Y30" i="1"/>
  <c r="Y116" i="1"/>
  <c r="Y55" i="1"/>
  <c r="Y118" i="1"/>
  <c r="AB60" i="1"/>
  <c r="AC60" i="1" s="1"/>
  <c r="T60" i="1" s="1"/>
  <c r="S60" i="1"/>
  <c r="Z57" i="1"/>
  <c r="Z46" i="1"/>
  <c r="Y22" i="1"/>
  <c r="Y19" i="1"/>
  <c r="Z6" i="1"/>
  <c r="Y42" i="1"/>
  <c r="Z10" i="1"/>
  <c r="Z70" i="1"/>
  <c r="Z34" i="1"/>
  <c r="S12" i="1"/>
  <c r="AB12" i="1"/>
  <c r="AC12" i="1" s="1"/>
  <c r="T12" i="1" s="1"/>
  <c r="Y32" i="1"/>
  <c r="Z11" i="1"/>
  <c r="Z113" i="1"/>
  <c r="Z83" i="1"/>
  <c r="Z44" i="1"/>
  <c r="Y69" i="1"/>
  <c r="Y47" i="1"/>
  <c r="Z112" i="1"/>
  <c r="Y106" i="1"/>
  <c r="Z9" i="1"/>
  <c r="Y143" i="1"/>
  <c r="Z137" i="1"/>
  <c r="Y142" i="1"/>
  <c r="Z124" i="1"/>
  <c r="Z141" i="1"/>
  <c r="Y131" i="1"/>
  <c r="Y128" i="1"/>
  <c r="Y125" i="1"/>
  <c r="Z136" i="1"/>
  <c r="Y104" i="1"/>
  <c r="Z106" i="1"/>
  <c r="Y92" i="1"/>
  <c r="Y95" i="1"/>
  <c r="Z88" i="1"/>
  <c r="Y71" i="1"/>
  <c r="Z67" i="1"/>
  <c r="Y138" i="1"/>
  <c r="Z78" i="1"/>
  <c r="Z68" i="1"/>
  <c r="Z54" i="1"/>
  <c r="Y44" i="1"/>
  <c r="Z89" i="1"/>
  <c r="Z90" i="1"/>
  <c r="Z56" i="1"/>
  <c r="Z47" i="1"/>
  <c r="Z129" i="1"/>
  <c r="Y11" i="1"/>
  <c r="Y31" i="1"/>
  <c r="Z80" i="1"/>
  <c r="Y53" i="1"/>
  <c r="Z43" i="1"/>
  <c r="Y23" i="1"/>
  <c r="Y18" i="1"/>
  <c r="Y59" i="1"/>
  <c r="Y16" i="1"/>
  <c r="Y28" i="1"/>
  <c r="Y7" i="1"/>
  <c r="Z35" i="1"/>
  <c r="Y33" i="1"/>
  <c r="Y29" i="1"/>
  <c r="Y79" i="1"/>
  <c r="Y102" i="1"/>
  <c r="Y9" i="1"/>
  <c r="AD9" i="1" l="1"/>
  <c r="AD12" i="1"/>
</calcChain>
</file>

<file path=xl/sharedStrings.xml><?xml version="1.0" encoding="utf-8"?>
<sst xmlns="http://schemas.openxmlformats.org/spreadsheetml/2006/main" count="4818" uniqueCount="128">
  <si>
    <t>2014 Jan</t>
  </si>
  <si>
    <t>Districts</t>
  </si>
  <si>
    <t>Energy Delivered [kWh]</t>
  </si>
  <si>
    <t>Energy Billed [kWh] + PPM</t>
  </si>
  <si>
    <t>PPM Vended [kWh]</t>
  </si>
  <si>
    <t>Number of Customer</t>
  </si>
  <si>
    <t>Billing [=N=]</t>
  </si>
  <si>
    <t>Collection [=N=]</t>
  </si>
  <si>
    <t>Performance [%]</t>
  </si>
  <si>
    <t>Ranking KCG</t>
  </si>
  <si>
    <t>KCG</t>
  </si>
  <si>
    <t>NON KCG</t>
  </si>
  <si>
    <t>PPM</t>
  </si>
  <si>
    <t>Total</t>
  </si>
  <si>
    <t>PPM*</t>
  </si>
  <si>
    <t>KCG + NKCG+PPM</t>
  </si>
  <si>
    <t>KCG + NKCG</t>
  </si>
  <si>
    <t>NonKCG</t>
  </si>
  <si>
    <t>ATC&amp;C</t>
  </si>
  <si>
    <t>Sum</t>
  </si>
  <si>
    <t>ATC&amp;C Rate</t>
  </si>
  <si>
    <t>BE</t>
  </si>
  <si>
    <t>CE</t>
  </si>
  <si>
    <t>O P</t>
  </si>
  <si>
    <t>Agbara</t>
  </si>
  <si>
    <t>Apapa</t>
  </si>
  <si>
    <t>Festak</t>
  </si>
  <si>
    <t>Ijora</t>
  </si>
  <si>
    <t>Islands</t>
  </si>
  <si>
    <t>Lekki</t>
  </si>
  <si>
    <t>Mushin</t>
  </si>
  <si>
    <t>Ojo</t>
  </si>
  <si>
    <t>Summary EKO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</si>
  <si>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</si>
  <si>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</si>
  <si>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</si>
  <si>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</si>
  <si>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</si>
  <si>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</si>
  <si>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</si>
  <si>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</si>
  <si>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</si>
  <si>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</si>
  <si>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</si>
  <si>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</si>
  <si>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Ave CE for 2015</t>
  </si>
  <si>
    <t>Total Energy Received</t>
  </si>
  <si>
    <t>Total Energy Billed</t>
  </si>
  <si>
    <t>Ave ATC&amp;C for 2015</t>
  </si>
  <si>
    <t>Total Billed Naira</t>
  </si>
  <si>
    <t>Total Received Naira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</si>
  <si>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</si>
  <si>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</si>
  <si>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</si>
  <si>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</si>
  <si>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</si>
  <si>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</si>
  <si>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</si>
  <si>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</si>
  <si>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</si>
  <si>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</si>
  <si>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</si>
  <si>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</si>
  <si>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Ace CE for 2016</t>
  </si>
  <si>
    <t>Ave ATC&amp;C for 2016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</si>
  <si>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</si>
  <si>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</si>
  <si>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</si>
  <si>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</si>
  <si>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</si>
  <si>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</si>
  <si>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</si>
  <si>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</si>
  <si>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</si>
  <si>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</si>
  <si>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</si>
  <si>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Total Eko</t>
  </si>
  <si>
    <t>EKEDP Daily Performance With ATC&amp;C  January 2017</t>
  </si>
  <si>
    <t>31/1/2017</t>
  </si>
  <si>
    <t>M E</t>
  </si>
  <si>
    <t>Festac</t>
  </si>
  <si>
    <t>n</t>
  </si>
  <si>
    <t>FINAL FIGURE</t>
  </si>
  <si>
    <t>NonKCG  (W/O PPM)</t>
  </si>
  <si>
    <t>Total  (KCG, NKCG,PPM)</t>
  </si>
  <si>
    <t xml:space="preserve">Ranking </t>
  </si>
  <si>
    <t>Resp. Rate</t>
  </si>
  <si>
    <t>NonKCG Wit PPM</t>
  </si>
  <si>
    <t>RESPONSE RATE</t>
  </si>
  <si>
    <t>ME</t>
  </si>
  <si>
    <t>EKEDP Daily Performance With ATC&amp;C JUNE 2017</t>
  </si>
  <si>
    <t>EKEDP Daily Performance With ATC&amp;C JULY 2017</t>
  </si>
  <si>
    <t>ABR</t>
  </si>
  <si>
    <t>ACR</t>
  </si>
  <si>
    <t xml:space="preserve">ATC &amp; C </t>
  </si>
  <si>
    <t>Ibeju</t>
  </si>
  <si>
    <t>RRCG</t>
  </si>
  <si>
    <t>EKEDP Daily Performance With ATC&amp;C AUGUST 2017</t>
  </si>
  <si>
    <t>EKEDP Daily Performance With ATC&amp;C SEPTEMBER 2017</t>
  </si>
  <si>
    <t>9/31/2017</t>
  </si>
  <si>
    <t>EKEDP Daily Performance With ATC&amp;C OCTOBER  2017 (PER CIRCLE)</t>
  </si>
  <si>
    <t>CIRCLE</t>
  </si>
  <si>
    <t xml:space="preserve">KCG (CE) </t>
  </si>
  <si>
    <t>NonKCG (CE)  Wit PPM</t>
  </si>
  <si>
    <t>NonKCG (CE) (W/O PPM)</t>
  </si>
  <si>
    <t>CE AGAINST BILL</t>
  </si>
  <si>
    <t>WEST CIRCLE</t>
  </si>
  <si>
    <t>SUB-TOTAL</t>
  </si>
  <si>
    <t>CENTRAL  CIRCLE</t>
  </si>
  <si>
    <t>EAST  CIRCLE</t>
  </si>
  <si>
    <t>EKEDP Daily Performance With ATC&amp;C NOVEMBER  2017 (PER CIRCLE)</t>
  </si>
  <si>
    <t>NonKCG (CE) (Without PPM)</t>
  </si>
  <si>
    <t>RESP. RATE</t>
  </si>
  <si>
    <t>EKEDP Daily Performance With ATC&amp;C DECEMBER 2017 (PER CIRCLE)</t>
  </si>
  <si>
    <t>R R</t>
  </si>
  <si>
    <t>Total Year 2017</t>
  </si>
  <si>
    <t>GRAND</t>
  </si>
  <si>
    <t>Total With PPM</t>
  </si>
  <si>
    <t>Orile</t>
  </si>
  <si>
    <t>EKEDP Daily Performance With ATC&amp;C JANUARY 2018 (PER CIRCLE)</t>
  </si>
  <si>
    <t>RR</t>
  </si>
  <si>
    <t>EKEDP Daily Performance With ATC&amp;C  JANUARY 2019 (PER CIRCLE)</t>
  </si>
  <si>
    <t>WAT</t>
  </si>
  <si>
    <t>PIM</t>
  </si>
  <si>
    <t>JANUARY 2020 EKEDP Daily Performance With ATC&amp;C  (PER CIRCLE)</t>
  </si>
  <si>
    <t xml:space="preserve">Revenue Billed [KCG&amp;NKCG] + PPM </t>
  </si>
  <si>
    <t>EKEDP Daily Performance With ATC&amp;C  (PER CIRCLE)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</si>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</sst>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[$-409]d\-mmm\-yy;@"/>
    <numFmt numFmtId="166" formatCode="0.00000000000000%"/>
    <numFmt numFmtId="167" formatCode="#,##0.0"/>
    <numFmt numFmtId="168" formatCode="0.0%"/>
    <numFmt numFmtId="169" formatCode="0.0"/>
    <numFmt numFmtId="170" formatCode="_(* #,##0_);_(* \(#,##0\);_(* &quot;-&quot;??_);_(@_)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Cooper Black"/>
      <family val="1"/>
    </font>
    <font>
      <sz val="11"/>
      <color rgb="FF00000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ooper Black"/>
      <family val="1"/>
    </font>
    <font>
      <b/>
      <sz val="12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C00000"/>
      <name val="Aharoni"/>
    </font>
    <font>
      <sz val="11"/>
      <color rgb="FF000000"/>
      <name val="Calibri"/>
      <family val="2"/>
    </font>
    <font>
      <b/>
      <u/>
      <sz val="26"/>
      <color theme="1"/>
      <name val="Calibri"/>
      <family val="2"/>
      <scheme val="minor"/>
    </font>
    <font>
      <b/>
      <sz val="9"/>
      <color rgb="FFC00000"/>
      <name val="Aharoni"/>
    </font>
    <font>
      <sz val="9"/>
      <color rgb="FFC00000"/>
      <name val="Calibri"/>
      <family val="2"/>
      <scheme val="minor"/>
    </font>
    <font>
      <sz val="9"/>
      <color theme="1"/>
      <name val="Arial Unicode MS"/>
      <family val="2"/>
    </font>
    <font>
      <b/>
      <sz val="9"/>
      <color rgb="FF7030A0"/>
      <name val="Arial Unicode MS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9"/>
      <name val="Century Gothic"/>
      <family val="2"/>
    </font>
    <font>
      <sz val="9"/>
      <name val="Century Gothic"/>
      <family val="2"/>
    </font>
    <font>
      <sz val="8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4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medium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medium">
        <color indexed="64"/>
      </top>
      <bottom/>
      <diagonal/>
    </border>
    <border>
      <left/>
      <right style="thin">
        <color theme="4" tint="0.79998168889431442"/>
      </right>
      <top style="medium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4" tint="0.79998168889431442"/>
      </right>
      <top style="medium">
        <color indexed="64"/>
      </top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indexed="64"/>
      </right>
      <top style="medium">
        <color indexed="64"/>
      </top>
      <bottom style="thin">
        <color theme="4" tint="0.79998168889431442"/>
      </bottom>
      <diagonal/>
    </border>
    <border>
      <left style="medium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thin">
        <color theme="4" tint="0.79998168889431442"/>
      </right>
      <top style="thin">
        <color theme="4" tint="0.79998168889431442"/>
      </top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medium">
        <color indexed="64"/>
      </bottom>
      <diagonal/>
    </border>
    <border>
      <left style="thin">
        <color theme="4" tint="0.79998168889431442"/>
      </left>
      <right style="medium">
        <color indexed="64"/>
      </right>
      <top style="thin">
        <color theme="4" tint="0.79998168889431442"/>
      </top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79998168889431442"/>
      </top>
      <bottom style="medium">
        <color indexed="64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/>
      <bottom/>
      <diagonal/>
    </border>
    <border>
      <left/>
      <right style="thin">
        <color theme="4" tint="0.79998168889431442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7999816888943144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4" tint="0.79998168889431442"/>
      </right>
      <top style="medium">
        <color indexed="64"/>
      </top>
      <bottom/>
      <diagonal/>
    </border>
    <border>
      <left style="thin">
        <color theme="4" tint="0.7999816888943144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4" tint="0.7999816888943144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7">
    <xf numFmtId="0" fontId="0" fillId="0" borderId="0" xfId="0"/>
    <xf numFmtId="165" fontId="2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0" fontId="0" fillId="2" borderId="0" xfId="0" applyFill="1"/>
    <xf numFmtId="3" fontId="4" fillId="2" borderId="13" xfId="0" applyNumberFormat="1" applyFont="1" applyFill="1" applyBorder="1" applyAlignment="1">
      <alignment horizontal="center" vertical="center"/>
    </xf>
    <xf numFmtId="3" fontId="4" fillId="2" borderId="11" xfId="0" applyNumberFormat="1" applyFont="1" applyFill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/>
    </xf>
    <xf numFmtId="3" fontId="4" fillId="2" borderId="15" xfId="0" applyNumberFormat="1" applyFont="1" applyFill="1" applyBorder="1" applyAlignment="1">
      <alignment horizontal="center" vertical="center"/>
    </xf>
    <xf numFmtId="3" fontId="3" fillId="2" borderId="11" xfId="1" applyNumberFormat="1" applyFont="1" applyFill="1" applyBorder="1" applyAlignment="1">
      <alignment horizontal="center" vertical="center"/>
    </xf>
    <xf numFmtId="3" fontId="3" fillId="2" borderId="11" xfId="0" applyNumberFormat="1" applyFont="1" applyFill="1" applyBorder="1" applyAlignment="1">
      <alignment horizontal="center" vertical="center"/>
    </xf>
    <xf numFmtId="9" fontId="3" fillId="2" borderId="11" xfId="1" applyNumberFormat="1" applyFont="1" applyFill="1" applyBorder="1" applyAlignment="1">
      <alignment horizontal="center" vertical="center"/>
    </xf>
    <xf numFmtId="9" fontId="3" fillId="2" borderId="11" xfId="2" applyFont="1" applyFill="1" applyBorder="1" applyAlignment="1">
      <alignment horizontal="center" vertical="center"/>
    </xf>
    <xf numFmtId="9" fontId="3" fillId="2" borderId="14" xfId="2" applyFont="1" applyFill="1" applyBorder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3" fontId="6" fillId="2" borderId="15" xfId="0" applyNumberFormat="1" applyFont="1" applyFill="1" applyBorder="1" applyAlignment="1">
      <alignment horizontal="center" vertical="center"/>
    </xf>
    <xf numFmtId="3" fontId="6" fillId="2" borderId="11" xfId="1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9" fontId="6" fillId="2" borderId="11" xfId="2" applyFont="1" applyFill="1" applyBorder="1" applyAlignment="1">
      <alignment horizontal="center" vertical="center"/>
    </xf>
    <xf numFmtId="9" fontId="6" fillId="2" borderId="14" xfId="2" applyFont="1" applyFill="1" applyBorder="1" applyAlignment="1">
      <alignment horizontal="center" vertical="center"/>
    </xf>
    <xf numFmtId="3" fontId="4" fillId="2" borderId="11" xfId="1" applyNumberFormat="1" applyFont="1" applyFill="1" applyBorder="1" applyAlignment="1">
      <alignment horizontal="center" vertical="center"/>
    </xf>
    <xf numFmtId="9" fontId="4" fillId="2" borderId="11" xfId="2" applyFont="1" applyFill="1" applyBorder="1" applyAlignment="1">
      <alignment horizontal="center" vertical="center"/>
    </xf>
    <xf numFmtId="9" fontId="4" fillId="2" borderId="14" xfId="2" applyFont="1" applyFill="1" applyBorder="1" applyAlignment="1">
      <alignment horizontal="center" vertical="center"/>
    </xf>
    <xf numFmtId="3" fontId="4" fillId="2" borderId="16" xfId="0" applyNumberFormat="1" applyFont="1" applyFill="1" applyBorder="1" applyAlignment="1">
      <alignment horizontal="center" vertical="center"/>
    </xf>
    <xf numFmtId="3" fontId="4" fillId="2" borderId="17" xfId="0" applyNumberFormat="1" applyFont="1" applyFill="1" applyBorder="1" applyAlignment="1">
      <alignment horizontal="center" vertical="center"/>
    </xf>
    <xf numFmtId="3" fontId="4" fillId="2" borderId="18" xfId="0" applyNumberFormat="1" applyFont="1" applyFill="1" applyBorder="1" applyAlignment="1">
      <alignment horizontal="center" vertical="center"/>
    </xf>
    <xf numFmtId="3" fontId="4" fillId="2" borderId="17" xfId="1" applyNumberFormat="1" applyFont="1" applyFill="1" applyBorder="1" applyAlignment="1">
      <alignment horizontal="center" vertical="center"/>
    </xf>
    <xf numFmtId="9" fontId="3" fillId="2" borderId="17" xfId="1" applyNumberFormat="1" applyFont="1" applyFill="1" applyBorder="1" applyAlignment="1">
      <alignment horizontal="center" vertical="center"/>
    </xf>
    <xf numFmtId="9" fontId="4" fillId="2" borderId="17" xfId="2" applyFont="1" applyFill="1" applyBorder="1" applyAlignment="1">
      <alignment horizontal="center" vertical="center"/>
    </xf>
    <xf numFmtId="9" fontId="4" fillId="2" borderId="18" xfId="2" applyFont="1" applyFill="1" applyBorder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9" fontId="0" fillId="2" borderId="0" xfId="2" applyFont="1" applyFill="1"/>
    <xf numFmtId="9" fontId="0" fillId="2" borderId="0" xfId="0" applyNumberFormat="1" applyFill="1"/>
    <xf numFmtId="166" fontId="0" fillId="2" borderId="0" xfId="0" applyNumberFormat="1" applyFill="1"/>
    <xf numFmtId="3" fontId="4" fillId="2" borderId="19" xfId="0" applyNumberFormat="1" applyFont="1" applyFill="1" applyBorder="1" applyAlignment="1">
      <alignment horizontal="center" vertical="center"/>
    </xf>
    <xf numFmtId="164" fontId="4" fillId="2" borderId="21" xfId="0" applyNumberFormat="1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4" fillId="2" borderId="23" xfId="0" applyNumberFormat="1" applyFont="1" applyFill="1" applyBorder="1" applyAlignment="1">
      <alignment horizontal="center" vertical="center"/>
    </xf>
    <xf numFmtId="3" fontId="4" fillId="2" borderId="22" xfId="0" applyNumberFormat="1" applyFont="1" applyFill="1" applyBorder="1" applyAlignment="1">
      <alignment horizontal="center" vertical="center"/>
    </xf>
    <xf numFmtId="3" fontId="4" fillId="2" borderId="24" xfId="0" applyNumberFormat="1" applyFont="1" applyFill="1" applyBorder="1" applyAlignment="1">
      <alignment horizontal="center" vertical="center"/>
    </xf>
    <xf numFmtId="3" fontId="3" fillId="2" borderId="21" xfId="1" applyNumberFormat="1" applyFont="1" applyFill="1" applyBorder="1" applyAlignment="1">
      <alignment horizontal="center" vertical="center"/>
    </xf>
    <xf numFmtId="3" fontId="3" fillId="2" borderId="21" xfId="0" applyNumberFormat="1" applyFont="1" applyFill="1" applyBorder="1" applyAlignment="1">
      <alignment horizontal="center" vertical="center"/>
    </xf>
    <xf numFmtId="9" fontId="3" fillId="2" borderId="21" xfId="1" applyNumberFormat="1" applyFont="1" applyFill="1" applyBorder="1" applyAlignment="1">
      <alignment horizontal="center" vertical="center"/>
    </xf>
    <xf numFmtId="9" fontId="3" fillId="2" borderId="21" xfId="2" applyFont="1" applyFill="1" applyBorder="1" applyAlignment="1">
      <alignment horizontal="center" vertical="center"/>
    </xf>
    <xf numFmtId="3" fontId="6" fillId="2" borderId="21" xfId="1" applyNumberFormat="1" applyFont="1" applyFill="1" applyBorder="1" applyAlignment="1">
      <alignment horizontal="center" vertical="center"/>
    </xf>
    <xf numFmtId="3" fontId="6" fillId="2" borderId="21" xfId="0" applyNumberFormat="1" applyFont="1" applyFill="1" applyBorder="1" applyAlignment="1">
      <alignment horizontal="center" vertical="center"/>
    </xf>
    <xf numFmtId="9" fontId="6" fillId="2" borderId="21" xfId="2" applyFont="1" applyFill="1" applyBorder="1" applyAlignment="1">
      <alignment horizontal="center" vertical="center"/>
    </xf>
    <xf numFmtId="3" fontId="4" fillId="2" borderId="21" xfId="1" applyNumberFormat="1" applyFont="1" applyFill="1" applyBorder="1" applyAlignment="1">
      <alignment horizontal="center" vertical="center"/>
    </xf>
    <xf numFmtId="9" fontId="4" fillId="2" borderId="21" xfId="2" applyFont="1" applyFill="1" applyBorder="1" applyAlignment="1">
      <alignment horizontal="center" vertical="center"/>
    </xf>
    <xf numFmtId="9" fontId="3" fillId="2" borderId="13" xfId="1" applyNumberFormat="1" applyFont="1" applyFill="1" applyBorder="1" applyAlignment="1">
      <alignment horizontal="center" vertical="center"/>
    </xf>
    <xf numFmtId="9" fontId="3" fillId="2" borderId="22" xfId="1" applyNumberFormat="1" applyFont="1" applyFill="1" applyBorder="1" applyAlignment="1">
      <alignment horizontal="center" vertical="center"/>
    </xf>
    <xf numFmtId="3" fontId="7" fillId="0" borderId="27" xfId="0" applyNumberFormat="1" applyFont="1" applyBorder="1" applyAlignment="1" applyProtection="1">
      <alignment horizontal="right"/>
      <protection hidden="1"/>
    </xf>
    <xf numFmtId="3" fontId="8" fillId="0" borderId="28" xfId="0" applyNumberFormat="1" applyFont="1" applyBorder="1" applyProtection="1"/>
    <xf numFmtId="3" fontId="4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5" fontId="11" fillId="4" borderId="0" xfId="0" applyNumberFormat="1" applyFont="1" applyFill="1" applyAlignment="1">
      <alignment horizontal="center" vertical="center"/>
    </xf>
    <xf numFmtId="3" fontId="12" fillId="5" borderId="21" xfId="0" applyNumberFormat="1" applyFont="1" applyFill="1" applyBorder="1" applyAlignment="1">
      <alignment horizontal="center" vertical="center"/>
    </xf>
    <xf numFmtId="3" fontId="12" fillId="5" borderId="21" xfId="0" applyNumberFormat="1" applyFont="1" applyFill="1" applyBorder="1" applyAlignment="1">
      <alignment horizontal="center" vertical="center" wrapText="1"/>
    </xf>
    <xf numFmtId="3" fontId="6" fillId="6" borderId="21" xfId="0" applyNumberFormat="1" applyFont="1" applyFill="1" applyBorder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4" fillId="0" borderId="36" xfId="0" applyNumberFormat="1" applyFont="1" applyBorder="1" applyAlignment="1">
      <alignment horizontal="center" vertical="center"/>
    </xf>
    <xf numFmtId="3" fontId="0" fillId="0" borderId="36" xfId="0" applyNumberFormat="1" applyFont="1" applyBorder="1" applyAlignment="1">
      <alignment horizontal="center" vertical="center"/>
    </xf>
    <xf numFmtId="3" fontId="0" fillId="0" borderId="36" xfId="3" applyNumberFormat="1" applyFont="1" applyBorder="1" applyAlignment="1">
      <alignment horizontal="center" vertical="center"/>
    </xf>
    <xf numFmtId="3" fontId="0" fillId="7" borderId="36" xfId="0" applyNumberFormat="1" applyFont="1" applyFill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3" fontId="9" fillId="0" borderId="36" xfId="0" applyNumberFormat="1" applyFont="1" applyFill="1" applyBorder="1" applyAlignment="1">
      <alignment horizontal="center" vertical="center"/>
    </xf>
    <xf numFmtId="3" fontId="5" fillId="0" borderId="36" xfId="0" applyNumberFormat="1" applyFont="1" applyFill="1" applyBorder="1" applyAlignment="1">
      <alignment horizontal="center" vertical="center"/>
    </xf>
    <xf numFmtId="3" fontId="5" fillId="6" borderId="36" xfId="0" applyNumberFormat="1" applyFont="1" applyFill="1" applyBorder="1" applyAlignment="1">
      <alignment horizontal="center" vertical="center"/>
    </xf>
    <xf numFmtId="9" fontId="5" fillId="0" borderId="36" xfId="2" applyFont="1" applyBorder="1" applyAlignment="1">
      <alignment horizontal="center"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5" fillId="2" borderId="21" xfId="3" applyNumberFormat="1" applyFont="1" applyFill="1" applyBorder="1" applyAlignment="1">
      <alignment horizontal="center" vertical="center"/>
    </xf>
    <xf numFmtId="3" fontId="1" fillId="2" borderId="21" xfId="3" applyNumberFormat="1" applyFont="1" applyFill="1" applyBorder="1" applyAlignment="1">
      <alignment horizontal="center" vertical="center"/>
    </xf>
    <xf numFmtId="3" fontId="15" fillId="2" borderId="21" xfId="0" applyNumberFormat="1" applyFont="1" applyFill="1" applyBorder="1" applyAlignment="1">
      <alignment horizontal="center" vertical="center"/>
    </xf>
    <xf numFmtId="3" fontId="15" fillId="7" borderId="21" xfId="0" applyNumberFormat="1" applyFont="1" applyFill="1" applyBorder="1" applyAlignment="1">
      <alignment horizontal="center" vertical="center"/>
    </xf>
    <xf numFmtId="3" fontId="0" fillId="2" borderId="21" xfId="0" applyNumberFormat="1" applyFont="1" applyFill="1" applyBorder="1" applyAlignment="1">
      <alignment horizontal="center" vertical="center"/>
    </xf>
    <xf numFmtId="9" fontId="15" fillId="2" borderId="21" xfId="2" applyFont="1" applyFill="1" applyBorder="1" applyAlignment="1">
      <alignment horizontal="center" vertical="center"/>
    </xf>
    <xf numFmtId="3" fontId="9" fillId="2" borderId="21" xfId="0" applyNumberFormat="1" applyFont="1" applyFill="1" applyBorder="1" applyAlignment="1">
      <alignment horizontal="center" vertical="center"/>
    </xf>
    <xf numFmtId="3" fontId="5" fillId="2" borderId="21" xfId="0" applyNumberFormat="1" applyFont="1" applyFill="1" applyBorder="1" applyAlignment="1">
      <alignment horizontal="center" vertical="center"/>
    </xf>
    <xf numFmtId="3" fontId="5" fillId="6" borderId="21" xfId="0" applyNumberFormat="1" applyFont="1" applyFill="1" applyBorder="1" applyAlignment="1">
      <alignment horizontal="center" vertical="center"/>
    </xf>
    <xf numFmtId="9" fontId="5" fillId="2" borderId="21" xfId="2" applyFont="1" applyFill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3" fontId="0" fillId="0" borderId="21" xfId="0" applyNumberFormat="1" applyFont="1" applyBorder="1" applyAlignment="1">
      <alignment horizontal="center" vertical="center"/>
    </xf>
    <xf numFmtId="3" fontId="0" fillId="0" borderId="21" xfId="3" applyNumberFormat="1" applyFont="1" applyBorder="1" applyAlignment="1">
      <alignment horizontal="center" vertical="center"/>
    </xf>
    <xf numFmtId="3" fontId="0" fillId="7" borderId="21" xfId="0" applyNumberFormat="1" applyFont="1" applyFill="1" applyBorder="1" applyAlignment="1">
      <alignment horizontal="center" vertical="center"/>
    </xf>
    <xf numFmtId="9" fontId="0" fillId="0" borderId="21" xfId="2" applyFont="1" applyBorder="1" applyAlignment="1">
      <alignment horizontal="center" vertical="center"/>
    </xf>
    <xf numFmtId="3" fontId="9" fillId="0" borderId="21" xfId="0" applyNumberFormat="1" applyFont="1" applyFill="1" applyBorder="1" applyAlignment="1">
      <alignment horizontal="center" vertical="center"/>
    </xf>
    <xf numFmtId="3" fontId="5" fillId="0" borderId="21" xfId="0" applyNumberFormat="1" applyFont="1" applyFill="1" applyBorder="1" applyAlignment="1">
      <alignment horizontal="center" vertical="center"/>
    </xf>
    <xf numFmtId="9" fontId="5" fillId="0" borderId="21" xfId="2" applyFont="1" applyBorder="1" applyAlignment="1">
      <alignment horizontal="center" vertical="center"/>
    </xf>
    <xf numFmtId="9" fontId="1" fillId="2" borderId="21" xfId="2" applyFont="1" applyFill="1" applyBorder="1" applyAlignment="1">
      <alignment horizontal="center" vertical="center"/>
    </xf>
    <xf numFmtId="3" fontId="0" fillId="6" borderId="21" xfId="0" applyNumberFormat="1" applyFont="1" applyFill="1" applyBorder="1" applyAlignment="1">
      <alignment horizontal="center" vertical="center"/>
    </xf>
    <xf numFmtId="3" fontId="4" fillId="7" borderId="21" xfId="0" applyNumberFormat="1" applyFont="1" applyFill="1" applyBorder="1" applyAlignment="1">
      <alignment horizontal="center" vertical="center"/>
    </xf>
    <xf numFmtId="3" fontId="9" fillId="7" borderId="21" xfId="0" applyNumberFormat="1" applyFont="1" applyFill="1" applyBorder="1" applyAlignment="1">
      <alignment horizontal="center" vertical="center"/>
    </xf>
    <xf numFmtId="3" fontId="9" fillId="6" borderId="21" xfId="0" applyNumberFormat="1" applyFont="1" applyFill="1" applyBorder="1" applyAlignment="1">
      <alignment horizontal="center" vertical="center"/>
    </xf>
    <xf numFmtId="3" fontId="9" fillId="7" borderId="21" xfId="3" applyNumberFormat="1" applyFont="1" applyFill="1" applyBorder="1" applyAlignment="1">
      <alignment horizontal="center" vertical="center"/>
    </xf>
    <xf numFmtId="3" fontId="9" fillId="6" borderId="21" xfId="3" applyNumberFormat="1" applyFont="1" applyFill="1" applyBorder="1" applyAlignment="1">
      <alignment horizontal="center" vertical="center"/>
    </xf>
    <xf numFmtId="9" fontId="9" fillId="7" borderId="21" xfId="2" applyFont="1" applyFill="1" applyBorder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3" fontId="4" fillId="0" borderId="0" xfId="3" applyNumberFormat="1" applyFont="1" applyBorder="1" applyAlignment="1">
      <alignment horizontal="center" vertical="center"/>
    </xf>
    <xf numFmtId="3" fontId="4" fillId="0" borderId="0" xfId="2" applyNumberFormat="1" applyFont="1" applyBorder="1" applyAlignment="1">
      <alignment horizontal="center" vertical="center"/>
    </xf>
    <xf numFmtId="3" fontId="0" fillId="6" borderId="37" xfId="0" applyNumberFormat="1" applyFont="1" applyFill="1" applyBorder="1" applyAlignment="1">
      <alignment horizontal="center" vertical="center"/>
    </xf>
    <xf numFmtId="3" fontId="9" fillId="7" borderId="38" xfId="3" applyNumberFormat="1" applyFont="1" applyFill="1" applyBorder="1" applyAlignment="1">
      <alignment horizontal="center" vertical="center"/>
    </xf>
    <xf numFmtId="3" fontId="9" fillId="7" borderId="39" xfId="3" applyNumberFormat="1" applyFont="1" applyFill="1" applyBorder="1" applyAlignment="1">
      <alignment horizontal="center" vertical="center"/>
    </xf>
    <xf numFmtId="3" fontId="9" fillId="7" borderId="40" xfId="0" applyNumberFormat="1" applyFont="1" applyFill="1" applyBorder="1" applyAlignment="1">
      <alignment horizontal="center" vertical="center"/>
    </xf>
    <xf numFmtId="3" fontId="5" fillId="0" borderId="41" xfId="0" applyNumberFormat="1" applyFont="1" applyFill="1" applyBorder="1" applyAlignment="1">
      <alignment horizontal="center" vertical="center"/>
    </xf>
    <xf numFmtId="9" fontId="5" fillId="6" borderId="21" xfId="2" applyFont="1" applyFill="1" applyBorder="1" applyAlignment="1">
      <alignment horizontal="center" vertical="center"/>
    </xf>
    <xf numFmtId="3" fontId="5" fillId="2" borderId="38" xfId="0" applyNumberFormat="1" applyFont="1" applyFill="1" applyBorder="1" applyAlignment="1">
      <alignment horizontal="center" vertical="center"/>
    </xf>
    <xf numFmtId="3" fontId="5" fillId="0" borderId="38" xfId="0" applyNumberFormat="1" applyFont="1" applyFill="1" applyBorder="1" applyAlignment="1">
      <alignment horizontal="center" vertical="center"/>
    </xf>
    <xf numFmtId="9" fontId="9" fillId="4" borderId="36" xfId="2" applyFont="1" applyFill="1" applyBorder="1" applyAlignment="1">
      <alignment horizontal="center" vertical="center"/>
    </xf>
    <xf numFmtId="9" fontId="9" fillId="6" borderId="21" xfId="2" applyFont="1" applyFill="1" applyBorder="1" applyAlignment="1">
      <alignment horizontal="center" vertical="center"/>
    </xf>
    <xf numFmtId="9" fontId="0" fillId="8" borderId="21" xfId="2" applyFont="1" applyFill="1" applyBorder="1" applyAlignment="1">
      <alignment horizontal="center" vertical="center"/>
    </xf>
    <xf numFmtId="9" fontId="9" fillId="8" borderId="21" xfId="2" applyFont="1" applyFill="1" applyBorder="1" applyAlignment="1">
      <alignment horizontal="center" vertical="center"/>
    </xf>
    <xf numFmtId="3" fontId="12" fillId="5" borderId="36" xfId="0" applyNumberFormat="1" applyFont="1" applyFill="1" applyBorder="1" applyAlignment="1">
      <alignment horizontal="center" vertical="center"/>
    </xf>
    <xf numFmtId="3" fontId="12" fillId="5" borderId="36" xfId="0" applyNumberFormat="1" applyFont="1" applyFill="1" applyBorder="1" applyAlignment="1">
      <alignment horizontal="center" vertical="center" wrapText="1"/>
    </xf>
    <xf numFmtId="3" fontId="12" fillId="5" borderId="41" xfId="0" applyNumberFormat="1" applyFont="1" applyFill="1" applyBorder="1" applyAlignment="1">
      <alignment horizontal="center" vertical="center" wrapText="1"/>
    </xf>
    <xf numFmtId="3" fontId="18" fillId="6" borderId="36" xfId="0" applyNumberFormat="1" applyFont="1" applyFill="1" applyBorder="1" applyAlignment="1">
      <alignment horizontal="center" vertical="center"/>
    </xf>
    <xf numFmtId="3" fontId="19" fillId="5" borderId="36" xfId="0" applyNumberFormat="1" applyFont="1" applyFill="1" applyBorder="1" applyAlignment="1">
      <alignment horizontal="center" vertical="center"/>
    </xf>
    <xf numFmtId="3" fontId="20" fillId="5" borderId="36" xfId="0" applyNumberFormat="1" applyFont="1" applyFill="1" applyBorder="1" applyAlignment="1">
      <alignment horizontal="center" vertical="center"/>
    </xf>
    <xf numFmtId="9" fontId="8" fillId="5" borderId="36" xfId="2" applyFont="1" applyFill="1" applyBorder="1" applyAlignment="1">
      <alignment horizontal="center" vertical="center"/>
    </xf>
    <xf numFmtId="9" fontId="9" fillId="0" borderId="21" xfId="2" applyFont="1" applyBorder="1" applyAlignment="1">
      <alignment horizontal="center" vertical="center"/>
    </xf>
    <xf numFmtId="2" fontId="17" fillId="0" borderId="21" xfId="0" applyNumberFormat="1" applyFont="1" applyBorder="1" applyAlignment="1">
      <alignment horizontal="center" vertical="center"/>
    </xf>
    <xf numFmtId="4" fontId="17" fillId="0" borderId="21" xfId="0" applyNumberFormat="1" applyFont="1" applyBorder="1" applyAlignment="1">
      <alignment horizontal="center" vertical="center"/>
    </xf>
    <xf numFmtId="9" fontId="17" fillId="0" borderId="21" xfId="2" applyFont="1" applyBorder="1" applyAlignment="1">
      <alignment horizontal="center" vertical="center"/>
    </xf>
    <xf numFmtId="9" fontId="17" fillId="2" borderId="21" xfId="2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4" fillId="2" borderId="0" xfId="0" applyNumberFormat="1" applyFont="1" applyFill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4" fontId="22" fillId="0" borderId="0" xfId="0" applyNumberFormat="1" applyFont="1" applyBorder="1" applyAlignment="1">
      <alignment horizontal="right" vertical="center" wrapText="1"/>
    </xf>
    <xf numFmtId="38" fontId="0" fillId="0" borderId="0" xfId="0" applyNumberFormat="1" applyFont="1" applyBorder="1" applyAlignment="1">
      <alignment horizontal="center" vertical="center"/>
    </xf>
    <xf numFmtId="4" fontId="22" fillId="0" borderId="0" xfId="0" applyNumberFormat="1" applyFont="1" applyBorder="1" applyAlignment="1">
      <alignment wrapText="1"/>
    </xf>
    <xf numFmtId="3" fontId="3" fillId="0" borderId="0" xfId="0" applyNumberFormat="1" applyFont="1" applyAlignment="1">
      <alignment horizontal="left" vertical="center"/>
    </xf>
    <xf numFmtId="3" fontId="3" fillId="2" borderId="0" xfId="0" applyNumberFormat="1" applyFont="1" applyFill="1" applyBorder="1" applyAlignment="1">
      <alignment horizontal="center" vertical="center"/>
    </xf>
    <xf numFmtId="3" fontId="20" fillId="9" borderId="36" xfId="0" applyNumberFormat="1" applyFont="1" applyFill="1" applyBorder="1" applyAlignment="1">
      <alignment horizontal="center" vertical="center"/>
    </xf>
    <xf numFmtId="4" fontId="0" fillId="0" borderId="36" xfId="0" applyNumberFormat="1" applyFont="1" applyBorder="1" applyAlignment="1">
      <alignment horizontal="center" vertical="center"/>
    </xf>
    <xf numFmtId="9" fontId="24" fillId="8" borderId="36" xfId="2" applyFont="1" applyFill="1" applyBorder="1" applyAlignment="1">
      <alignment horizontal="center" vertical="center"/>
    </xf>
    <xf numFmtId="9" fontId="25" fillId="8" borderId="36" xfId="2" applyFont="1" applyFill="1" applyBorder="1" applyAlignment="1">
      <alignment horizontal="center" vertical="center"/>
    </xf>
    <xf numFmtId="9" fontId="9" fillId="2" borderId="21" xfId="2" applyFont="1" applyFill="1" applyBorder="1" applyAlignment="1">
      <alignment horizontal="center" vertical="center"/>
    </xf>
    <xf numFmtId="9" fontId="17" fillId="10" borderId="21" xfId="2" applyFont="1" applyFill="1" applyBorder="1" applyAlignment="1">
      <alignment horizontal="center" vertical="center"/>
    </xf>
    <xf numFmtId="9" fontId="19" fillId="2" borderId="21" xfId="2" applyFont="1" applyFill="1" applyBorder="1" applyAlignment="1">
      <alignment horizontal="center" vertical="center"/>
    </xf>
    <xf numFmtId="9" fontId="15" fillId="2" borderId="36" xfId="2" applyFont="1" applyFill="1" applyBorder="1" applyAlignment="1">
      <alignment horizontal="center" vertical="center"/>
    </xf>
    <xf numFmtId="9" fontId="26" fillId="2" borderId="36" xfId="2" applyFont="1" applyFill="1" applyBorder="1" applyAlignment="1">
      <alignment horizontal="center" vertical="center"/>
    </xf>
    <xf numFmtId="3" fontId="9" fillId="6" borderId="36" xfId="3" applyNumberFormat="1" applyFont="1" applyFill="1" applyBorder="1" applyAlignment="1">
      <alignment horizontal="center" vertical="center"/>
    </xf>
    <xf numFmtId="4" fontId="9" fillId="6" borderId="36" xfId="0" applyNumberFormat="1" applyFont="1" applyFill="1" applyBorder="1" applyAlignment="1">
      <alignment horizontal="center" vertical="center"/>
    </xf>
    <xf numFmtId="3" fontId="12" fillId="4" borderId="21" xfId="0" applyNumberFormat="1" applyFont="1" applyFill="1" applyBorder="1" applyAlignment="1">
      <alignment horizontal="center" vertical="center"/>
    </xf>
    <xf numFmtId="3" fontId="12" fillId="4" borderId="21" xfId="0" applyNumberFormat="1" applyFont="1" applyFill="1" applyBorder="1" applyAlignment="1">
      <alignment horizontal="center" vertical="center" wrapText="1"/>
    </xf>
    <xf numFmtId="3" fontId="12" fillId="4" borderId="36" xfId="0" applyNumberFormat="1" applyFont="1" applyFill="1" applyBorder="1" applyAlignment="1">
      <alignment horizontal="center" vertical="center"/>
    </xf>
    <xf numFmtId="3" fontId="12" fillId="4" borderId="36" xfId="0" applyNumberFormat="1" applyFont="1" applyFill="1" applyBorder="1" applyAlignment="1">
      <alignment horizontal="center" vertical="center" wrapText="1"/>
    </xf>
    <xf numFmtId="3" fontId="12" fillId="4" borderId="41" xfId="0" applyNumberFormat="1" applyFont="1" applyFill="1" applyBorder="1" applyAlignment="1">
      <alignment horizontal="center" vertical="center" wrapText="1"/>
    </xf>
    <xf numFmtId="3" fontId="18" fillId="4" borderId="36" xfId="0" applyNumberFormat="1" applyFont="1" applyFill="1" applyBorder="1" applyAlignment="1">
      <alignment horizontal="center" vertical="center"/>
    </xf>
    <xf numFmtId="3" fontId="19" fillId="4" borderId="3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9" fontId="9" fillId="0" borderId="36" xfId="2" applyFont="1" applyBorder="1" applyAlignment="1">
      <alignment horizontal="center" vertical="center"/>
    </xf>
    <xf numFmtId="9" fontId="28" fillId="8" borderId="36" xfId="2" applyFont="1" applyFill="1" applyBorder="1" applyAlignment="1">
      <alignment horizontal="center" vertical="center"/>
    </xf>
    <xf numFmtId="3" fontId="4" fillId="4" borderId="21" xfId="0" applyNumberFormat="1" applyFont="1" applyFill="1" applyBorder="1" applyAlignment="1">
      <alignment horizontal="center" vertical="center"/>
    </xf>
    <xf numFmtId="3" fontId="9" fillId="4" borderId="21" xfId="0" applyNumberFormat="1" applyFont="1" applyFill="1" applyBorder="1" applyAlignment="1">
      <alignment horizontal="center" vertical="center"/>
    </xf>
    <xf numFmtId="3" fontId="9" fillId="4" borderId="36" xfId="3" applyNumberFormat="1" applyFont="1" applyFill="1" applyBorder="1" applyAlignment="1">
      <alignment horizontal="center" vertical="center"/>
    </xf>
    <xf numFmtId="4" fontId="9" fillId="4" borderId="36" xfId="0" applyNumberFormat="1" applyFont="1" applyFill="1" applyBorder="1" applyAlignment="1">
      <alignment horizontal="center" vertical="center"/>
    </xf>
    <xf numFmtId="3" fontId="9" fillId="4" borderId="21" xfId="3" applyNumberFormat="1" applyFont="1" applyFill="1" applyBorder="1" applyAlignment="1">
      <alignment horizontal="center" vertical="center"/>
    </xf>
    <xf numFmtId="3" fontId="9" fillId="4" borderId="38" xfId="3" applyNumberFormat="1" applyFont="1" applyFill="1" applyBorder="1" applyAlignment="1">
      <alignment horizontal="center" vertical="center"/>
    </xf>
    <xf numFmtId="3" fontId="9" fillId="4" borderId="39" xfId="3" applyNumberFormat="1" applyFont="1" applyFill="1" applyBorder="1" applyAlignment="1">
      <alignment horizontal="center" vertical="center"/>
    </xf>
    <xf numFmtId="3" fontId="9" fillId="4" borderId="36" xfId="0" applyNumberFormat="1" applyFont="1" applyFill="1" applyBorder="1" applyAlignment="1">
      <alignment horizontal="center" vertical="center"/>
    </xf>
    <xf numFmtId="9" fontId="9" fillId="4" borderId="21" xfId="2" applyFont="1" applyFill="1" applyBorder="1" applyAlignment="1">
      <alignment horizontal="center" vertical="center"/>
    </xf>
    <xf numFmtId="2" fontId="17" fillId="4" borderId="21" xfId="0" applyNumberFormat="1" applyFont="1" applyFill="1" applyBorder="1" applyAlignment="1">
      <alignment horizontal="center" vertical="center"/>
    </xf>
    <xf numFmtId="4" fontId="17" fillId="4" borderId="21" xfId="0" applyNumberFormat="1" applyFont="1" applyFill="1" applyBorder="1" applyAlignment="1">
      <alignment horizontal="center" vertical="center"/>
    </xf>
    <xf numFmtId="9" fontId="17" fillId="4" borderId="21" xfId="2" applyFont="1" applyFill="1" applyBorder="1" applyAlignment="1">
      <alignment horizontal="center" vertical="center"/>
    </xf>
    <xf numFmtId="9" fontId="19" fillId="4" borderId="21" xfId="2" applyFont="1" applyFill="1" applyBorder="1" applyAlignment="1">
      <alignment horizontal="center" vertical="center"/>
    </xf>
    <xf numFmtId="9" fontId="3" fillId="0" borderId="0" xfId="2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3" fontId="4" fillId="4" borderId="21" xfId="0" applyNumberFormat="1" applyFont="1" applyFill="1" applyBorder="1" applyAlignment="1">
      <alignment horizontal="center" vertical="center" wrapText="1"/>
    </xf>
    <xf numFmtId="3" fontId="4" fillId="4" borderId="36" xfId="0" applyNumberFormat="1" applyFont="1" applyFill="1" applyBorder="1" applyAlignment="1">
      <alignment horizontal="center" vertical="center" wrapText="1"/>
    </xf>
    <xf numFmtId="3" fontId="4" fillId="4" borderId="36" xfId="0" applyNumberFormat="1" applyFont="1" applyFill="1" applyBorder="1" applyAlignment="1">
      <alignment horizontal="center" vertical="center"/>
    </xf>
    <xf numFmtId="3" fontId="6" fillId="4" borderId="36" xfId="0" applyNumberFormat="1" applyFont="1" applyFill="1" applyBorder="1" applyAlignment="1">
      <alignment horizontal="center" vertical="center" wrapText="1"/>
    </xf>
    <xf numFmtId="3" fontId="6" fillId="4" borderId="36" xfId="0" applyNumberFormat="1" applyFont="1" applyFill="1" applyBorder="1" applyAlignment="1">
      <alignment horizontal="center" vertical="center"/>
    </xf>
    <xf numFmtId="3" fontId="4" fillId="0" borderId="50" xfId="0" applyNumberFormat="1" applyFont="1" applyBorder="1" applyAlignment="1">
      <alignment horizontal="center" vertical="center"/>
    </xf>
    <xf numFmtId="3" fontId="3" fillId="0" borderId="36" xfId="0" applyNumberFormat="1" applyFont="1" applyBorder="1" applyAlignment="1">
      <alignment horizontal="center" vertical="center"/>
    </xf>
    <xf numFmtId="3" fontId="3" fillId="0" borderId="36" xfId="3" applyNumberFormat="1" applyFont="1" applyBorder="1" applyAlignment="1">
      <alignment horizontal="center" vertical="center"/>
    </xf>
    <xf numFmtId="4" fontId="3" fillId="0" borderId="36" xfId="0" applyNumberFormat="1" applyFont="1" applyBorder="1" applyAlignment="1">
      <alignment horizontal="center" vertical="center"/>
    </xf>
    <xf numFmtId="4" fontId="3" fillId="7" borderId="36" xfId="0" applyNumberFormat="1" applyFont="1" applyFill="1" applyBorder="1" applyAlignment="1">
      <alignment horizontal="center" vertical="center"/>
    </xf>
    <xf numFmtId="9" fontId="6" fillId="2" borderId="36" xfId="2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4" fontId="6" fillId="2" borderId="21" xfId="0" applyNumberFormat="1" applyFont="1" applyFill="1" applyBorder="1" applyAlignment="1">
      <alignment horizontal="center" vertical="center"/>
    </xf>
    <xf numFmtId="3" fontId="4" fillId="0" borderId="40" xfId="0" applyNumberFormat="1" applyFont="1" applyBorder="1" applyAlignment="1">
      <alignment horizontal="center" vertical="center"/>
    </xf>
    <xf numFmtId="3" fontId="3" fillId="0" borderId="21" xfId="0" applyNumberFormat="1" applyFont="1" applyBorder="1" applyAlignment="1">
      <alignment horizontal="center" vertical="center"/>
    </xf>
    <xf numFmtId="3" fontId="3" fillId="0" borderId="21" xfId="3" applyNumberFormat="1" applyFont="1" applyBorder="1" applyAlignment="1">
      <alignment horizontal="center" vertical="center"/>
    </xf>
    <xf numFmtId="4" fontId="3" fillId="0" borderId="21" xfId="0" applyNumberFormat="1" applyFont="1" applyBorder="1" applyAlignment="1">
      <alignment horizontal="center" vertical="center"/>
    </xf>
    <xf numFmtId="4" fontId="3" fillId="7" borderId="21" xfId="0" applyNumberFormat="1" applyFont="1" applyFill="1" applyBorder="1" applyAlignment="1">
      <alignment horizontal="center" vertical="center"/>
    </xf>
    <xf numFmtId="4" fontId="3" fillId="6" borderId="37" xfId="0" applyNumberFormat="1" applyFont="1" applyFill="1" applyBorder="1" applyAlignment="1">
      <alignment horizontal="center" vertical="center"/>
    </xf>
    <xf numFmtId="3" fontId="29" fillId="12" borderId="50" xfId="0" applyNumberFormat="1" applyFont="1" applyFill="1" applyBorder="1" applyAlignment="1">
      <alignment horizontal="center" vertical="center"/>
    </xf>
    <xf numFmtId="3" fontId="29" fillId="12" borderId="36" xfId="0" applyNumberFormat="1" applyFont="1" applyFill="1" applyBorder="1" applyAlignment="1">
      <alignment horizontal="center" vertical="center"/>
    </xf>
    <xf numFmtId="4" fontId="29" fillId="12" borderId="36" xfId="0" applyNumberFormat="1" applyFont="1" applyFill="1" applyBorder="1" applyAlignment="1">
      <alignment horizontal="center" vertical="center"/>
    </xf>
    <xf numFmtId="9" fontId="29" fillId="12" borderId="36" xfId="2" applyFont="1" applyFill="1" applyBorder="1" applyAlignment="1">
      <alignment horizontal="center" vertical="center"/>
    </xf>
    <xf numFmtId="2" fontId="29" fillId="12" borderId="21" xfId="0" applyNumberFormat="1" applyFont="1" applyFill="1" applyBorder="1" applyAlignment="1">
      <alignment horizontal="center" vertical="center"/>
    </xf>
    <xf numFmtId="4" fontId="29" fillId="12" borderId="21" xfId="0" applyNumberFormat="1" applyFont="1" applyFill="1" applyBorder="1" applyAlignment="1">
      <alignment horizontal="center" vertical="center"/>
    </xf>
    <xf numFmtId="9" fontId="29" fillId="12" borderId="21" xfId="2" applyFont="1" applyFill="1" applyBorder="1" applyAlignment="1">
      <alignment horizontal="center" vertical="center"/>
    </xf>
    <xf numFmtId="3" fontId="14" fillId="2" borderId="21" xfId="3" applyNumberFormat="1" applyFont="1" applyFill="1" applyBorder="1" applyAlignment="1">
      <alignment horizontal="center" vertical="center"/>
    </xf>
    <xf numFmtId="4" fontId="14" fillId="2" borderId="21" xfId="0" applyNumberFormat="1" applyFont="1" applyFill="1" applyBorder="1" applyAlignment="1">
      <alignment horizontal="center" vertical="center"/>
    </xf>
    <xf numFmtId="4" fontId="14" fillId="7" borderId="21" xfId="0" applyNumberFormat="1" applyFont="1" applyFill="1" applyBorder="1" applyAlignment="1">
      <alignment horizontal="center" vertical="center"/>
    </xf>
    <xf numFmtId="3" fontId="3" fillId="2" borderId="21" xfId="3" applyNumberFormat="1" applyFont="1" applyFill="1" applyBorder="1" applyAlignment="1">
      <alignment horizontal="center" vertical="center"/>
    </xf>
    <xf numFmtId="4" fontId="3" fillId="2" borderId="21" xfId="0" applyNumberFormat="1" applyFont="1" applyFill="1" applyBorder="1" applyAlignment="1">
      <alignment horizontal="center" vertical="center"/>
    </xf>
    <xf numFmtId="3" fontId="29" fillId="12" borderId="21" xfId="0" applyNumberFormat="1" applyFont="1" applyFill="1" applyBorder="1" applyAlignment="1">
      <alignment horizontal="center" vertical="center"/>
    </xf>
    <xf numFmtId="4" fontId="30" fillId="12" borderId="36" xfId="0" applyNumberFormat="1" applyFont="1" applyFill="1" applyBorder="1" applyAlignment="1">
      <alignment horizontal="center" vertical="center"/>
    </xf>
    <xf numFmtId="3" fontId="29" fillId="12" borderId="37" xfId="0" applyNumberFormat="1" applyFont="1" applyFill="1" applyBorder="1" applyAlignment="1">
      <alignment horizontal="center" vertical="center"/>
    </xf>
    <xf numFmtId="3" fontId="4" fillId="4" borderId="40" xfId="0" applyNumberFormat="1" applyFont="1" applyFill="1" applyBorder="1" applyAlignment="1">
      <alignment horizontal="center" vertical="center"/>
    </xf>
    <xf numFmtId="4" fontId="4" fillId="4" borderId="21" xfId="0" applyNumberFormat="1" applyFont="1" applyFill="1" applyBorder="1" applyAlignment="1">
      <alignment horizontal="center" vertical="center"/>
    </xf>
    <xf numFmtId="9" fontId="4" fillId="4" borderId="36" xfId="2" applyFont="1" applyFill="1" applyBorder="1" applyAlignment="1">
      <alignment horizontal="center" vertical="center"/>
    </xf>
    <xf numFmtId="2" fontId="6" fillId="4" borderId="21" xfId="0" applyNumberFormat="1" applyFont="1" applyFill="1" applyBorder="1" applyAlignment="1">
      <alignment horizontal="center" vertical="center"/>
    </xf>
    <xf numFmtId="4" fontId="6" fillId="4" borderId="21" xfId="0" applyNumberFormat="1" applyFont="1" applyFill="1" applyBorder="1" applyAlignment="1">
      <alignment horizontal="center" vertical="center"/>
    </xf>
    <xf numFmtId="9" fontId="6" fillId="4" borderId="21" xfId="2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3" fontId="15" fillId="2" borderId="0" xfId="0" applyNumberFormat="1" applyFont="1" applyFill="1" applyAlignment="1">
      <alignment horizontal="center" vertical="center"/>
    </xf>
    <xf numFmtId="3" fontId="0" fillId="2" borderId="0" xfId="0" applyNumberFormat="1" applyFont="1" applyFill="1" applyAlignment="1">
      <alignment horizontal="center" vertical="center"/>
    </xf>
    <xf numFmtId="3" fontId="9" fillId="4" borderId="21" xfId="0" applyNumberFormat="1" applyFont="1" applyFill="1" applyBorder="1" applyAlignment="1">
      <alignment horizontal="center" vertical="center" wrapText="1"/>
    </xf>
    <xf numFmtId="3" fontId="9" fillId="4" borderId="36" xfId="0" applyNumberFormat="1" applyFont="1" applyFill="1" applyBorder="1" applyAlignment="1">
      <alignment horizontal="center" vertical="center" wrapText="1"/>
    </xf>
    <xf numFmtId="3" fontId="26" fillId="4" borderId="36" xfId="0" applyNumberFormat="1" applyFont="1" applyFill="1" applyBorder="1" applyAlignment="1">
      <alignment horizontal="center" vertical="center" wrapText="1"/>
    </xf>
    <xf numFmtId="3" fontId="26" fillId="4" borderId="36" xfId="0" applyNumberFormat="1" applyFont="1" applyFill="1" applyBorder="1" applyAlignment="1">
      <alignment horizontal="center" vertical="center"/>
    </xf>
    <xf numFmtId="3" fontId="9" fillId="0" borderId="50" xfId="0" applyNumberFormat="1" applyFont="1" applyBorder="1" applyAlignment="1">
      <alignment horizontal="center" vertical="center"/>
    </xf>
    <xf numFmtId="4" fontId="0" fillId="7" borderId="36" xfId="0" applyNumberFormat="1" applyFont="1" applyFill="1" applyBorder="1" applyAlignment="1">
      <alignment horizontal="center" vertical="center"/>
    </xf>
    <xf numFmtId="2" fontId="26" fillId="2" borderId="21" xfId="0" applyNumberFormat="1" applyFont="1" applyFill="1" applyBorder="1" applyAlignment="1">
      <alignment horizontal="center" vertical="center"/>
    </xf>
    <xf numFmtId="4" fontId="26" fillId="2" borderId="21" xfId="0" applyNumberFormat="1" applyFont="1" applyFill="1" applyBorder="1" applyAlignment="1">
      <alignment horizontal="center" vertical="center"/>
    </xf>
    <xf numFmtId="9" fontId="26" fillId="2" borderId="21" xfId="2" applyFont="1" applyFill="1" applyBorder="1" applyAlignment="1">
      <alignment horizontal="center" vertical="center"/>
    </xf>
    <xf numFmtId="3" fontId="9" fillId="0" borderId="40" xfId="0" applyNumberFormat="1" applyFont="1" applyBorder="1" applyAlignment="1">
      <alignment horizontal="center" vertical="center"/>
    </xf>
    <xf numFmtId="4" fontId="0" fillId="0" borderId="21" xfId="0" applyNumberFormat="1" applyFont="1" applyBorder="1" applyAlignment="1">
      <alignment horizontal="center" vertical="center"/>
    </xf>
    <xf numFmtId="4" fontId="0" fillId="7" borderId="21" xfId="0" applyNumberFormat="1" applyFont="1" applyFill="1" applyBorder="1" applyAlignment="1">
      <alignment horizontal="center" vertical="center"/>
    </xf>
    <xf numFmtId="4" fontId="0" fillId="6" borderId="37" xfId="0" applyNumberFormat="1" applyFont="1" applyFill="1" applyBorder="1" applyAlignment="1">
      <alignment horizontal="center" vertical="center"/>
    </xf>
    <xf numFmtId="3" fontId="31" fillId="12" borderId="50" xfId="0" applyNumberFormat="1" applyFont="1" applyFill="1" applyBorder="1" applyAlignment="1">
      <alignment horizontal="center" vertical="center"/>
    </xf>
    <xf numFmtId="3" fontId="31" fillId="12" borderId="36" xfId="0" applyNumberFormat="1" applyFont="1" applyFill="1" applyBorder="1" applyAlignment="1">
      <alignment horizontal="center" vertical="center"/>
    </xf>
    <xf numFmtId="3" fontId="31" fillId="12" borderId="36" xfId="3" applyNumberFormat="1" applyFont="1" applyFill="1" applyBorder="1" applyAlignment="1">
      <alignment horizontal="center" vertical="center"/>
    </xf>
    <xf numFmtId="4" fontId="31" fillId="12" borderId="36" xfId="0" applyNumberFormat="1" applyFont="1" applyFill="1" applyBorder="1" applyAlignment="1">
      <alignment horizontal="center" vertical="center"/>
    </xf>
    <xf numFmtId="9" fontId="31" fillId="12" borderId="36" xfId="2" applyFont="1" applyFill="1" applyBorder="1" applyAlignment="1">
      <alignment horizontal="center" vertical="center"/>
    </xf>
    <xf numFmtId="2" fontId="31" fillId="12" borderId="21" xfId="0" applyNumberFormat="1" applyFont="1" applyFill="1" applyBorder="1" applyAlignment="1">
      <alignment horizontal="center" vertical="center"/>
    </xf>
    <xf numFmtId="4" fontId="31" fillId="12" borderId="21" xfId="0" applyNumberFormat="1" applyFont="1" applyFill="1" applyBorder="1" applyAlignment="1">
      <alignment horizontal="center" vertical="center"/>
    </xf>
    <xf numFmtId="9" fontId="31" fillId="12" borderId="21" xfId="2" applyFont="1" applyFill="1" applyBorder="1" applyAlignment="1">
      <alignment horizontal="center" vertical="center"/>
    </xf>
    <xf numFmtId="3" fontId="26" fillId="2" borderId="21" xfId="0" applyNumberFormat="1" applyFont="1" applyFill="1" applyBorder="1" applyAlignment="1">
      <alignment horizontal="center" vertical="center"/>
    </xf>
    <xf numFmtId="4" fontId="15" fillId="2" borderId="21" xfId="0" applyNumberFormat="1" applyFont="1" applyFill="1" applyBorder="1" applyAlignment="1">
      <alignment horizontal="center" vertical="center"/>
    </xf>
    <xf numFmtId="4" fontId="15" fillId="7" borderId="21" xfId="0" applyNumberFormat="1" applyFont="1" applyFill="1" applyBorder="1" applyAlignment="1">
      <alignment horizontal="center" vertical="center"/>
    </xf>
    <xf numFmtId="3" fontId="9" fillId="0" borderId="21" xfId="0" applyNumberFormat="1" applyFont="1" applyBorder="1" applyAlignment="1">
      <alignment horizontal="center" vertical="center"/>
    </xf>
    <xf numFmtId="3" fontId="0" fillId="2" borderId="21" xfId="3" applyNumberFormat="1" applyFont="1" applyFill="1" applyBorder="1" applyAlignment="1">
      <alignment horizontal="center" vertical="center"/>
    </xf>
    <xf numFmtId="4" fontId="0" fillId="2" borderId="21" xfId="0" applyNumberFormat="1" applyFont="1" applyFill="1" applyBorder="1" applyAlignment="1">
      <alignment horizontal="center" vertical="center"/>
    </xf>
    <xf numFmtId="3" fontId="31" fillId="12" borderId="21" xfId="0" applyNumberFormat="1" applyFont="1" applyFill="1" applyBorder="1" applyAlignment="1">
      <alignment horizontal="center" vertical="center"/>
    </xf>
    <xf numFmtId="4" fontId="24" fillId="12" borderId="36" xfId="0" applyNumberFormat="1" applyFont="1" applyFill="1" applyBorder="1" applyAlignment="1">
      <alignment horizontal="center" vertical="center"/>
    </xf>
    <xf numFmtId="3" fontId="31" fillId="12" borderId="37" xfId="0" applyNumberFormat="1" applyFont="1" applyFill="1" applyBorder="1" applyAlignment="1">
      <alignment horizontal="center" vertical="center"/>
    </xf>
    <xf numFmtId="3" fontId="9" fillId="4" borderId="40" xfId="0" applyNumberFormat="1" applyFont="1" applyFill="1" applyBorder="1" applyAlignment="1">
      <alignment horizontal="center" vertical="center"/>
    </xf>
    <xf numFmtId="3" fontId="31" fillId="7" borderId="36" xfId="3" applyNumberFormat="1" applyFont="1" applyFill="1" applyBorder="1" applyAlignment="1">
      <alignment horizontal="center" vertical="center"/>
    </xf>
    <xf numFmtId="4" fontId="9" fillId="4" borderId="21" xfId="0" applyNumberFormat="1" applyFont="1" applyFill="1" applyBorder="1" applyAlignment="1">
      <alignment horizontal="center" vertical="center"/>
    </xf>
    <xf numFmtId="4" fontId="31" fillId="4" borderId="21" xfId="0" applyNumberFormat="1" applyFont="1" applyFill="1" applyBorder="1" applyAlignment="1">
      <alignment horizontal="center" vertical="center"/>
    </xf>
    <xf numFmtId="2" fontId="26" fillId="4" borderId="21" xfId="0" applyNumberFormat="1" applyFont="1" applyFill="1" applyBorder="1" applyAlignment="1">
      <alignment horizontal="center" vertical="center"/>
    </xf>
    <xf numFmtId="4" fontId="26" fillId="4" borderId="21" xfId="0" applyNumberFormat="1" applyFont="1" applyFill="1" applyBorder="1" applyAlignment="1">
      <alignment horizontal="center" vertical="center"/>
    </xf>
    <xf numFmtId="9" fontId="26" fillId="4" borderId="21" xfId="2" applyFont="1" applyFill="1" applyBorder="1" applyAlignment="1">
      <alignment horizontal="center" vertical="center"/>
    </xf>
    <xf numFmtId="10" fontId="26" fillId="2" borderId="36" xfId="2" applyNumberFormat="1" applyFont="1" applyFill="1" applyBorder="1" applyAlignment="1">
      <alignment horizontal="center" vertical="center"/>
    </xf>
    <xf numFmtId="10" fontId="26" fillId="2" borderId="21" xfId="2" applyNumberFormat="1" applyFont="1" applyFill="1" applyBorder="1" applyAlignment="1">
      <alignment horizontal="center" vertical="center"/>
    </xf>
    <xf numFmtId="10" fontId="31" fillId="12" borderId="36" xfId="2" applyNumberFormat="1" applyFont="1" applyFill="1" applyBorder="1" applyAlignment="1">
      <alignment horizontal="center" vertical="center"/>
    </xf>
    <xf numFmtId="10" fontId="31" fillId="12" borderId="21" xfId="2" applyNumberFormat="1" applyFont="1" applyFill="1" applyBorder="1" applyAlignment="1">
      <alignment horizontal="center" vertical="center"/>
    </xf>
    <xf numFmtId="3" fontId="31" fillId="4" borderId="40" xfId="0" applyNumberFormat="1" applyFont="1" applyFill="1" applyBorder="1" applyAlignment="1">
      <alignment horizontal="center" vertical="center"/>
    </xf>
    <xf numFmtId="4" fontId="31" fillId="4" borderId="40" xfId="0" applyNumberFormat="1" applyFont="1" applyFill="1" applyBorder="1" applyAlignment="1">
      <alignment horizontal="center" vertical="center"/>
    </xf>
    <xf numFmtId="10" fontId="9" fillId="4" borderId="36" xfId="2" applyNumberFormat="1" applyFont="1" applyFill="1" applyBorder="1" applyAlignment="1">
      <alignment horizontal="center" vertical="center"/>
    </xf>
    <xf numFmtId="10" fontId="26" fillId="4" borderId="21" xfId="2" applyNumberFormat="1" applyFont="1" applyFill="1" applyBorder="1" applyAlignment="1">
      <alignment horizontal="center" vertical="center"/>
    </xf>
    <xf numFmtId="9" fontId="9" fillId="12" borderId="21" xfId="2" applyFont="1" applyFill="1" applyBorder="1" applyAlignment="1">
      <alignment horizontal="center" vertical="center"/>
    </xf>
    <xf numFmtId="3" fontId="30" fillId="2" borderId="21" xfId="0" applyNumberFormat="1" applyFont="1" applyFill="1" applyBorder="1" applyAlignment="1">
      <alignment horizontal="center" vertical="center" wrapText="1"/>
    </xf>
    <xf numFmtId="9" fontId="30" fillId="2" borderId="21" xfId="2" applyFont="1" applyFill="1" applyBorder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 wrapText="1"/>
    </xf>
    <xf numFmtId="3" fontId="30" fillId="2" borderId="0" xfId="0" applyNumberFormat="1" applyFont="1" applyFill="1" applyAlignment="1">
      <alignment horizontal="center" vertical="center" wrapText="1"/>
    </xf>
    <xf numFmtId="9" fontId="30" fillId="2" borderId="0" xfId="2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4" fillId="2" borderId="53" xfId="0" applyFont="1" applyFill="1" applyBorder="1" applyAlignment="1">
      <alignment horizontal="center" wrapText="1"/>
    </xf>
    <xf numFmtId="9" fontId="0" fillId="2" borderId="0" xfId="2" applyFont="1" applyFill="1" applyAlignment="1">
      <alignment horizontal="center"/>
    </xf>
    <xf numFmtId="9" fontId="24" fillId="2" borderId="54" xfId="2" applyFon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4" fillId="0" borderId="0" xfId="2" applyFont="1" applyAlignment="1">
      <alignment horizontal="center" vertical="center"/>
    </xf>
    <xf numFmtId="3" fontId="0" fillId="2" borderId="0" xfId="0" applyNumberFormat="1" applyFill="1"/>
    <xf numFmtId="3" fontId="9" fillId="5" borderId="29" xfId="0" applyNumberFormat="1" applyFont="1" applyFill="1" applyBorder="1" applyAlignment="1">
      <alignment vertical="center"/>
    </xf>
    <xf numFmtId="3" fontId="9" fillId="5" borderId="34" xfId="0" applyNumberFormat="1" applyFont="1" applyFill="1" applyBorder="1" applyAlignment="1">
      <alignment vertical="center"/>
    </xf>
    <xf numFmtId="3" fontId="32" fillId="4" borderId="44" xfId="0" applyNumberFormat="1" applyFont="1" applyFill="1" applyBorder="1" applyAlignment="1">
      <alignment vertical="center"/>
    </xf>
    <xf numFmtId="3" fontId="32" fillId="4" borderId="46" xfId="0" applyNumberFormat="1" applyFont="1" applyFill="1" applyBorder="1" applyAlignment="1">
      <alignment vertical="center"/>
    </xf>
    <xf numFmtId="9" fontId="0" fillId="0" borderId="0" xfId="2" applyFont="1"/>
    <xf numFmtId="0" fontId="9" fillId="0" borderId="0" xfId="0" applyFont="1" applyAlignment="1">
      <alignment wrapText="1"/>
    </xf>
    <xf numFmtId="9" fontId="0" fillId="0" borderId="21" xfId="2" applyFont="1" applyBorder="1"/>
    <xf numFmtId="3" fontId="4" fillId="2" borderId="21" xfId="0" applyNumberFormat="1" applyFont="1" applyFill="1" applyBorder="1" applyAlignment="1">
      <alignment horizontal="center" vertical="center" wrapText="1"/>
    </xf>
    <xf numFmtId="9" fontId="9" fillId="0" borderId="21" xfId="2" applyFont="1" applyBorder="1" applyAlignment="1">
      <alignment wrapText="1"/>
    </xf>
    <xf numFmtId="0" fontId="0" fillId="0" borderId="21" xfId="0" applyBorder="1"/>
    <xf numFmtId="9" fontId="9" fillId="0" borderId="21" xfId="2" applyFont="1" applyBorder="1"/>
    <xf numFmtId="9" fontId="0" fillId="13" borderId="21" xfId="2" applyFont="1" applyFill="1" applyBorder="1"/>
    <xf numFmtId="9" fontId="9" fillId="13" borderId="21" xfId="2" applyFont="1" applyFill="1" applyBorder="1" applyAlignment="1">
      <alignment wrapText="1"/>
    </xf>
    <xf numFmtId="4" fontId="33" fillId="14" borderId="56" xfId="0" applyNumberFormat="1" applyFont="1" applyFill="1" applyBorder="1" applyAlignment="1"/>
    <xf numFmtId="10" fontId="0" fillId="2" borderId="0" xfId="0" applyNumberFormat="1" applyFill="1"/>
    <xf numFmtId="0" fontId="24" fillId="2" borderId="0" xfId="0" applyFont="1" applyFill="1" applyBorder="1" applyAlignment="1">
      <alignment horizontal="center" wrapText="1"/>
    </xf>
    <xf numFmtId="9" fontId="24" fillId="2" borderId="0" xfId="2" applyFont="1" applyFill="1" applyBorder="1" applyAlignment="1">
      <alignment horizontal="center"/>
    </xf>
    <xf numFmtId="3" fontId="4" fillId="2" borderId="10" xfId="0" applyNumberFormat="1" applyFont="1" applyFill="1" applyBorder="1" applyAlignment="1">
      <alignment horizontal="center" vertical="center"/>
    </xf>
    <xf numFmtId="3" fontId="4" fillId="2" borderId="21" xfId="0" applyNumberFormat="1" applyFont="1" applyFill="1" applyBorder="1" applyAlignment="1">
      <alignment horizontal="center" vertical="center"/>
    </xf>
    <xf numFmtId="4" fontId="0" fillId="2" borderId="0" xfId="0" applyNumberFormat="1" applyFill="1"/>
    <xf numFmtId="3" fontId="9" fillId="2" borderId="0" xfId="0" applyNumberFormat="1" applyFont="1" applyFill="1"/>
    <xf numFmtId="3" fontId="4" fillId="2" borderId="21" xfId="0" applyNumberFormat="1" applyFont="1" applyFill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3" fillId="0" borderId="0" xfId="0" applyFont="1"/>
    <xf numFmtId="9" fontId="4" fillId="0" borderId="21" xfId="2" applyFont="1" applyBorder="1" applyAlignment="1">
      <alignment horizontal="center" vertical="center"/>
    </xf>
    <xf numFmtId="3" fontId="29" fillId="4" borderId="40" xfId="0" applyNumberFormat="1" applyFont="1" applyFill="1" applyBorder="1" applyAlignment="1">
      <alignment horizontal="center" vertical="center"/>
    </xf>
    <xf numFmtId="4" fontId="29" fillId="4" borderId="40" xfId="0" applyNumberFormat="1" applyFont="1" applyFill="1" applyBorder="1" applyAlignment="1">
      <alignment horizontal="center" vertical="center"/>
    </xf>
    <xf numFmtId="9" fontId="4" fillId="4" borderId="21" xfId="2" applyFont="1" applyFill="1" applyBorder="1" applyAlignment="1">
      <alignment horizontal="center" vertical="center"/>
    </xf>
    <xf numFmtId="2" fontId="6" fillId="12" borderId="21" xfId="0" applyNumberFormat="1" applyFont="1" applyFill="1" applyBorder="1" applyAlignment="1">
      <alignment horizontal="center" vertical="center"/>
    </xf>
    <xf numFmtId="9" fontId="6" fillId="12" borderId="21" xfId="2" applyFont="1" applyFill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3" fontId="34" fillId="2" borderId="0" xfId="0" applyNumberFormat="1" applyFont="1" applyFill="1" applyAlignment="1">
      <alignment vertical="center"/>
    </xf>
    <xf numFmtId="3" fontId="3" fillId="0" borderId="0" xfId="0" applyNumberFormat="1" applyFont="1" applyAlignment="1">
      <alignment vertical="center"/>
    </xf>
    <xf numFmtId="3" fontId="14" fillId="2" borderId="0" xfId="0" applyNumberFormat="1" applyFont="1" applyFill="1" applyAlignment="1">
      <alignment vertical="center"/>
    </xf>
    <xf numFmtId="3" fontId="36" fillId="12" borderId="0" xfId="0" applyNumberFormat="1" applyFont="1" applyFill="1" applyAlignment="1">
      <alignment horizontal="center" vertical="center"/>
    </xf>
    <xf numFmtId="3" fontId="29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vertical="center"/>
    </xf>
    <xf numFmtId="165" fontId="2" fillId="4" borderId="0" xfId="0" applyNumberFormat="1" applyFont="1" applyFill="1" applyAlignment="1">
      <alignment vertical="center"/>
    </xf>
    <xf numFmtId="2" fontId="6" fillId="2" borderId="0" xfId="0" applyNumberFormat="1" applyFont="1" applyFill="1" applyAlignment="1">
      <alignment vertical="center"/>
    </xf>
    <xf numFmtId="9" fontId="6" fillId="2" borderId="0" xfId="2" applyFont="1" applyFill="1" applyBorder="1" applyAlignment="1">
      <alignment vertical="center"/>
    </xf>
    <xf numFmtId="3" fontId="4" fillId="4" borderId="27" xfId="0" applyNumberFormat="1" applyFont="1" applyFill="1" applyBorder="1" applyAlignment="1">
      <alignment horizontal="center" vertical="center"/>
    </xf>
    <xf numFmtId="3" fontId="4" fillId="4" borderId="61" xfId="0" applyNumberFormat="1" applyFont="1" applyFill="1" applyBorder="1" applyAlignment="1">
      <alignment horizontal="center" vertical="center"/>
    </xf>
    <xf numFmtId="3" fontId="4" fillId="4" borderId="61" xfId="0" applyNumberFormat="1" applyFont="1" applyFill="1" applyBorder="1" applyAlignment="1">
      <alignment horizontal="center" vertical="center" wrapText="1"/>
    </xf>
    <xf numFmtId="3" fontId="4" fillId="4" borderId="27" xfId="0" applyNumberFormat="1" applyFont="1" applyFill="1" applyBorder="1" applyAlignment="1">
      <alignment horizontal="center" vertical="center" wrapText="1"/>
    </xf>
    <xf numFmtId="3" fontId="6" fillId="4" borderId="21" xfId="0" applyNumberFormat="1" applyFont="1" applyFill="1" applyBorder="1" applyAlignment="1">
      <alignment horizontal="center" vertical="center" wrapText="1"/>
    </xf>
    <xf numFmtId="3" fontId="6" fillId="4" borderId="21" xfId="0" applyNumberFormat="1" applyFont="1" applyFill="1" applyBorder="1" applyAlignment="1">
      <alignment horizontal="center" vertical="center"/>
    </xf>
    <xf numFmtId="3" fontId="4" fillId="0" borderId="38" xfId="0" applyNumberFormat="1" applyFont="1" applyBorder="1" applyAlignment="1">
      <alignment horizontal="center" vertical="center"/>
    </xf>
    <xf numFmtId="3" fontId="3" fillId="0" borderId="27" xfId="0" applyNumberFormat="1" applyFont="1" applyBorder="1" applyAlignment="1">
      <alignment horizontal="center" vertical="center"/>
    </xf>
    <xf numFmtId="3" fontId="3" fillId="0" borderId="61" xfId="0" applyNumberFormat="1" applyFont="1" applyBorder="1" applyAlignment="1">
      <alignment horizontal="center" vertical="center"/>
    </xf>
    <xf numFmtId="3" fontId="3" fillId="0" borderId="27" xfId="3" applyNumberFormat="1" applyFont="1" applyBorder="1" applyAlignment="1">
      <alignment horizontal="center" vertical="center"/>
    </xf>
    <xf numFmtId="3" fontId="3" fillId="0" borderId="61" xfId="3" applyNumberFormat="1" applyFont="1" applyBorder="1" applyAlignment="1">
      <alignment horizontal="center" vertical="center"/>
    </xf>
    <xf numFmtId="4" fontId="3" fillId="0" borderId="27" xfId="0" applyNumberFormat="1" applyFont="1" applyBorder="1" applyAlignment="1">
      <alignment horizontal="center" vertical="center"/>
    </xf>
    <xf numFmtId="4" fontId="3" fillId="0" borderId="61" xfId="0" applyNumberFormat="1" applyFont="1" applyBorder="1" applyAlignment="1">
      <alignment horizontal="center" vertical="center"/>
    </xf>
    <xf numFmtId="167" fontId="3" fillId="0" borderId="27" xfId="0" applyNumberFormat="1" applyFont="1" applyBorder="1" applyAlignment="1">
      <alignment horizontal="center" vertical="center"/>
    </xf>
    <xf numFmtId="168" fontId="6" fillId="2" borderId="27" xfId="2" applyNumberFormat="1" applyFont="1" applyFill="1" applyBorder="1" applyAlignment="1">
      <alignment horizontal="center" vertical="center"/>
    </xf>
    <xf numFmtId="10" fontId="6" fillId="2" borderId="21" xfId="2" applyNumberFormat="1" applyFont="1" applyFill="1" applyBorder="1" applyAlignment="1">
      <alignment horizontal="center" vertical="center"/>
    </xf>
    <xf numFmtId="9" fontId="3" fillId="0" borderId="21" xfId="2" applyFont="1" applyBorder="1" applyAlignment="1">
      <alignment horizontal="center" vertical="center"/>
    </xf>
    <xf numFmtId="169" fontId="4" fillId="0" borderId="21" xfId="2" applyNumberFormat="1" applyFont="1" applyBorder="1" applyAlignment="1">
      <alignment horizontal="center" vertical="center"/>
    </xf>
    <xf numFmtId="169" fontId="4" fillId="0" borderId="21" xfId="0" applyNumberFormat="1" applyFont="1" applyBorder="1" applyAlignment="1">
      <alignment horizontal="center" vertical="center"/>
    </xf>
    <xf numFmtId="4" fontId="3" fillId="6" borderId="21" xfId="0" applyNumberFormat="1" applyFont="1" applyFill="1" applyBorder="1" applyAlignment="1">
      <alignment horizontal="center" vertical="center"/>
    </xf>
    <xf numFmtId="3" fontId="29" fillId="12" borderId="38" xfId="0" applyNumberFormat="1" applyFont="1" applyFill="1" applyBorder="1" applyAlignment="1">
      <alignment horizontal="center" vertical="center"/>
    </xf>
    <xf numFmtId="3" fontId="29" fillId="12" borderId="27" xfId="0" applyNumberFormat="1" applyFont="1" applyFill="1" applyBorder="1" applyAlignment="1">
      <alignment horizontal="center" vertical="center"/>
    </xf>
    <xf numFmtId="3" fontId="29" fillId="12" borderId="61" xfId="0" applyNumberFormat="1" applyFont="1" applyFill="1" applyBorder="1" applyAlignment="1">
      <alignment horizontal="center" vertical="center"/>
    </xf>
    <xf numFmtId="43" fontId="29" fillId="12" borderId="27" xfId="3" applyFont="1" applyFill="1" applyBorder="1" applyAlignment="1">
      <alignment horizontal="center" vertical="center"/>
    </xf>
    <xf numFmtId="43" fontId="29" fillId="12" borderId="21" xfId="3" applyFont="1" applyFill="1" applyBorder="1" applyAlignment="1">
      <alignment horizontal="center" vertical="center"/>
    </xf>
    <xf numFmtId="43" fontId="29" fillId="12" borderId="61" xfId="3" applyFont="1" applyFill="1" applyBorder="1" applyAlignment="1">
      <alignment horizontal="center" vertical="center"/>
    </xf>
    <xf numFmtId="168" fontId="6" fillId="12" borderId="27" xfId="2" applyNumberFormat="1" applyFont="1" applyFill="1" applyBorder="1" applyAlignment="1">
      <alignment horizontal="center" vertical="center"/>
    </xf>
    <xf numFmtId="10" fontId="6" fillId="12" borderId="21" xfId="2" applyNumberFormat="1" applyFont="1" applyFill="1" applyBorder="1" applyAlignment="1">
      <alignment horizontal="center" vertical="center"/>
    </xf>
    <xf numFmtId="9" fontId="36" fillId="12" borderId="21" xfId="2" applyFont="1" applyFill="1" applyBorder="1" applyAlignment="1">
      <alignment horizontal="center" vertical="center"/>
    </xf>
    <xf numFmtId="169" fontId="4" fillId="12" borderId="21" xfId="2" applyNumberFormat="1" applyFont="1" applyFill="1" applyBorder="1" applyAlignment="1">
      <alignment horizontal="center" vertical="center"/>
    </xf>
    <xf numFmtId="169" fontId="4" fillId="12" borderId="21" xfId="0" applyNumberFormat="1" applyFont="1" applyFill="1" applyBorder="1" applyAlignment="1">
      <alignment horizontal="center" vertical="center"/>
    </xf>
    <xf numFmtId="3" fontId="6" fillId="2" borderId="38" xfId="0" applyNumberFormat="1" applyFont="1" applyFill="1" applyBorder="1" applyAlignment="1">
      <alignment horizontal="center" vertical="center"/>
    </xf>
    <xf numFmtId="3" fontId="37" fillId="0" borderId="27" xfId="3" applyNumberFormat="1" applyFont="1" applyBorder="1" applyAlignment="1">
      <alignment horizontal="center"/>
    </xf>
    <xf numFmtId="3" fontId="37" fillId="0" borderId="61" xfId="3" applyNumberFormat="1" applyFont="1" applyBorder="1" applyAlignment="1">
      <alignment horizontal="center"/>
    </xf>
    <xf numFmtId="3" fontId="14" fillId="2" borderId="27" xfId="3" applyNumberFormat="1" applyFont="1" applyFill="1" applyBorder="1" applyAlignment="1">
      <alignment horizontal="center" vertical="center"/>
    </xf>
    <xf numFmtId="4" fontId="14" fillId="2" borderId="27" xfId="0" applyNumberFormat="1" applyFont="1" applyFill="1" applyBorder="1" applyAlignment="1">
      <alignment horizontal="center" vertical="center"/>
    </xf>
    <xf numFmtId="3" fontId="4" fillId="2" borderId="38" xfId="0" applyNumberFormat="1" applyFont="1" applyFill="1" applyBorder="1" applyAlignment="1">
      <alignment horizontal="center" vertical="center"/>
    </xf>
    <xf numFmtId="3" fontId="3" fillId="2" borderId="27" xfId="3" applyNumberFormat="1" applyFont="1" applyFill="1" applyBorder="1" applyAlignment="1">
      <alignment horizontal="center" vertical="center"/>
    </xf>
    <xf numFmtId="4" fontId="3" fillId="2" borderId="27" xfId="0" applyNumberFormat="1" applyFont="1" applyFill="1" applyBorder="1" applyAlignment="1">
      <alignment horizontal="center" vertical="center"/>
    </xf>
    <xf numFmtId="3" fontId="38" fillId="12" borderId="27" xfId="3" applyNumberFormat="1" applyFont="1" applyFill="1" applyBorder="1" applyAlignment="1">
      <alignment horizontal="center"/>
    </xf>
    <xf numFmtId="3" fontId="38" fillId="12" borderId="61" xfId="3" applyNumberFormat="1" applyFont="1" applyFill="1" applyBorder="1" applyAlignment="1">
      <alignment horizontal="center"/>
    </xf>
    <xf numFmtId="3" fontId="38" fillId="12" borderId="21" xfId="3" applyNumberFormat="1" applyFont="1" applyFill="1" applyBorder="1" applyAlignment="1">
      <alignment horizontal="center"/>
    </xf>
    <xf numFmtId="43" fontId="38" fillId="12" borderId="21" xfId="3" applyFont="1" applyFill="1" applyBorder="1" applyAlignment="1">
      <alignment horizontal="center"/>
    </xf>
    <xf numFmtId="43" fontId="38" fillId="12" borderId="61" xfId="3" applyFont="1" applyFill="1" applyBorder="1" applyAlignment="1">
      <alignment horizontal="center"/>
    </xf>
    <xf numFmtId="43" fontId="38" fillId="12" borderId="27" xfId="3" applyFont="1" applyFill="1" applyBorder="1" applyAlignment="1">
      <alignment horizontal="center"/>
    </xf>
    <xf numFmtId="3" fontId="29" fillId="4" borderId="28" xfId="0" applyNumberFormat="1" applyFont="1" applyFill="1" applyBorder="1" applyAlignment="1">
      <alignment horizontal="center" vertical="center"/>
    </xf>
    <xf numFmtId="3" fontId="29" fillId="4" borderId="62" xfId="0" applyNumberFormat="1" applyFont="1" applyFill="1" applyBorder="1" applyAlignment="1">
      <alignment horizontal="center" vertical="center"/>
    </xf>
    <xf numFmtId="4" fontId="29" fillId="4" borderId="28" xfId="0" applyNumberFormat="1" applyFont="1" applyFill="1" applyBorder="1" applyAlignment="1">
      <alignment horizontal="center" vertical="center"/>
    </xf>
    <xf numFmtId="4" fontId="29" fillId="4" borderId="63" xfId="0" applyNumberFormat="1" applyFont="1" applyFill="1" applyBorder="1" applyAlignment="1">
      <alignment horizontal="center" vertical="center"/>
    </xf>
    <xf numFmtId="4" fontId="29" fillId="4" borderId="62" xfId="0" applyNumberFormat="1" applyFont="1" applyFill="1" applyBorder="1" applyAlignment="1">
      <alignment horizontal="center" vertical="center"/>
    </xf>
    <xf numFmtId="168" fontId="6" fillId="4" borderId="28" xfId="2" applyNumberFormat="1" applyFont="1" applyFill="1" applyBorder="1" applyAlignment="1">
      <alignment horizontal="center" vertical="center"/>
    </xf>
    <xf numFmtId="9" fontId="6" fillId="4" borderId="63" xfId="2" applyFont="1" applyFill="1" applyBorder="1" applyAlignment="1">
      <alignment horizontal="center" vertical="center"/>
    </xf>
    <xf numFmtId="2" fontId="6" fillId="4" borderId="63" xfId="0" applyNumberFormat="1" applyFont="1" applyFill="1" applyBorder="1" applyAlignment="1">
      <alignment horizontal="center" vertical="center"/>
    </xf>
    <xf numFmtId="10" fontId="6" fillId="4" borderId="63" xfId="2" applyNumberFormat="1" applyFont="1" applyFill="1" applyBorder="1" applyAlignment="1">
      <alignment horizontal="center" vertical="center"/>
    </xf>
    <xf numFmtId="9" fontId="3" fillId="4" borderId="21" xfId="2" applyFont="1" applyFill="1" applyBorder="1" applyAlignment="1">
      <alignment horizontal="center" vertical="center"/>
    </xf>
    <xf numFmtId="169" fontId="4" fillId="4" borderId="21" xfId="2" applyNumberFormat="1" applyFont="1" applyFill="1" applyBorder="1" applyAlignment="1">
      <alignment horizontal="center" vertical="center"/>
    </xf>
    <xf numFmtId="169" fontId="4" fillId="4" borderId="21" xfId="0" applyNumberFormat="1" applyFont="1" applyFill="1" applyBorder="1" applyAlignment="1">
      <alignment horizontal="center" vertical="center"/>
    </xf>
    <xf numFmtId="170" fontId="39" fillId="0" borderId="21" xfId="4" applyNumberFormat="1" applyFont="1" applyBorder="1" applyAlignment="1">
      <alignment vertical="center"/>
    </xf>
    <xf numFmtId="170" fontId="40" fillId="0" borderId="21" xfId="4" applyNumberFormat="1" applyFont="1" applyBorder="1" applyAlignment="1">
      <alignment vertical="center"/>
    </xf>
    <xf numFmtId="4" fontId="29" fillId="12" borderId="27" xfId="3" applyNumberFormat="1" applyFont="1" applyFill="1" applyBorder="1" applyAlignment="1">
      <alignment horizontal="center" vertical="center"/>
    </xf>
    <xf numFmtId="4" fontId="29" fillId="12" borderId="21" xfId="3" applyNumberFormat="1" applyFont="1" applyFill="1" applyBorder="1" applyAlignment="1">
      <alignment horizontal="center" vertical="center"/>
    </xf>
    <xf numFmtId="4" fontId="29" fillId="12" borderId="61" xfId="3" applyNumberFormat="1" applyFont="1" applyFill="1" applyBorder="1" applyAlignment="1">
      <alignment horizontal="center" vertical="center"/>
    </xf>
    <xf numFmtId="3" fontId="3" fillId="0" borderId="27" xfId="3" applyNumberFormat="1" applyFont="1" applyBorder="1" applyAlignment="1">
      <alignment horizontal="center"/>
    </xf>
    <xf numFmtId="3" fontId="3" fillId="0" borderId="61" xfId="3" applyNumberFormat="1" applyFont="1" applyBorder="1" applyAlignment="1">
      <alignment horizontal="center"/>
    </xf>
    <xf numFmtId="170" fontId="39" fillId="0" borderId="21" xfId="4" applyNumberFormat="1" applyFont="1" applyFill="1" applyBorder="1" applyAlignment="1">
      <alignment horizontal="right" vertical="center"/>
    </xf>
    <xf numFmtId="170" fontId="40" fillId="0" borderId="21" xfId="4" applyNumberFormat="1" applyFont="1" applyFill="1" applyBorder="1" applyAlignment="1">
      <alignment horizontal="right" vertical="center"/>
    </xf>
    <xf numFmtId="3" fontId="41" fillId="12" borderId="27" xfId="3" applyNumberFormat="1" applyFont="1" applyFill="1" applyBorder="1" applyAlignment="1">
      <alignment horizontal="center" vertical="center"/>
    </xf>
    <xf numFmtId="3" fontId="41" fillId="12" borderId="61" xfId="3" applyNumberFormat="1" applyFont="1" applyFill="1" applyBorder="1" applyAlignment="1">
      <alignment horizontal="center" vertical="center"/>
    </xf>
    <xf numFmtId="3" fontId="41" fillId="12" borderId="21" xfId="3" applyNumberFormat="1" applyFont="1" applyFill="1" applyBorder="1" applyAlignment="1">
      <alignment horizontal="center" vertical="center"/>
    </xf>
    <xf numFmtId="4" fontId="41" fillId="12" borderId="21" xfId="3" applyNumberFormat="1" applyFont="1" applyFill="1" applyBorder="1" applyAlignment="1">
      <alignment horizontal="center" vertical="center"/>
    </xf>
    <xf numFmtId="4" fontId="41" fillId="12" borderId="61" xfId="3" applyNumberFormat="1" applyFont="1" applyFill="1" applyBorder="1" applyAlignment="1">
      <alignment horizontal="center" vertical="center"/>
    </xf>
    <xf numFmtId="4" fontId="41" fillId="12" borderId="27" xfId="3" applyNumberFormat="1" applyFont="1" applyFill="1" applyBorder="1" applyAlignment="1">
      <alignment horizontal="center" vertical="center"/>
    </xf>
    <xf numFmtId="3" fontId="13" fillId="0" borderId="27" xfId="3" applyNumberFormat="1" applyFont="1" applyBorder="1" applyAlignment="1">
      <alignment horizontal="center" vertical="center"/>
    </xf>
    <xf numFmtId="9" fontId="3" fillId="0" borderId="0" xfId="2" applyFont="1" applyAlignment="1">
      <alignment vertical="center"/>
    </xf>
    <xf numFmtId="3" fontId="4" fillId="4" borderId="64" xfId="0" applyNumberFormat="1" applyFont="1" applyFill="1" applyBorder="1" applyAlignment="1">
      <alignment horizontal="center" vertical="center" wrapText="1"/>
    </xf>
    <xf numFmtId="3" fontId="4" fillId="4" borderId="65" xfId="0" applyNumberFormat="1" applyFont="1" applyFill="1" applyBorder="1" applyAlignment="1">
      <alignment horizontal="center" vertical="center" wrapText="1"/>
    </xf>
    <xf numFmtId="3" fontId="4" fillId="4" borderId="66" xfId="0" applyNumberFormat="1" applyFont="1" applyFill="1" applyBorder="1" applyAlignment="1">
      <alignment horizontal="center" vertical="center" wrapText="1"/>
    </xf>
    <xf numFmtId="3" fontId="4" fillId="4" borderId="67" xfId="0" applyNumberFormat="1" applyFont="1" applyFill="1" applyBorder="1" applyAlignment="1">
      <alignment horizontal="center" vertical="center" wrapText="1"/>
    </xf>
    <xf numFmtId="3" fontId="4" fillId="4" borderId="68" xfId="0" applyNumberFormat="1" applyFont="1" applyFill="1" applyBorder="1" applyAlignment="1">
      <alignment horizontal="center" vertical="center" wrapText="1"/>
    </xf>
    <xf numFmtId="3" fontId="4" fillId="0" borderId="41" xfId="0" applyNumberFormat="1" applyFont="1" applyBorder="1" applyAlignment="1">
      <alignment horizontal="center" vertical="center"/>
    </xf>
    <xf numFmtId="3" fontId="3" fillId="0" borderId="67" xfId="0" applyNumberFormat="1" applyFont="1" applyBorder="1" applyAlignment="1">
      <alignment horizontal="center" vertical="center"/>
    </xf>
    <xf numFmtId="3" fontId="3" fillId="0" borderId="68" xfId="0" applyNumberFormat="1" applyFont="1" applyBorder="1" applyAlignment="1">
      <alignment horizontal="center" vertical="center"/>
    </xf>
    <xf numFmtId="170" fontId="39" fillId="0" borderId="36" xfId="4" applyNumberFormat="1" applyFont="1" applyBorder="1" applyAlignment="1">
      <alignment vertical="center"/>
    </xf>
    <xf numFmtId="170" fontId="40" fillId="0" borderId="36" xfId="4" applyNumberFormat="1" applyFont="1" applyBorder="1" applyAlignment="1">
      <alignment vertical="center"/>
    </xf>
    <xf numFmtId="3" fontId="3" fillId="0" borderId="36" xfId="3" applyNumberFormat="1" applyFont="1" applyBorder="1" applyAlignment="1">
      <alignment horizontal="center" vertical="center" wrapText="1"/>
    </xf>
    <xf numFmtId="3" fontId="3" fillId="0" borderId="68" xfId="3" applyNumberFormat="1" applyFont="1" applyBorder="1" applyAlignment="1">
      <alignment horizontal="center" vertical="center"/>
    </xf>
    <xf numFmtId="4" fontId="3" fillId="0" borderId="67" xfId="0" applyNumberFormat="1" applyFont="1" applyBorder="1" applyAlignment="1">
      <alignment horizontal="center" vertical="center"/>
    </xf>
    <xf numFmtId="4" fontId="3" fillId="0" borderId="68" xfId="0" applyNumberFormat="1" applyFont="1" applyBorder="1" applyAlignment="1">
      <alignment horizontal="center" vertical="center"/>
    </xf>
    <xf numFmtId="169" fontId="4" fillId="0" borderId="61" xfId="0" applyNumberFormat="1" applyFont="1" applyBorder="1" applyAlignment="1">
      <alignment horizontal="center" vertical="center"/>
    </xf>
    <xf numFmtId="3" fontId="3" fillId="0" borderId="21" xfId="3" applyNumberFormat="1" applyFont="1" applyBorder="1" applyAlignment="1">
      <alignment horizontal="center" vertical="center" wrapText="1"/>
    </xf>
    <xf numFmtId="3" fontId="29" fillId="12" borderId="27" xfId="0" applyNumberFormat="1" applyFont="1" applyFill="1" applyBorder="1" applyAlignment="1">
      <alignment horizontal="center" vertical="center" wrapText="1"/>
    </xf>
    <xf numFmtId="169" fontId="4" fillId="12" borderId="61" xfId="0" applyNumberFormat="1" applyFont="1" applyFill="1" applyBorder="1" applyAlignment="1">
      <alignment horizontal="center" vertical="center"/>
    </xf>
    <xf numFmtId="3" fontId="14" fillId="2" borderId="21" xfId="3" applyNumberFormat="1" applyFont="1" applyFill="1" applyBorder="1" applyAlignment="1">
      <alignment horizontal="center" vertical="center" wrapText="1"/>
    </xf>
    <xf numFmtId="3" fontId="3" fillId="2" borderId="27" xfId="3" applyNumberFormat="1" applyFont="1" applyFill="1" applyBorder="1" applyAlignment="1">
      <alignment horizontal="center"/>
    </xf>
    <xf numFmtId="3" fontId="3" fillId="2" borderId="61" xfId="3" applyNumberFormat="1" applyFont="1" applyFill="1" applyBorder="1" applyAlignment="1">
      <alignment horizontal="center"/>
    </xf>
    <xf numFmtId="170" fontId="39" fillId="2" borderId="21" xfId="4" applyNumberFormat="1" applyFont="1" applyFill="1" applyBorder="1" applyAlignment="1">
      <alignment vertical="center"/>
    </xf>
    <xf numFmtId="170" fontId="40" fillId="2" borderId="21" xfId="4" applyNumberFormat="1" applyFont="1" applyFill="1" applyBorder="1" applyAlignment="1">
      <alignment vertical="center"/>
    </xf>
    <xf numFmtId="3" fontId="3" fillId="2" borderId="21" xfId="3" applyNumberFormat="1" applyFont="1" applyFill="1" applyBorder="1" applyAlignment="1">
      <alignment horizontal="center" vertical="center" wrapText="1"/>
    </xf>
    <xf numFmtId="3" fontId="3" fillId="2" borderId="61" xfId="3" applyNumberFormat="1" applyFont="1" applyFill="1" applyBorder="1" applyAlignment="1">
      <alignment horizontal="center" vertical="center"/>
    </xf>
    <xf numFmtId="4" fontId="3" fillId="2" borderId="61" xfId="0" applyNumberFormat="1" applyFont="1" applyFill="1" applyBorder="1" applyAlignment="1">
      <alignment horizontal="center" vertical="center"/>
    </xf>
    <xf numFmtId="169" fontId="4" fillId="2" borderId="21" xfId="2" applyNumberFormat="1" applyFont="1" applyFill="1" applyBorder="1" applyAlignment="1">
      <alignment horizontal="center" vertical="center"/>
    </xf>
    <xf numFmtId="169" fontId="4" fillId="2" borderId="61" xfId="0" applyNumberFormat="1" applyFont="1" applyFill="1" applyBorder="1" applyAlignment="1">
      <alignment horizontal="center" vertical="center"/>
    </xf>
    <xf numFmtId="3" fontId="41" fillId="12" borderId="21" xfId="3" applyNumberFormat="1" applyFont="1" applyFill="1" applyBorder="1" applyAlignment="1">
      <alignment horizontal="center" vertical="center" wrapText="1"/>
    </xf>
    <xf numFmtId="3" fontId="29" fillId="12" borderId="21" xfId="0" applyNumberFormat="1" applyFont="1" applyFill="1" applyBorder="1" applyAlignment="1">
      <alignment horizontal="center" vertical="center" wrapText="1"/>
    </xf>
    <xf numFmtId="3" fontId="29" fillId="4" borderId="62" xfId="0" applyNumberFormat="1" applyFont="1" applyFill="1" applyBorder="1" applyAlignment="1">
      <alignment horizontal="center" vertical="center" wrapText="1"/>
    </xf>
    <xf numFmtId="9" fontId="4" fillId="4" borderId="63" xfId="2" applyFont="1" applyFill="1" applyBorder="1" applyAlignment="1">
      <alignment horizontal="center" vertical="center"/>
    </xf>
    <xf numFmtId="169" fontId="4" fillId="4" borderId="63" xfId="2" applyNumberFormat="1" applyFont="1" applyFill="1" applyBorder="1" applyAlignment="1">
      <alignment horizontal="center" vertical="center"/>
    </xf>
    <xf numFmtId="169" fontId="4" fillId="4" borderId="62" xfId="0" applyNumberFormat="1" applyFont="1" applyFill="1" applyBorder="1" applyAlignment="1">
      <alignment horizontal="center" vertical="center"/>
    </xf>
    <xf numFmtId="3" fontId="10" fillId="2" borderId="0" xfId="0" applyNumberFormat="1" applyFont="1" applyFill="1" applyAlignment="1">
      <alignment vertical="center"/>
    </xf>
    <xf numFmtId="3" fontId="42" fillId="0" borderId="0" xfId="0" applyNumberFormat="1" applyFont="1" applyAlignment="1">
      <alignment vertical="center"/>
    </xf>
    <xf numFmtId="3" fontId="43" fillId="2" borderId="0" xfId="0" applyNumberFormat="1" applyFont="1" applyFill="1" applyAlignment="1">
      <alignment vertical="center"/>
    </xf>
    <xf numFmtId="3" fontId="17" fillId="0" borderId="0" xfId="0" applyNumberFormat="1" applyFont="1" applyAlignment="1">
      <alignment vertical="center"/>
    </xf>
    <xf numFmtId="0" fontId="42" fillId="0" borderId="0" xfId="0" applyFont="1" applyAlignment="1"/>
    <xf numFmtId="3" fontId="3" fillId="0" borderId="0" xfId="0" applyNumberFormat="1" applyFont="1"/>
    <xf numFmtId="3" fontId="4" fillId="2" borderId="3" xfId="0" applyNumberFormat="1" applyFont="1" applyFill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center" vertical="center"/>
    </xf>
    <xf numFmtId="3" fontId="4" fillId="2" borderId="6" xfId="0" applyNumberFormat="1" applyFont="1" applyFill="1" applyBorder="1" applyAlignment="1">
      <alignment horizontal="center" vertical="center"/>
    </xf>
    <xf numFmtId="3" fontId="4" fillId="2" borderId="7" xfId="0" applyNumberFormat="1" applyFont="1" applyFill="1" applyBorder="1" applyAlignment="1">
      <alignment horizontal="center" vertical="center"/>
    </xf>
    <xf numFmtId="3" fontId="4" fillId="2" borderId="8" xfId="0" applyNumberFormat="1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3" fontId="4" fillId="2" borderId="9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3" fontId="4" fillId="2" borderId="26" xfId="0" applyNumberFormat="1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4" fillId="2" borderId="4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3" fontId="10" fillId="3" borderId="0" xfId="0" applyNumberFormat="1" applyFont="1" applyFill="1" applyBorder="1" applyAlignment="1">
      <alignment horizontal="center" vertical="center"/>
    </xf>
    <xf numFmtId="3" fontId="4" fillId="5" borderId="29" xfId="0" applyNumberFormat="1" applyFont="1" applyFill="1" applyBorder="1" applyAlignment="1">
      <alignment horizontal="center" vertical="center"/>
    </xf>
    <xf numFmtId="3" fontId="4" fillId="5" borderId="34" xfId="0" applyNumberFormat="1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 wrapText="1"/>
    </xf>
    <xf numFmtId="3" fontId="4" fillId="5" borderId="31" xfId="0" applyNumberFormat="1" applyFont="1" applyFill="1" applyBorder="1" applyAlignment="1">
      <alignment horizontal="center" vertical="center" wrapText="1"/>
    </xf>
    <xf numFmtId="3" fontId="4" fillId="5" borderId="3" xfId="0" applyNumberFormat="1" applyFont="1" applyFill="1" applyBorder="1" applyAlignment="1">
      <alignment horizontal="center" vertical="center" wrapText="1"/>
    </xf>
    <xf numFmtId="3" fontId="4" fillId="5" borderId="32" xfId="0" applyNumberFormat="1" applyFont="1" applyFill="1" applyBorder="1" applyAlignment="1">
      <alignment horizontal="center" vertical="center" wrapText="1"/>
    </xf>
    <xf numFmtId="3" fontId="4" fillId="5" borderId="31" xfId="0" applyNumberFormat="1" applyFont="1" applyFill="1" applyBorder="1" applyAlignment="1">
      <alignment horizontal="center" vertical="center"/>
    </xf>
    <xf numFmtId="3" fontId="4" fillId="5" borderId="3" xfId="0" applyNumberFormat="1" applyFont="1" applyFill="1" applyBorder="1" applyAlignment="1">
      <alignment horizontal="center" vertical="center"/>
    </xf>
    <xf numFmtId="3" fontId="4" fillId="5" borderId="32" xfId="0" applyNumberFormat="1" applyFont="1" applyFill="1" applyBorder="1" applyAlignment="1">
      <alignment horizontal="center" vertical="center"/>
    </xf>
    <xf numFmtId="3" fontId="4" fillId="5" borderId="33" xfId="0" applyNumberFormat="1" applyFont="1" applyFill="1" applyBorder="1" applyAlignment="1">
      <alignment horizontal="center" vertical="center"/>
    </xf>
    <xf numFmtId="3" fontId="4" fillId="5" borderId="6" xfId="0" applyNumberFormat="1" applyFont="1" applyFill="1" applyBorder="1" applyAlignment="1">
      <alignment horizontal="center" vertical="center"/>
    </xf>
    <xf numFmtId="3" fontId="4" fillId="5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3" fontId="16" fillId="3" borderId="0" xfId="0" applyNumberFormat="1" applyFont="1" applyFill="1" applyBorder="1" applyAlignment="1">
      <alignment horizontal="center" vertical="center"/>
    </xf>
    <xf numFmtId="3" fontId="17" fillId="5" borderId="31" xfId="0" applyNumberFormat="1" applyFont="1" applyFill="1" applyBorder="1" applyAlignment="1">
      <alignment horizontal="center" vertical="center" wrapText="1"/>
    </xf>
    <xf numFmtId="3" fontId="17" fillId="5" borderId="3" xfId="0" applyNumberFormat="1" applyFont="1" applyFill="1" applyBorder="1" applyAlignment="1">
      <alignment horizontal="center" vertical="center" wrapText="1"/>
    </xf>
    <xf numFmtId="3" fontId="17" fillId="5" borderId="32" xfId="0" applyNumberFormat="1" applyFont="1" applyFill="1" applyBorder="1" applyAlignment="1">
      <alignment horizontal="center" vertical="center" wrapText="1"/>
    </xf>
    <xf numFmtId="3" fontId="17" fillId="5" borderId="31" xfId="0" applyNumberFormat="1" applyFont="1" applyFill="1" applyBorder="1" applyAlignment="1">
      <alignment horizontal="center" vertical="center"/>
    </xf>
    <xf numFmtId="3" fontId="17" fillId="5" borderId="3" xfId="0" applyNumberFormat="1" applyFont="1" applyFill="1" applyBorder="1" applyAlignment="1">
      <alignment horizontal="center" vertical="center"/>
    </xf>
    <xf numFmtId="3" fontId="17" fillId="5" borderId="32" xfId="0" applyNumberFormat="1" applyFont="1" applyFill="1" applyBorder="1" applyAlignment="1">
      <alignment horizontal="center" vertical="center"/>
    </xf>
    <xf numFmtId="3" fontId="17" fillId="5" borderId="44" xfId="0" applyNumberFormat="1" applyFont="1" applyFill="1" applyBorder="1" applyAlignment="1">
      <alignment horizontal="center" vertical="center"/>
    </xf>
    <xf numFmtId="3" fontId="17" fillId="5" borderId="45" xfId="0" applyNumberFormat="1" applyFont="1" applyFill="1" applyBorder="1" applyAlignment="1">
      <alignment horizontal="center" vertical="center"/>
    </xf>
    <xf numFmtId="3" fontId="17" fillId="5" borderId="46" xfId="0" applyNumberFormat="1" applyFont="1" applyFill="1" applyBorder="1" applyAlignment="1">
      <alignment horizontal="center" vertical="center"/>
    </xf>
    <xf numFmtId="3" fontId="4" fillId="5" borderId="42" xfId="0" applyNumberFormat="1" applyFont="1" applyFill="1" applyBorder="1" applyAlignment="1">
      <alignment horizontal="center" vertical="center"/>
    </xf>
    <xf numFmtId="3" fontId="4" fillId="5" borderId="43" xfId="0" applyNumberFormat="1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left" vertical="center"/>
    </xf>
    <xf numFmtId="3" fontId="23" fillId="3" borderId="0" xfId="0" applyNumberFormat="1" applyFont="1" applyFill="1" applyBorder="1" applyAlignment="1">
      <alignment horizontal="center" vertical="center"/>
    </xf>
    <xf numFmtId="3" fontId="27" fillId="2" borderId="0" xfId="0" applyNumberFormat="1" applyFont="1" applyFill="1" applyAlignment="1">
      <alignment horizontal="left" vertical="center"/>
    </xf>
    <xf numFmtId="3" fontId="2" fillId="2" borderId="0" xfId="0" applyNumberFormat="1" applyFont="1" applyFill="1" applyBorder="1" applyAlignment="1">
      <alignment horizontal="center" vertical="center"/>
    </xf>
    <xf numFmtId="3" fontId="29" fillId="11" borderId="30" xfId="0" applyNumberFormat="1" applyFont="1" applyFill="1" applyBorder="1" applyAlignment="1">
      <alignment horizontal="center" vertical="center" textRotation="45"/>
    </xf>
    <xf numFmtId="3" fontId="29" fillId="11" borderId="49" xfId="0" applyNumberFormat="1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3" fontId="4" fillId="5" borderId="47" xfId="0" applyNumberFormat="1" applyFont="1" applyFill="1" applyBorder="1" applyAlignment="1">
      <alignment horizontal="center" vertical="center"/>
    </xf>
    <xf numFmtId="3" fontId="4" fillId="5" borderId="48" xfId="0" applyNumberFormat="1" applyFont="1" applyFill="1" applyBorder="1" applyAlignment="1">
      <alignment horizontal="center" vertical="center"/>
    </xf>
    <xf numFmtId="3" fontId="4" fillId="5" borderId="44" xfId="0" applyNumberFormat="1" applyFont="1" applyFill="1" applyBorder="1" applyAlignment="1">
      <alignment horizontal="center" vertical="center"/>
    </xf>
    <xf numFmtId="3" fontId="4" fillId="5" borderId="45" xfId="0" applyNumberFormat="1" applyFont="1" applyFill="1" applyBorder="1" applyAlignment="1">
      <alignment horizontal="center" vertical="center"/>
    </xf>
    <xf numFmtId="3" fontId="4" fillId="5" borderId="46" xfId="0" applyNumberFormat="1" applyFont="1" applyFill="1" applyBorder="1" applyAlignment="1">
      <alignment horizontal="center" vertical="center"/>
    </xf>
    <xf numFmtId="3" fontId="9" fillId="5" borderId="47" xfId="0" applyNumberFormat="1" applyFont="1" applyFill="1" applyBorder="1" applyAlignment="1">
      <alignment horizontal="center" vertical="center"/>
    </xf>
    <xf numFmtId="3" fontId="9" fillId="5" borderId="48" xfId="0" applyNumberFormat="1" applyFont="1" applyFill="1" applyBorder="1" applyAlignment="1">
      <alignment horizontal="center" vertical="center"/>
    </xf>
    <xf numFmtId="3" fontId="9" fillId="5" borderId="52" xfId="0" applyNumberFormat="1" applyFont="1" applyFill="1" applyBorder="1" applyAlignment="1">
      <alignment horizontal="center" vertical="center"/>
    </xf>
    <xf numFmtId="3" fontId="9" fillId="5" borderId="44" xfId="0" applyNumberFormat="1" applyFont="1" applyFill="1" applyBorder="1" applyAlignment="1">
      <alignment horizontal="center" vertical="center"/>
    </xf>
    <xf numFmtId="3" fontId="9" fillId="5" borderId="45" xfId="0" applyNumberFormat="1" applyFont="1" applyFill="1" applyBorder="1" applyAlignment="1">
      <alignment horizontal="center" vertical="center"/>
    </xf>
    <xf numFmtId="3" fontId="9" fillId="5" borderId="46" xfId="0" applyNumberFormat="1" applyFont="1" applyFill="1" applyBorder="1" applyAlignment="1">
      <alignment horizontal="center" vertical="center"/>
    </xf>
    <xf numFmtId="3" fontId="31" fillId="11" borderId="30" xfId="0" applyNumberFormat="1" applyFont="1" applyFill="1" applyBorder="1" applyAlignment="1">
      <alignment horizontal="center" vertical="center" textRotation="45"/>
    </xf>
    <xf numFmtId="3" fontId="31" fillId="11" borderId="51" xfId="0" applyNumberFormat="1" applyFont="1" applyFill="1" applyBorder="1" applyAlignment="1">
      <alignment horizontal="center" vertical="center" textRotation="45"/>
    </xf>
    <xf numFmtId="3" fontId="31" fillId="11" borderId="49" xfId="0" applyNumberFormat="1" applyFont="1" applyFill="1" applyBorder="1" applyAlignment="1">
      <alignment horizontal="center" vertical="center" textRotation="45"/>
    </xf>
    <xf numFmtId="3" fontId="29" fillId="11" borderId="51" xfId="0" applyNumberFormat="1" applyFont="1" applyFill="1" applyBorder="1" applyAlignment="1">
      <alignment horizontal="center" vertical="center" textRotation="45"/>
    </xf>
    <xf numFmtId="3" fontId="4" fillId="4" borderId="44" xfId="0" applyNumberFormat="1" applyFont="1" applyFill="1" applyBorder="1" applyAlignment="1">
      <alignment horizontal="center" vertical="center"/>
    </xf>
    <xf numFmtId="3" fontId="4" fillId="4" borderId="4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center" vertical="center"/>
    </xf>
    <xf numFmtId="3" fontId="9" fillId="5" borderId="30" xfId="0" applyNumberFormat="1" applyFont="1" applyFill="1" applyBorder="1" applyAlignment="1">
      <alignment horizontal="center" vertical="center"/>
    </xf>
    <xf numFmtId="3" fontId="9" fillId="5" borderId="49" xfId="0" applyNumberFormat="1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 wrapText="1"/>
    </xf>
    <xf numFmtId="0" fontId="9" fillId="5" borderId="49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3" fontId="9" fillId="5" borderId="47" xfId="0" applyNumberFormat="1" applyFont="1" applyFill="1" applyBorder="1" applyAlignment="1">
      <alignment horizontal="center" vertical="center" wrapText="1"/>
    </xf>
    <xf numFmtId="3" fontId="9" fillId="5" borderId="48" xfId="0" applyNumberFormat="1" applyFont="1" applyFill="1" applyBorder="1" applyAlignment="1">
      <alignment horizontal="center" vertical="center" wrapText="1"/>
    </xf>
    <xf numFmtId="3" fontId="9" fillId="5" borderId="52" xfId="0" applyNumberFormat="1" applyFont="1" applyFill="1" applyBorder="1" applyAlignment="1">
      <alignment horizontal="center" vertical="center" wrapText="1"/>
    </xf>
    <xf numFmtId="3" fontId="32" fillId="11" borderId="30" xfId="0" applyNumberFormat="1" applyFont="1" applyFill="1" applyBorder="1" applyAlignment="1">
      <alignment horizontal="center" vertical="center" textRotation="45"/>
    </xf>
    <xf numFmtId="3" fontId="32" fillId="11" borderId="51" xfId="0" applyNumberFormat="1" applyFont="1" applyFill="1" applyBorder="1" applyAlignment="1">
      <alignment horizontal="center" vertical="center" textRotation="45"/>
    </xf>
    <xf numFmtId="3" fontId="32" fillId="11" borderId="49" xfId="0" applyNumberFormat="1" applyFont="1" applyFill="1" applyBorder="1" applyAlignment="1">
      <alignment horizontal="center" vertical="center" textRotation="45"/>
    </xf>
    <xf numFmtId="3" fontId="9" fillId="4" borderId="44" xfId="0" applyNumberFormat="1" applyFont="1" applyFill="1" applyBorder="1" applyAlignment="1">
      <alignment horizontal="center" vertical="center"/>
    </xf>
    <xf numFmtId="3" fontId="9" fillId="4" borderId="46" xfId="0" applyNumberFormat="1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center" vertical="center" wrapText="1"/>
    </xf>
    <xf numFmtId="3" fontId="9" fillId="5" borderId="31" xfId="0" applyNumberFormat="1" applyFont="1" applyFill="1" applyBorder="1" applyAlignment="1">
      <alignment horizontal="center" vertical="center" wrapText="1"/>
    </xf>
    <xf numFmtId="3" fontId="9" fillId="5" borderId="3" xfId="0" applyNumberFormat="1" applyFont="1" applyFill="1" applyBorder="1" applyAlignment="1">
      <alignment horizontal="center" vertical="center" wrapText="1"/>
    </xf>
    <xf numFmtId="3" fontId="9" fillId="5" borderId="32" xfId="0" applyNumberFormat="1" applyFont="1" applyFill="1" applyBorder="1" applyAlignment="1">
      <alignment horizontal="center" vertical="center" wrapText="1"/>
    </xf>
    <xf numFmtId="3" fontId="9" fillId="5" borderId="31" xfId="0" applyNumberFormat="1" applyFont="1" applyFill="1" applyBorder="1" applyAlignment="1">
      <alignment horizontal="center" vertical="center"/>
    </xf>
    <xf numFmtId="3" fontId="9" fillId="5" borderId="3" xfId="0" applyNumberFormat="1" applyFont="1" applyFill="1" applyBorder="1" applyAlignment="1">
      <alignment horizontal="center" vertical="center"/>
    </xf>
    <xf numFmtId="3" fontId="9" fillId="5" borderId="32" xfId="0" applyNumberFormat="1" applyFont="1" applyFill="1" applyBorder="1" applyAlignment="1">
      <alignment horizontal="center" vertical="center"/>
    </xf>
    <xf numFmtId="3" fontId="35" fillId="11" borderId="30" xfId="0" applyNumberFormat="1" applyFont="1" applyFill="1" applyBorder="1" applyAlignment="1">
      <alignment horizontal="center" vertical="center" textRotation="45"/>
    </xf>
    <xf numFmtId="3" fontId="35" fillId="11" borderId="51" xfId="0" applyNumberFormat="1" applyFont="1" applyFill="1" applyBorder="1" applyAlignment="1">
      <alignment horizontal="center" vertical="center" textRotation="45"/>
    </xf>
    <xf numFmtId="3" fontId="35" fillId="11" borderId="49" xfId="0" applyNumberFormat="1" applyFont="1" applyFill="1" applyBorder="1" applyAlignment="1">
      <alignment horizontal="center" vertical="center" textRotation="45"/>
    </xf>
    <xf numFmtId="3" fontId="35" fillId="4" borderId="44" xfId="0" applyNumberFormat="1" applyFont="1" applyFill="1" applyBorder="1" applyAlignment="1">
      <alignment horizontal="center" vertical="center"/>
    </xf>
    <xf numFmtId="3" fontId="35" fillId="4" borderId="46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35" fillId="4" borderId="21" xfId="0" applyNumberFormat="1" applyFont="1" applyFill="1" applyBorder="1" applyAlignment="1">
      <alignment horizontal="center" vertical="center"/>
    </xf>
    <xf numFmtId="3" fontId="35" fillId="4" borderId="38" xfId="0" applyNumberFormat="1" applyFont="1" applyFill="1" applyBorder="1" applyAlignment="1">
      <alignment horizontal="center" vertical="center"/>
    </xf>
    <xf numFmtId="3" fontId="4" fillId="5" borderId="57" xfId="0" applyNumberFormat="1" applyFont="1" applyFill="1" applyBorder="1" applyAlignment="1">
      <alignment horizontal="center" vertical="center"/>
    </xf>
    <xf numFmtId="3" fontId="4" fillId="5" borderId="59" xfId="0" applyNumberFormat="1" applyFont="1" applyFill="1" applyBorder="1" applyAlignment="1">
      <alignment horizontal="center" vertical="center"/>
    </xf>
    <xf numFmtId="3" fontId="4" fillId="5" borderId="58" xfId="0" applyNumberFormat="1" applyFont="1" applyFill="1" applyBorder="1" applyAlignment="1">
      <alignment horizontal="center" vertical="center"/>
    </xf>
    <xf numFmtId="3" fontId="4" fillId="5" borderId="60" xfId="0" applyNumberFormat="1" applyFont="1" applyFill="1" applyBorder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3" fontId="35" fillId="11" borderId="21" xfId="0" applyNumberFormat="1" applyFont="1" applyFill="1" applyBorder="1" applyAlignment="1">
      <alignment horizontal="center" vertical="center" textRotation="45"/>
    </xf>
    <xf numFmtId="3" fontId="4" fillId="5" borderId="38" xfId="0" applyNumberFormat="1" applyFont="1" applyFill="1" applyBorder="1" applyAlignment="1">
      <alignment horizontal="center" vertical="center"/>
    </xf>
    <xf numFmtId="0" fontId="4" fillId="5" borderId="57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61" xfId="0" applyFont="1" applyFill="1" applyBorder="1" applyAlignment="1">
      <alignment horizontal="center" vertical="center" wrapText="1"/>
    </xf>
    <xf numFmtId="3" fontId="4" fillId="5" borderId="57" xfId="0" applyNumberFormat="1" applyFont="1" applyFill="1" applyBorder="1" applyAlignment="1">
      <alignment horizontal="center" vertical="center" wrapText="1"/>
    </xf>
    <xf numFmtId="3" fontId="4" fillId="5" borderId="59" xfId="0" applyNumberFormat="1" applyFont="1" applyFill="1" applyBorder="1" applyAlignment="1">
      <alignment horizontal="center" vertical="center" wrapText="1"/>
    </xf>
    <xf numFmtId="3" fontId="4" fillId="5" borderId="58" xfId="0" applyNumberFormat="1" applyFont="1" applyFill="1" applyBorder="1" applyAlignment="1">
      <alignment horizontal="center" vertical="center" wrapText="1"/>
    </xf>
    <xf numFmtId="3" fontId="29" fillId="4" borderId="21" xfId="0" applyNumberFormat="1" applyFont="1" applyFill="1" applyBorder="1" applyAlignment="1">
      <alignment horizontal="center" vertical="center"/>
    </xf>
    <xf numFmtId="3" fontId="29" fillId="4" borderId="38" xfId="0" applyNumberFormat="1" applyFont="1" applyFill="1" applyBorder="1" applyAlignment="1">
      <alignment horizontal="center" vertical="center"/>
    </xf>
    <xf numFmtId="3" fontId="29" fillId="11" borderId="21" xfId="0" applyNumberFormat="1" applyFont="1" applyFill="1" applyBorder="1" applyAlignment="1">
      <alignment horizontal="center" vertical="center" textRotation="45"/>
    </xf>
    <xf numFmtId="3" fontId="10" fillId="2" borderId="0" xfId="0" applyNumberFormat="1" applyFont="1" applyFill="1" applyAlignment="1">
      <alignment horizontal="center" vertical="center"/>
    </xf>
    <xf numFmtId="3" fontId="29" fillId="11" borderId="38" xfId="0" applyNumberFormat="1" applyFont="1" applyFill="1" applyBorder="1" applyAlignment="1">
      <alignment horizontal="center" vertical="center" textRotation="45"/>
    </xf>
    <xf numFmtId="3" fontId="4" fillId="5" borderId="53" xfId="0" applyNumberFormat="1" applyFont="1" applyFill="1" applyBorder="1" applyAlignment="1">
      <alignment horizontal="center" vertical="center"/>
    </xf>
    <xf numFmtId="3" fontId="4" fillId="5" borderId="54" xfId="0" applyNumberFormat="1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 wrapText="1"/>
    </xf>
    <xf numFmtId="3" fontId="4" fillId="5" borderId="64" xfId="0" applyNumberFormat="1" applyFont="1" applyFill="1" applyBorder="1" applyAlignment="1">
      <alignment horizontal="center" vertical="center" wrapText="1"/>
    </xf>
    <xf numFmtId="3" fontId="4" fillId="5" borderId="65" xfId="0" applyNumberFormat="1" applyFont="1" applyFill="1" applyBorder="1" applyAlignment="1">
      <alignment horizontal="center" vertical="center" wrapText="1"/>
    </xf>
    <xf numFmtId="3" fontId="4" fillId="5" borderId="66" xfId="0" applyNumberFormat="1" applyFont="1" applyFill="1" applyBorder="1" applyAlignment="1">
      <alignment horizontal="center" vertical="center" wrapText="1"/>
    </xf>
    <xf numFmtId="3" fontId="4" fillId="5" borderId="64" xfId="0" applyNumberFormat="1" applyFont="1" applyFill="1" applyBorder="1" applyAlignment="1">
      <alignment horizontal="center" vertical="center"/>
    </xf>
    <xf numFmtId="3" fontId="4" fillId="5" borderId="65" xfId="0" applyNumberFormat="1" applyFont="1" applyFill="1" applyBorder="1" applyAlignment="1">
      <alignment horizontal="center" vertical="center"/>
    </xf>
    <xf numFmtId="3" fontId="4" fillId="5" borderId="66" xfId="0" applyNumberFormat="1" applyFont="1" applyFill="1" applyBorder="1" applyAlignment="1">
      <alignment horizontal="center" vertical="center"/>
    </xf>
    <xf numFmtId="3" fontId="4" fillId="2" borderId="21" xfId="0" applyNumberFormat="1" applyFont="1" applyFill="1" applyBorder="1" applyAlignment="1">
      <alignment horizontal="center" vertical="center"/>
    </xf>
    <xf numFmtId="17" fontId="0" fillId="0" borderId="21" xfId="2" applyNumberFormat="1" applyFont="1" applyBorder="1" applyAlignment="1">
      <alignment horizontal="center"/>
    </xf>
    <xf numFmtId="9" fontId="0" fillId="0" borderId="21" xfId="2" applyFont="1" applyBorder="1" applyAlignment="1">
      <alignment horizontal="center"/>
    </xf>
    <xf numFmtId="17" fontId="0" fillId="0" borderId="38" xfId="2" applyNumberFormat="1" applyFont="1" applyBorder="1" applyAlignment="1">
      <alignment horizontal="center"/>
    </xf>
    <xf numFmtId="9" fontId="0" fillId="0" borderId="55" xfId="2" applyFont="1" applyBorder="1" applyAlignment="1">
      <alignment horizontal="center"/>
    </xf>
    <xf numFmtId="9" fontId="0" fillId="0" borderId="40" xfId="2" applyFont="1" applyBorder="1" applyAlignment="1">
      <alignment horizontal="center"/>
    </xf>
    <xf numFmtId="3" fontId="0" fillId="0" borderId="0" xfId="0" applyNumberFormat="1"/>
    <xf numFmtId="0" fontId="44" fillId="12" borderId="47" xfId="0" applyFont="1" applyFill="1" applyBorder="1" applyAlignment="1">
      <alignment horizontal="center" vertical="center"/>
    </xf>
    <xf numFmtId="0" fontId="44" fillId="15" borderId="57" xfId="0" applyFont="1" applyFill="1" applyBorder="1" applyAlignment="1">
      <alignment horizontal="center" vertical="center" wrapText="1"/>
    </xf>
    <xf numFmtId="0" fontId="44" fillId="15" borderId="58" xfId="0" applyFont="1" applyFill="1" applyBorder="1" applyAlignment="1">
      <alignment horizontal="center" vertical="center" wrapText="1"/>
    </xf>
    <xf numFmtId="3" fontId="44" fillId="12" borderId="69" xfId="0" applyNumberFormat="1" applyFont="1" applyFill="1" applyBorder="1" applyAlignment="1">
      <alignment horizontal="center" vertical="center"/>
    </xf>
    <xf numFmtId="3" fontId="44" fillId="12" borderId="59" xfId="0" applyNumberFormat="1" applyFont="1" applyFill="1" applyBorder="1" applyAlignment="1">
      <alignment horizontal="center" vertical="center"/>
    </xf>
    <xf numFmtId="3" fontId="44" fillId="12" borderId="58" xfId="0" applyNumberFormat="1" applyFont="1" applyFill="1" applyBorder="1" applyAlignment="1">
      <alignment horizontal="center" vertical="center"/>
    </xf>
    <xf numFmtId="3" fontId="44" fillId="15" borderId="57" xfId="0" applyNumberFormat="1" applyFont="1" applyFill="1" applyBorder="1" applyAlignment="1">
      <alignment horizontal="center" vertical="center"/>
    </xf>
    <xf numFmtId="3" fontId="44" fillId="15" borderId="59" xfId="0" applyNumberFormat="1" applyFont="1" applyFill="1" applyBorder="1" applyAlignment="1">
      <alignment horizontal="center" vertical="center"/>
    </xf>
    <xf numFmtId="3" fontId="44" fillId="15" borderId="58" xfId="0" applyNumberFormat="1" applyFont="1" applyFill="1" applyBorder="1" applyAlignment="1">
      <alignment horizontal="center" vertical="center"/>
    </xf>
    <xf numFmtId="3" fontId="44" fillId="12" borderId="57" xfId="0" applyNumberFormat="1" applyFont="1" applyFill="1" applyBorder="1" applyAlignment="1">
      <alignment horizontal="center" vertical="center"/>
    </xf>
    <xf numFmtId="3" fontId="44" fillId="15" borderId="57" xfId="0" applyNumberFormat="1" applyFont="1" applyFill="1" applyBorder="1" applyAlignment="1">
      <alignment horizontal="center" vertical="center" wrapText="1"/>
    </xf>
    <xf numFmtId="3" fontId="44" fillId="15" borderId="59" xfId="0" applyNumberFormat="1" applyFont="1" applyFill="1" applyBorder="1" applyAlignment="1">
      <alignment horizontal="center" vertical="center" wrapText="1"/>
    </xf>
    <xf numFmtId="3" fontId="44" fillId="15" borderId="58" xfId="0" applyNumberFormat="1" applyFont="1" applyFill="1" applyBorder="1" applyAlignment="1">
      <alignment horizontal="center" vertical="center" wrapText="1"/>
    </xf>
    <xf numFmtId="0" fontId="44" fillId="12" borderId="70" xfId="0" applyFont="1" applyFill="1" applyBorder="1" applyAlignment="1">
      <alignment horizontal="center" vertical="center"/>
    </xf>
    <xf numFmtId="0" fontId="44" fillId="15" borderId="28" xfId="0" applyFont="1" applyFill="1" applyBorder="1" applyAlignment="1">
      <alignment horizontal="center" vertical="center" wrapText="1"/>
    </xf>
    <xf numFmtId="0" fontId="44" fillId="15" borderId="62" xfId="0" applyFont="1" applyFill="1" applyBorder="1" applyAlignment="1">
      <alignment horizontal="center" vertical="center" wrapText="1"/>
    </xf>
    <xf numFmtId="3" fontId="44" fillId="12" borderId="71" xfId="0" applyNumberFormat="1" applyFont="1" applyFill="1" applyBorder="1" applyAlignment="1">
      <alignment horizontal="center" vertical="center" wrapText="1"/>
    </xf>
    <xf numFmtId="3" fontId="44" fillId="12" borderId="63" xfId="0" applyNumberFormat="1" applyFont="1" applyFill="1" applyBorder="1" applyAlignment="1">
      <alignment horizontal="center" vertical="center" wrapText="1"/>
    </xf>
    <xf numFmtId="3" fontId="44" fillId="12" borderId="62" xfId="0" applyNumberFormat="1" applyFont="1" applyFill="1" applyBorder="1" applyAlignment="1">
      <alignment horizontal="center" vertical="center" wrapText="1"/>
    </xf>
    <xf numFmtId="3" fontId="44" fillId="15" borderId="28" xfId="0" applyNumberFormat="1" applyFont="1" applyFill="1" applyBorder="1" applyAlignment="1">
      <alignment horizontal="center" vertical="center" wrapText="1"/>
    </xf>
    <xf numFmtId="3" fontId="44" fillId="15" borderId="63" xfId="0" applyNumberFormat="1" applyFont="1" applyFill="1" applyBorder="1" applyAlignment="1">
      <alignment horizontal="center" vertical="center" wrapText="1"/>
    </xf>
    <xf numFmtId="3" fontId="44" fillId="15" borderId="62" xfId="0" applyNumberFormat="1" applyFont="1" applyFill="1" applyBorder="1" applyAlignment="1">
      <alignment horizontal="center" vertical="center" wrapText="1"/>
    </xf>
    <xf numFmtId="3" fontId="44" fillId="12" borderId="28" xfId="0" applyNumberFormat="1" applyFont="1" applyFill="1" applyBorder="1" applyAlignment="1">
      <alignment horizontal="center" vertical="center" wrapText="1"/>
    </xf>
    <xf numFmtId="0" fontId="44" fillId="12" borderId="42" xfId="3" applyNumberFormat="1" applyFont="1" applyFill="1" applyBorder="1" applyAlignment="1">
      <alignment horizontal="center" vertical="center"/>
    </xf>
    <xf numFmtId="3" fontId="45" fillId="15" borderId="67" xfId="0" applyNumberFormat="1" applyFont="1" applyFill="1" applyBorder="1" applyAlignment="1">
      <alignment horizontal="center" vertical="center"/>
    </xf>
    <xf numFmtId="3" fontId="45" fillId="15" borderId="68" xfId="0" applyNumberFormat="1" applyFont="1" applyFill="1" applyBorder="1" applyAlignment="1">
      <alignment horizontal="center" vertical="center"/>
    </xf>
    <xf numFmtId="4" fontId="45" fillId="12" borderId="50" xfId="0" applyNumberFormat="1" applyFont="1" applyFill="1" applyBorder="1" applyAlignment="1">
      <alignment horizontal="center" vertical="center"/>
    </xf>
    <xf numFmtId="4" fontId="45" fillId="12" borderId="36" xfId="0" applyNumberFormat="1" applyFont="1" applyFill="1" applyBorder="1" applyAlignment="1">
      <alignment horizontal="center" vertical="center"/>
    </xf>
    <xf numFmtId="4" fontId="45" fillId="12" borderId="68" xfId="0" applyNumberFormat="1" applyFont="1" applyFill="1" applyBorder="1" applyAlignment="1">
      <alignment horizontal="center" vertical="center"/>
    </xf>
    <xf numFmtId="4" fontId="45" fillId="15" borderId="67" xfId="0" applyNumberFormat="1" applyFont="1" applyFill="1" applyBorder="1" applyAlignment="1">
      <alignment horizontal="center" vertical="center"/>
    </xf>
    <xf numFmtId="4" fontId="45" fillId="15" borderId="36" xfId="0" applyNumberFormat="1" applyFont="1" applyFill="1" applyBorder="1" applyAlignment="1">
      <alignment horizontal="center" vertical="center"/>
    </xf>
    <xf numFmtId="4" fontId="45" fillId="15" borderId="68" xfId="0" applyNumberFormat="1" applyFont="1" applyFill="1" applyBorder="1" applyAlignment="1">
      <alignment horizontal="center" vertical="center"/>
    </xf>
    <xf numFmtId="168" fontId="44" fillId="12" borderId="67" xfId="2" applyNumberFormat="1" applyFont="1" applyFill="1" applyBorder="1" applyAlignment="1">
      <alignment horizontal="center" vertical="center"/>
    </xf>
    <xf numFmtId="168" fontId="44" fillId="12" borderId="36" xfId="2" applyNumberFormat="1" applyFont="1" applyFill="1" applyBorder="1" applyAlignment="1">
      <alignment horizontal="center" vertical="center"/>
    </xf>
    <xf numFmtId="168" fontId="44" fillId="12" borderId="68" xfId="2" applyNumberFormat="1" applyFont="1" applyFill="1" applyBorder="1" applyAlignment="1">
      <alignment horizontal="center" vertical="center"/>
    </xf>
    <xf numFmtId="170" fontId="45" fillId="15" borderId="67" xfId="4" applyNumberFormat="1" applyFont="1" applyFill="1" applyBorder="1" applyAlignment="1">
      <alignment vertical="center"/>
    </xf>
    <xf numFmtId="170" fontId="45" fillId="15" borderId="36" xfId="4" applyNumberFormat="1" applyFont="1" applyFill="1" applyBorder="1" applyAlignment="1">
      <alignment vertical="center"/>
    </xf>
    <xf numFmtId="3" fontId="45" fillId="15" borderId="36" xfId="3" applyNumberFormat="1" applyFont="1" applyFill="1" applyBorder="1" applyAlignment="1">
      <alignment horizontal="center" vertical="center" wrapText="1"/>
    </xf>
    <xf numFmtId="3" fontId="45" fillId="15" borderId="68" xfId="3" applyNumberFormat="1" applyFont="1" applyFill="1" applyBorder="1" applyAlignment="1">
      <alignment horizontal="center" vertical="center"/>
    </xf>
    <xf numFmtId="0" fontId="44" fillId="12" borderId="72" xfId="3" applyNumberFormat="1" applyFont="1" applyFill="1" applyBorder="1" applyAlignment="1">
      <alignment horizontal="center" vertical="center"/>
    </xf>
    <xf numFmtId="3" fontId="45" fillId="15" borderId="27" xfId="0" applyNumberFormat="1" applyFont="1" applyFill="1" applyBorder="1" applyAlignment="1">
      <alignment horizontal="center" vertical="center"/>
    </xf>
    <xf numFmtId="3" fontId="45" fillId="15" borderId="61" xfId="0" applyNumberFormat="1" applyFont="1" applyFill="1" applyBorder="1" applyAlignment="1">
      <alignment horizontal="center" vertical="center"/>
    </xf>
    <xf numFmtId="4" fontId="45" fillId="12" borderId="40" xfId="0" applyNumberFormat="1" applyFont="1" applyFill="1" applyBorder="1" applyAlignment="1">
      <alignment horizontal="center" vertical="center"/>
    </xf>
    <xf numFmtId="4" fontId="45" fillId="12" borderId="21" xfId="0" applyNumberFormat="1" applyFont="1" applyFill="1" applyBorder="1" applyAlignment="1">
      <alignment horizontal="center" vertical="center"/>
    </xf>
    <xf numFmtId="4" fontId="45" fillId="15" borderId="27" xfId="0" applyNumberFormat="1" applyFont="1" applyFill="1" applyBorder="1" applyAlignment="1">
      <alignment horizontal="center" vertical="center"/>
    </xf>
    <xf numFmtId="4" fontId="45" fillId="15" borderId="21" xfId="0" applyNumberFormat="1" applyFont="1" applyFill="1" applyBorder="1" applyAlignment="1">
      <alignment horizontal="center" vertical="center"/>
    </xf>
    <xf numFmtId="170" fontId="45" fillId="15" borderId="27" xfId="4" applyNumberFormat="1" applyFont="1" applyFill="1" applyBorder="1" applyAlignment="1">
      <alignment vertical="center"/>
    </xf>
    <xf numFmtId="170" fontId="45" fillId="15" borderId="21" xfId="4" applyNumberFormat="1" applyFont="1" applyFill="1" applyBorder="1" applyAlignment="1">
      <alignment vertical="center"/>
    </xf>
    <xf numFmtId="3" fontId="45" fillId="15" borderId="21" xfId="3" applyNumberFormat="1" applyFont="1" applyFill="1" applyBorder="1" applyAlignment="1">
      <alignment horizontal="center" vertical="center" wrapText="1"/>
    </xf>
    <xf numFmtId="4" fontId="45" fillId="12" borderId="40" xfId="3" applyNumberFormat="1" applyFont="1" applyFill="1" applyBorder="1" applyAlignment="1">
      <alignment horizontal="center" vertical="center"/>
    </xf>
    <xf numFmtId="4" fontId="45" fillId="12" borderId="21" xfId="3" applyNumberFormat="1" applyFont="1" applyFill="1" applyBorder="1" applyAlignment="1">
      <alignment horizontal="center" vertical="center"/>
    </xf>
    <xf numFmtId="4" fontId="45" fillId="15" borderId="27" xfId="3" applyNumberFormat="1" applyFont="1" applyFill="1" applyBorder="1" applyAlignment="1">
      <alignment horizontal="center" vertical="center"/>
    </xf>
    <xf numFmtId="4" fontId="45" fillId="15" borderId="21" xfId="3" applyNumberFormat="1" applyFont="1" applyFill="1" applyBorder="1" applyAlignment="1">
      <alignment horizontal="center" vertical="center"/>
    </xf>
    <xf numFmtId="3" fontId="45" fillId="15" borderId="21" xfId="0" applyNumberFormat="1" applyFont="1" applyFill="1" applyBorder="1" applyAlignment="1">
      <alignment horizontal="center" vertical="center"/>
    </xf>
    <xf numFmtId="3" fontId="45" fillId="15" borderId="21" xfId="0" applyNumberFormat="1" applyFont="1" applyFill="1" applyBorder="1" applyAlignment="1">
      <alignment horizontal="center" vertical="center" wrapText="1"/>
    </xf>
    <xf numFmtId="3" fontId="45" fillId="15" borderId="27" xfId="3" applyNumberFormat="1" applyFont="1" applyFill="1" applyBorder="1" applyAlignment="1">
      <alignment horizontal="center"/>
    </xf>
    <xf numFmtId="3" fontId="45" fillId="15" borderId="61" xfId="3" applyNumberFormat="1" applyFont="1" applyFill="1" applyBorder="1" applyAlignment="1">
      <alignment horizontal="center"/>
    </xf>
    <xf numFmtId="170" fontId="45" fillId="15" borderId="27" xfId="4" applyNumberFormat="1" applyFont="1" applyFill="1" applyBorder="1" applyAlignment="1">
      <alignment horizontal="right" vertical="center"/>
    </xf>
    <xf numFmtId="170" fontId="45" fillId="15" borderId="21" xfId="4" applyNumberFormat="1" applyFont="1" applyFill="1" applyBorder="1" applyAlignment="1">
      <alignment horizontal="right" vertical="center"/>
    </xf>
    <xf numFmtId="170" fontId="46" fillId="15" borderId="27" xfId="4" applyNumberFormat="1" applyFont="1" applyFill="1" applyBorder="1" applyAlignment="1">
      <alignment vertical="center"/>
    </xf>
    <xf numFmtId="0" fontId="44" fillId="12" borderId="70" xfId="0" applyFont="1" applyFill="1" applyBorder="1" applyAlignment="1">
      <alignment horizontal="center" vertical="center"/>
    </xf>
    <xf numFmtId="3" fontId="45" fillId="15" borderId="28" xfId="3" applyNumberFormat="1" applyFont="1" applyFill="1" applyBorder="1" applyAlignment="1">
      <alignment horizontal="center"/>
    </xf>
    <xf numFmtId="3" fontId="45" fillId="15" borderId="62" xfId="3" applyNumberFormat="1" applyFont="1" applyFill="1" applyBorder="1" applyAlignment="1">
      <alignment horizontal="center"/>
    </xf>
    <xf numFmtId="4" fontId="45" fillId="12" borderId="71" xfId="0" applyNumberFormat="1" applyFont="1" applyFill="1" applyBorder="1" applyAlignment="1">
      <alignment horizontal="center" vertical="center"/>
    </xf>
    <xf numFmtId="4" fontId="45" fillId="12" borderId="63" xfId="0" applyNumberFormat="1" applyFont="1" applyFill="1" applyBorder="1" applyAlignment="1">
      <alignment horizontal="center" vertical="center"/>
    </xf>
    <xf numFmtId="4" fontId="45" fillId="12" borderId="62" xfId="0" applyNumberFormat="1" applyFont="1" applyFill="1" applyBorder="1" applyAlignment="1">
      <alignment horizontal="center" vertical="center"/>
    </xf>
    <xf numFmtId="4" fontId="45" fillId="15" borderId="28" xfId="0" applyNumberFormat="1" applyFont="1" applyFill="1" applyBorder="1" applyAlignment="1">
      <alignment horizontal="center" vertical="center"/>
    </xf>
    <xf numFmtId="4" fontId="45" fillId="15" borderId="63" xfId="0" applyNumberFormat="1" applyFont="1" applyFill="1" applyBorder="1" applyAlignment="1">
      <alignment horizontal="center" vertical="center"/>
    </xf>
    <xf numFmtId="4" fontId="45" fillId="15" borderId="62" xfId="0" applyNumberFormat="1" applyFont="1" applyFill="1" applyBorder="1" applyAlignment="1">
      <alignment horizontal="center" vertical="center"/>
    </xf>
    <xf numFmtId="168" fontId="44" fillId="12" borderId="28" xfId="2" applyNumberFormat="1" applyFont="1" applyFill="1" applyBorder="1" applyAlignment="1">
      <alignment horizontal="center" vertical="center"/>
    </xf>
    <xf numFmtId="9" fontId="44" fillId="12" borderId="63" xfId="2" applyFont="1" applyFill="1" applyBorder="1" applyAlignment="1">
      <alignment horizontal="center" vertical="center"/>
    </xf>
    <xf numFmtId="2" fontId="44" fillId="12" borderId="63" xfId="0" applyNumberFormat="1" applyFont="1" applyFill="1" applyBorder="1" applyAlignment="1">
      <alignment horizontal="center" vertical="center"/>
    </xf>
    <xf numFmtId="2" fontId="44" fillId="12" borderId="62" xfId="0" applyNumberFormat="1" applyFont="1" applyFill="1" applyBorder="1" applyAlignment="1">
      <alignment horizontal="center" vertical="center"/>
    </xf>
    <xf numFmtId="170" fontId="46" fillId="15" borderId="28" xfId="4" applyNumberFormat="1" applyFont="1" applyFill="1" applyBorder="1" applyAlignment="1">
      <alignment vertical="center"/>
    </xf>
    <xf numFmtId="170" fontId="45" fillId="15" borderId="63" xfId="4" applyNumberFormat="1" applyFont="1" applyFill="1" applyBorder="1" applyAlignment="1">
      <alignment vertical="center"/>
    </xf>
    <xf numFmtId="3" fontId="45" fillId="15" borderId="63" xfId="3" applyNumberFormat="1" applyFont="1" applyFill="1" applyBorder="1" applyAlignment="1">
      <alignment horizontal="center" vertical="center" wrapText="1"/>
    </xf>
    <xf numFmtId="3" fontId="45" fillId="15" borderId="62" xfId="3" applyNumberFormat="1" applyFont="1" applyFill="1" applyBorder="1" applyAlignment="1">
      <alignment horizontal="center" vertical="center"/>
    </xf>
    <xf numFmtId="43" fontId="0" fillId="0" borderId="0" xfId="3" applyFont="1" applyFill="1"/>
    <xf numFmtId="170" fontId="0" fillId="0" borderId="0" xfId="0" applyNumberFormat="1"/>
  </cellXfs>
  <cellStyles count="5">
    <cellStyle name="Comma" xfId="1" builtinId="3"/>
    <cellStyle name="Comma 16 2" xfId="4" xr:uid="{4B6BB7BC-92DA-4844-8049-ABA4759CC406}"/>
    <cellStyle name="Comma 2" xfId="3" xr:uid="{00000000-0005-0000-0000-000001000000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google.com.ng/imgres?imgurl=http://royaltimes.net/wp-content/uploads/2014/05/Eko-Electricity-Distribution-Company-EKEDC-logo.jpg&amp;imgrefurl=http://royaltimes.net/electricity-consumers-iponri-housing-estate-protest/eko-electricity-distribution-company-ekedc-logo/&amp;docid=I5SYrflLrvHtgM&amp;tbnid=-dtvo0uUCgbW6M:&amp;w=845&amp;h=400&amp;bih=673&amp;biw=1366&amp;ved=0ahUKEwil252NgeTNAhXJpo8KHY72DFwQMwgcKAAwAA&amp;iact=mrc&amp;uact=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22</xdr:row>
      <xdr:rowOff>0</xdr:rowOff>
    </xdr:from>
    <xdr:ext cx="304800" cy="304800"/>
    <xdr:sp macro="" textlink="">
      <xdr:nvSpPr>
        <xdr:cNvPr id="2" name="AutoShape 2" descr="Image result for eko EKED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88C4B-ED0F-4272-B79C-44A2026172FA}"/>
            </a:ext>
          </a:extLst>
        </xdr:cNvPr>
        <xdr:cNvSpPr>
          <a:spLocks noChangeAspect="1" noChangeArrowheads="1"/>
        </xdr:cNvSpPr>
      </xdr:nvSpPr>
      <xdr:spPr bwMode="auto">
        <a:xfrm>
          <a:off x="7086600" y="720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681347</xdr:colOff>
      <xdr:row>0</xdr:row>
      <xdr:rowOff>147417</xdr:rowOff>
    </xdr:from>
    <xdr:ext cx="801072" cy="309732"/>
    <xdr:pic>
      <xdr:nvPicPr>
        <xdr:cNvPr id="3" name="Picture 2">
          <a:extLst>
            <a:ext uri="{FF2B5EF4-FFF2-40B4-BE49-F238E27FC236}">
              <a16:creationId xmlns:a16="http://schemas.microsoft.com/office/drawing/2014/main" id="{890215EA-5AFC-47F6-9B89-DB239A2E3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11497" y="147417"/>
          <a:ext cx="801072" cy="309732"/>
        </a:xfrm>
        <a:prstGeom prst="rect">
          <a:avLst/>
        </a:prstGeom>
      </xdr:spPr>
    </xdr:pic>
    <xdr:clientData/>
  </xdr:oneCellAnchor>
  <xdr:oneCellAnchor>
    <xdr:from>
      <xdr:col>19</xdr:col>
      <xdr:colOff>398825</xdr:colOff>
      <xdr:row>13</xdr:row>
      <xdr:rowOff>34408</xdr:rowOff>
    </xdr:from>
    <xdr:ext cx="1110645" cy="429427"/>
    <xdr:pic>
      <xdr:nvPicPr>
        <xdr:cNvPr id="4" name="Picture 3">
          <a:extLst>
            <a:ext uri="{FF2B5EF4-FFF2-40B4-BE49-F238E27FC236}">
              <a16:creationId xmlns:a16="http://schemas.microsoft.com/office/drawing/2014/main" id="{2601DDE9-45AD-44FD-A189-4C675D2D1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48475" y="4463533"/>
          <a:ext cx="1110645" cy="429427"/>
        </a:xfrm>
        <a:prstGeom prst="rect">
          <a:avLst/>
        </a:prstGeom>
      </xdr:spPr>
    </xdr:pic>
    <xdr:clientData/>
  </xdr:oneCellAnchor>
  <xdr:oneCellAnchor>
    <xdr:from>
      <xdr:col>19</xdr:col>
      <xdr:colOff>398825</xdr:colOff>
      <xdr:row>26</xdr:row>
      <xdr:rowOff>34408</xdr:rowOff>
    </xdr:from>
    <xdr:ext cx="1110645" cy="429427"/>
    <xdr:pic>
      <xdr:nvPicPr>
        <xdr:cNvPr id="5" name="Picture 4">
          <a:extLst>
            <a:ext uri="{FF2B5EF4-FFF2-40B4-BE49-F238E27FC236}">
              <a16:creationId xmlns:a16="http://schemas.microsoft.com/office/drawing/2014/main" id="{EA24E982-44F4-44BF-8C7F-F97829211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48475" y="8492608"/>
          <a:ext cx="1110645" cy="429427"/>
        </a:xfrm>
        <a:prstGeom prst="rect">
          <a:avLst/>
        </a:prstGeom>
      </xdr:spPr>
    </xdr:pic>
    <xdr:clientData/>
  </xdr:oneCellAnchor>
  <xdr:oneCellAnchor>
    <xdr:from>
      <xdr:col>19</xdr:col>
      <xdr:colOff>398825</xdr:colOff>
      <xdr:row>26</xdr:row>
      <xdr:rowOff>34408</xdr:rowOff>
    </xdr:from>
    <xdr:ext cx="1110645" cy="429427"/>
    <xdr:pic>
      <xdr:nvPicPr>
        <xdr:cNvPr id="6" name="Picture 5">
          <a:extLst>
            <a:ext uri="{FF2B5EF4-FFF2-40B4-BE49-F238E27FC236}">
              <a16:creationId xmlns:a16="http://schemas.microsoft.com/office/drawing/2014/main" id="{6243CB93-08A1-44DA-BF1A-A38F5C0DB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48475" y="8492608"/>
          <a:ext cx="1110645" cy="429427"/>
        </a:xfrm>
        <a:prstGeom prst="rect">
          <a:avLst/>
        </a:prstGeom>
      </xdr:spPr>
    </xdr:pic>
    <xdr:clientData/>
  </xdr:oneCellAnchor>
  <xdr:oneCellAnchor>
    <xdr:from>
      <xdr:col>15</xdr:col>
      <xdr:colOff>197069</xdr:colOff>
      <xdr:row>39</xdr:row>
      <xdr:rowOff>187684</xdr:rowOff>
    </xdr:from>
    <xdr:ext cx="1110645" cy="429427"/>
    <xdr:pic>
      <xdr:nvPicPr>
        <xdr:cNvPr id="7" name="Picture 6">
          <a:extLst>
            <a:ext uri="{FF2B5EF4-FFF2-40B4-BE49-F238E27FC236}">
              <a16:creationId xmlns:a16="http://schemas.microsoft.com/office/drawing/2014/main" id="{6974BF1A-B292-494D-82CA-3A9CB1423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27344" y="12503509"/>
          <a:ext cx="1110645" cy="429427"/>
        </a:xfrm>
        <a:prstGeom prst="rect">
          <a:avLst/>
        </a:prstGeom>
      </xdr:spPr>
    </xdr:pic>
    <xdr:clientData/>
  </xdr:oneCellAnchor>
  <xdr:oneCellAnchor>
    <xdr:from>
      <xdr:col>21</xdr:col>
      <xdr:colOff>169511</xdr:colOff>
      <xdr:row>52</xdr:row>
      <xdr:rowOff>20524</xdr:rowOff>
    </xdr:from>
    <xdr:ext cx="1110645" cy="429427"/>
    <xdr:pic>
      <xdr:nvPicPr>
        <xdr:cNvPr id="8" name="Picture 7">
          <a:extLst>
            <a:ext uri="{FF2B5EF4-FFF2-40B4-BE49-F238E27FC236}">
              <a16:creationId xmlns:a16="http://schemas.microsoft.com/office/drawing/2014/main" id="{46841FD6-2B9B-4E03-BF0B-3C9AD953B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81211" y="16193974"/>
          <a:ext cx="1110645" cy="429427"/>
        </a:xfrm>
        <a:prstGeom prst="rect">
          <a:avLst/>
        </a:prstGeom>
      </xdr:spPr>
    </xdr:pic>
    <xdr:clientData/>
  </xdr:oneCellAnchor>
  <xdr:oneCellAnchor>
    <xdr:from>
      <xdr:col>16</xdr:col>
      <xdr:colOff>282520</xdr:colOff>
      <xdr:row>66</xdr:row>
      <xdr:rowOff>292713</xdr:rowOff>
    </xdr:from>
    <xdr:ext cx="1110645" cy="429427"/>
    <xdr:pic>
      <xdr:nvPicPr>
        <xdr:cNvPr id="9" name="Picture 8">
          <a:extLst>
            <a:ext uri="{FF2B5EF4-FFF2-40B4-BE49-F238E27FC236}">
              <a16:creationId xmlns:a16="http://schemas.microsoft.com/office/drawing/2014/main" id="{860C2DDD-7312-4F83-BA78-6C8FCC1C8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17695" y="20028513"/>
          <a:ext cx="1110645" cy="429427"/>
        </a:xfrm>
        <a:prstGeom prst="rect">
          <a:avLst/>
        </a:prstGeom>
      </xdr:spPr>
    </xdr:pic>
    <xdr:clientData/>
  </xdr:oneCellAnchor>
  <xdr:oneCellAnchor>
    <xdr:from>
      <xdr:col>16</xdr:col>
      <xdr:colOff>282520</xdr:colOff>
      <xdr:row>80</xdr:row>
      <xdr:rowOff>292713</xdr:rowOff>
    </xdr:from>
    <xdr:ext cx="1110645" cy="429427"/>
    <xdr:pic>
      <xdr:nvPicPr>
        <xdr:cNvPr id="10" name="Picture 9">
          <a:extLst>
            <a:ext uri="{FF2B5EF4-FFF2-40B4-BE49-F238E27FC236}">
              <a16:creationId xmlns:a16="http://schemas.microsoft.com/office/drawing/2014/main" id="{F2E758B8-D9D1-4997-A502-F0383AF4B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17695" y="23971863"/>
          <a:ext cx="1110645" cy="429427"/>
        </a:xfrm>
        <a:prstGeom prst="rect">
          <a:avLst/>
        </a:prstGeom>
      </xdr:spPr>
    </xdr:pic>
    <xdr:clientData/>
  </xdr:oneCellAnchor>
  <xdr:oneCellAnchor>
    <xdr:from>
      <xdr:col>16</xdr:col>
      <xdr:colOff>282520</xdr:colOff>
      <xdr:row>97</xdr:row>
      <xdr:rowOff>292713</xdr:rowOff>
    </xdr:from>
    <xdr:ext cx="1110645" cy="429427"/>
    <xdr:pic>
      <xdr:nvPicPr>
        <xdr:cNvPr id="11" name="Picture 10">
          <a:extLst>
            <a:ext uri="{FF2B5EF4-FFF2-40B4-BE49-F238E27FC236}">
              <a16:creationId xmlns:a16="http://schemas.microsoft.com/office/drawing/2014/main" id="{99F768D6-1E21-4235-90E2-5B978D33A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17695" y="28343838"/>
          <a:ext cx="1110645" cy="429427"/>
        </a:xfrm>
        <a:prstGeom prst="rect">
          <a:avLst/>
        </a:prstGeom>
      </xdr:spPr>
    </xdr:pic>
    <xdr:clientData/>
  </xdr:oneCellAnchor>
  <xdr:oneCellAnchor>
    <xdr:from>
      <xdr:col>16</xdr:col>
      <xdr:colOff>282520</xdr:colOff>
      <xdr:row>113</xdr:row>
      <xdr:rowOff>292713</xdr:rowOff>
    </xdr:from>
    <xdr:ext cx="1110645" cy="429427"/>
    <xdr:pic>
      <xdr:nvPicPr>
        <xdr:cNvPr id="12" name="Picture 11">
          <a:extLst>
            <a:ext uri="{FF2B5EF4-FFF2-40B4-BE49-F238E27FC236}">
              <a16:creationId xmlns:a16="http://schemas.microsoft.com/office/drawing/2014/main" id="{D3FFF59E-6A4F-4A8E-8526-E58F9798D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17695" y="32458638"/>
          <a:ext cx="1110645" cy="429427"/>
        </a:xfrm>
        <a:prstGeom prst="rect">
          <a:avLst/>
        </a:prstGeom>
      </xdr:spPr>
    </xdr:pic>
    <xdr:clientData/>
  </xdr:oneCellAnchor>
  <xdr:oneCellAnchor>
    <xdr:from>
      <xdr:col>20</xdr:col>
      <xdr:colOff>752062</xdr:colOff>
      <xdr:row>127</xdr:row>
      <xdr:rowOff>10987</xdr:rowOff>
    </xdr:from>
    <xdr:ext cx="1823713" cy="705132"/>
    <xdr:pic>
      <xdr:nvPicPr>
        <xdr:cNvPr id="13" name="Picture 12">
          <a:extLst>
            <a:ext uri="{FF2B5EF4-FFF2-40B4-BE49-F238E27FC236}">
              <a16:creationId xmlns:a16="http://schemas.microsoft.com/office/drawing/2014/main" id="{0D4A390A-8C67-4063-B3EF-7CE059BB0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11287" y="35815462"/>
          <a:ext cx="1823713" cy="705132"/>
        </a:xfrm>
        <a:prstGeom prst="rect">
          <a:avLst/>
        </a:prstGeom>
      </xdr:spPr>
    </xdr:pic>
    <xdr:clientData/>
  </xdr:oneCellAnchor>
  <xdr:oneCellAnchor>
    <xdr:from>
      <xdr:col>20</xdr:col>
      <xdr:colOff>752062</xdr:colOff>
      <xdr:row>144</xdr:row>
      <xdr:rowOff>10987</xdr:rowOff>
    </xdr:from>
    <xdr:ext cx="1823713" cy="705132"/>
    <xdr:pic>
      <xdr:nvPicPr>
        <xdr:cNvPr id="14" name="Picture 13">
          <a:extLst>
            <a:ext uri="{FF2B5EF4-FFF2-40B4-BE49-F238E27FC236}">
              <a16:creationId xmlns:a16="http://schemas.microsoft.com/office/drawing/2014/main" id="{8D0F442B-7852-4971-82D4-4744F8AD0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11287" y="40187437"/>
          <a:ext cx="1823713" cy="705132"/>
        </a:xfrm>
        <a:prstGeom prst="rect">
          <a:avLst/>
        </a:prstGeom>
      </xdr:spPr>
    </xdr:pic>
    <xdr:clientData/>
  </xdr:oneCellAnchor>
  <xdr:oneCellAnchor>
    <xdr:from>
      <xdr:col>20</xdr:col>
      <xdr:colOff>752062</xdr:colOff>
      <xdr:row>161</xdr:row>
      <xdr:rowOff>10987</xdr:rowOff>
    </xdr:from>
    <xdr:ext cx="1823713" cy="705132"/>
    <xdr:pic>
      <xdr:nvPicPr>
        <xdr:cNvPr id="15" name="Picture 14">
          <a:extLst>
            <a:ext uri="{FF2B5EF4-FFF2-40B4-BE49-F238E27FC236}">
              <a16:creationId xmlns:a16="http://schemas.microsoft.com/office/drawing/2014/main" id="{7AD06FAB-CDE0-4F28-A971-4B9253A14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11287" y="44559412"/>
          <a:ext cx="1823713" cy="70513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ercial%20Performance/2019%20Binuyo/Jan2019%20Daily%20Coll%20with%20ATC&amp;C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mercial%20Performance/2020%20Binuyo/January%202020%20Daily%20Coll%20with%20ATCC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mmercial%20Performance/2021%20Binuyo/Jan2021%20Daily%20Coll%20with%20ATC&amp;C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mmercial%20Performance/2021%20Binuyo/Aug2021%20Daily%20Coll%20with%20ATC&amp;C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Cash Coll Analysis"/>
      <sheetName val="16thJan2019 (2)"/>
      <sheetName val="Weight&amp;Rank"/>
      <sheetName val="Accts Figure"/>
      <sheetName val="Ordinary"/>
      <sheetName val="24thJan2019 (2)"/>
    </sheetNames>
    <sheetDataSet>
      <sheetData sheetId="0"/>
      <sheetData sheetId="1"/>
      <sheetData sheetId="2"/>
      <sheetData sheetId="3"/>
      <sheetData sheetId="4">
        <row r="3">
          <cell r="G3">
            <v>189554224.25000003</v>
          </cell>
          <cell r="I3">
            <v>36139903</v>
          </cell>
        </row>
        <row r="4">
          <cell r="G4">
            <v>207966487.94999999</v>
          </cell>
          <cell r="I4">
            <v>31622481</v>
          </cell>
        </row>
        <row r="5">
          <cell r="G5">
            <v>121391833</v>
          </cell>
          <cell r="I5">
            <v>70137549</v>
          </cell>
        </row>
        <row r="6">
          <cell r="G6">
            <v>148779965.50999996</v>
          </cell>
          <cell r="I6">
            <v>115191056</v>
          </cell>
        </row>
        <row r="7">
          <cell r="G7">
            <v>275571143.66000003</v>
          </cell>
          <cell r="I7">
            <v>105056545</v>
          </cell>
        </row>
        <row r="8">
          <cell r="G8">
            <v>1905491434.55</v>
          </cell>
          <cell r="I8">
            <v>186344244.17000002</v>
          </cell>
        </row>
        <row r="9">
          <cell r="G9">
            <v>551833144.12999988</v>
          </cell>
          <cell r="I9">
            <v>278025989.54000002</v>
          </cell>
        </row>
        <row r="10">
          <cell r="G10">
            <v>150906455.65000001</v>
          </cell>
          <cell r="I10">
            <v>56317873</v>
          </cell>
        </row>
        <row r="11">
          <cell r="G11">
            <v>43392949.159999996</v>
          </cell>
          <cell r="I11">
            <v>24305198.829999998</v>
          </cell>
        </row>
        <row r="12">
          <cell r="G12">
            <v>257691015.34999999</v>
          </cell>
          <cell r="I12">
            <v>54490035</v>
          </cell>
        </row>
        <row r="15">
          <cell r="H15">
            <v>138523885.72</v>
          </cell>
        </row>
        <row r="16">
          <cell r="H16">
            <v>255693046.27000001</v>
          </cell>
        </row>
        <row r="17">
          <cell r="H17">
            <v>189631052.88000003</v>
          </cell>
        </row>
        <row r="18">
          <cell r="H18">
            <v>115708915.83000001</v>
          </cell>
        </row>
        <row r="19">
          <cell r="H19">
            <v>162234575.35999998</v>
          </cell>
        </row>
        <row r="20">
          <cell r="H20">
            <v>163140792.27000001</v>
          </cell>
        </row>
        <row r="21">
          <cell r="H21">
            <v>92742766.779999971</v>
          </cell>
        </row>
        <row r="22">
          <cell r="H22">
            <v>158452606.5</v>
          </cell>
        </row>
        <row r="23">
          <cell r="H23">
            <v>168543393.36999997</v>
          </cell>
        </row>
        <row r="24">
          <cell r="H24">
            <v>144448408.99000004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Cash Coll Analysis"/>
      <sheetName val="Weight&amp;Rank"/>
      <sheetName val="Accts Figure"/>
      <sheetName val="Ordinary"/>
    </sheetNames>
    <sheetDataSet>
      <sheetData sheetId="0"/>
      <sheetData sheetId="1"/>
      <sheetData sheetId="2"/>
      <sheetData sheetId="3">
        <row r="3">
          <cell r="G3">
            <v>131750309.10000001</v>
          </cell>
          <cell r="H3">
            <v>127852806</v>
          </cell>
        </row>
        <row r="4">
          <cell r="G4">
            <v>172281389.74000004</v>
          </cell>
          <cell r="H4">
            <v>260414243.27999997</v>
          </cell>
        </row>
        <row r="5">
          <cell r="G5">
            <v>135656334.38</v>
          </cell>
          <cell r="H5">
            <v>178937316.15000001</v>
          </cell>
        </row>
        <row r="6">
          <cell r="G6">
            <v>182492780.47999999</v>
          </cell>
          <cell r="H6">
            <v>137858445.97</v>
          </cell>
        </row>
        <row r="7">
          <cell r="G7">
            <v>282097196.52000004</v>
          </cell>
          <cell r="H7">
            <v>172997862.41</v>
          </cell>
        </row>
        <row r="8">
          <cell r="G8">
            <v>2010867208.7799997</v>
          </cell>
          <cell r="H8">
            <v>150393796.65000004</v>
          </cell>
        </row>
        <row r="9">
          <cell r="G9">
            <v>735910276.63999999</v>
          </cell>
          <cell r="H9">
            <v>120558033.60999998</v>
          </cell>
        </row>
        <row r="10">
          <cell r="G10">
            <v>159793786.71999994</v>
          </cell>
          <cell r="H10">
            <v>196107034.26000002</v>
          </cell>
        </row>
        <row r="11">
          <cell r="G11">
            <v>49447655.479999997</v>
          </cell>
          <cell r="H11">
            <v>189139798.59999999</v>
          </cell>
        </row>
        <row r="12">
          <cell r="G12">
            <v>262493358.53</v>
          </cell>
          <cell r="H12">
            <v>136355935.80000001</v>
          </cell>
        </row>
        <row r="15">
          <cell r="H15">
            <v>37453198.600000001</v>
          </cell>
        </row>
        <row r="16">
          <cell r="H16">
            <v>32795682</v>
          </cell>
        </row>
        <row r="17">
          <cell r="H17">
            <v>92443547.299999997</v>
          </cell>
        </row>
        <row r="18">
          <cell r="H18">
            <v>156017475.59999999</v>
          </cell>
        </row>
        <row r="19">
          <cell r="H19">
            <v>127989098.39</v>
          </cell>
        </row>
        <row r="20">
          <cell r="H20">
            <v>213023468.64999998</v>
          </cell>
        </row>
        <row r="21">
          <cell r="H21">
            <v>379126166.79000002</v>
          </cell>
        </row>
        <row r="22">
          <cell r="H22">
            <v>70982734</v>
          </cell>
        </row>
        <row r="23">
          <cell r="H23">
            <v>34243629</v>
          </cell>
        </row>
        <row r="24">
          <cell r="H24">
            <v>71796263.599999994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Coll Analysis"/>
      <sheetName val="Weight&amp;Rank"/>
      <sheetName val="Final"/>
      <sheetName val="Collection"/>
      <sheetName val="Final (2)"/>
      <sheetName val="Accts Figure"/>
      <sheetName val="Accts Figure District"/>
      <sheetName val="Ordinary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C4">
            <v>165765137.51000002</v>
          </cell>
          <cell r="F4">
            <v>150152033.04000002</v>
          </cell>
        </row>
        <row r="5">
          <cell r="C5">
            <v>204145717.30000004</v>
          </cell>
          <cell r="F5">
            <v>360075558.94999999</v>
          </cell>
        </row>
        <row r="6">
          <cell r="C6">
            <v>191146002.39999998</v>
          </cell>
          <cell r="F6">
            <v>166470951.73999998</v>
          </cell>
        </row>
        <row r="7">
          <cell r="C7">
            <v>227300600.76999998</v>
          </cell>
          <cell r="F7">
            <v>118947495.77</v>
          </cell>
        </row>
        <row r="8">
          <cell r="C8">
            <v>455860201.81999999</v>
          </cell>
          <cell r="F8">
            <v>192830170.94999999</v>
          </cell>
        </row>
        <row r="9">
          <cell r="C9">
            <v>2806128970.79</v>
          </cell>
          <cell r="F9">
            <v>189178918.53999999</v>
          </cell>
        </row>
        <row r="10">
          <cell r="C10">
            <v>1397996170</v>
          </cell>
          <cell r="F10">
            <v>143959774.70000005</v>
          </cell>
        </row>
        <row r="11">
          <cell r="C11">
            <v>259508880.81999999</v>
          </cell>
          <cell r="F11">
            <v>223223669.53999999</v>
          </cell>
        </row>
        <row r="12">
          <cell r="C12">
            <v>85924238.159999982</v>
          </cell>
          <cell r="F12">
            <v>196954358.53</v>
          </cell>
        </row>
        <row r="13">
          <cell r="C13">
            <v>383969081.5200001</v>
          </cell>
          <cell r="F13">
            <v>135389019.24000001</v>
          </cell>
        </row>
        <row r="16">
          <cell r="I16">
            <v>85141055.680000007</v>
          </cell>
        </row>
        <row r="17">
          <cell r="I17">
            <v>55578078.810000002</v>
          </cell>
        </row>
        <row r="18">
          <cell r="I18">
            <v>127908104.41</v>
          </cell>
        </row>
        <row r="19">
          <cell r="I19">
            <v>206899679.09</v>
          </cell>
        </row>
        <row r="20">
          <cell r="I20">
            <v>214801231.15000001</v>
          </cell>
        </row>
        <row r="21">
          <cell r="I21">
            <v>395600715.85999995</v>
          </cell>
        </row>
        <row r="22">
          <cell r="I22">
            <v>826132614.10000002</v>
          </cell>
        </row>
        <row r="23">
          <cell r="I23">
            <v>112184423</v>
          </cell>
        </row>
        <row r="24">
          <cell r="I24">
            <v>73249836</v>
          </cell>
        </row>
        <row r="25">
          <cell r="I25">
            <v>125214390.44999999</v>
          </cell>
        </row>
      </sheetData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Coll Analysis"/>
      <sheetName val="Rank"/>
      <sheetName val="Weight&amp;Rank"/>
      <sheetName val="Final"/>
      <sheetName val="Final (2)"/>
      <sheetName val="Sheet1"/>
      <sheetName val="Collection"/>
      <sheetName val="EnergyTrend"/>
      <sheetName val="PPM Coll Trend"/>
      <sheetName val="Accts Figure"/>
      <sheetName val="Accts Figure District"/>
      <sheetName val="Ordinar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FF0000"/>
  </sheetPr>
  <dimension ref="A1:AE147"/>
  <sheetViews>
    <sheetView topLeftCell="A130" zoomScale="89" zoomScaleNormal="89" workbookViewId="0">
      <selection activeCell="I142" sqref="I142"/>
    </sheetView>
  </sheetViews>
  <sheetFormatPr defaultColWidth="9.1796875" defaultRowHeight="21" customHeight="1"/>
  <cols>
    <col min="1" max="1" width="11.26953125" style="3" bestFit="1" customWidth="1"/>
    <col min="2" max="2" width="12.81640625" style="3" customWidth="1"/>
    <col min="3" max="4" width="11.54296875" style="3" customWidth="1"/>
    <col min="5" max="5" width="6" style="3" bestFit="1" customWidth="1"/>
    <col min="6" max="6" width="7.81640625" style="3" bestFit="1" customWidth="1"/>
    <col min="7" max="8" width="8.26953125" style="3" bestFit="1" customWidth="1"/>
    <col min="9" max="11" width="12" style="3" bestFit="1" customWidth="1"/>
    <col min="12" max="12" width="16.81640625" style="3" customWidth="1"/>
    <col min="13" max="13" width="14.1796875" style="3" bestFit="1" customWidth="1"/>
    <col min="14" max="14" width="13.1796875" style="3" bestFit="1" customWidth="1"/>
    <col min="15" max="16" width="12" style="3" bestFit="1" customWidth="1"/>
    <col min="17" max="17" width="6.1796875" style="3" bestFit="1" customWidth="1"/>
    <col min="18" max="18" width="7.1796875" style="3" bestFit="1" customWidth="1"/>
    <col min="19" max="20" width="6.1796875" style="3" bestFit="1" customWidth="1"/>
    <col min="21" max="21" width="14.54296875" style="3" customWidth="1"/>
    <col min="22" max="22" width="4.1796875" style="3" bestFit="1" customWidth="1"/>
    <col min="23" max="23" width="7.1796875" style="3" bestFit="1" customWidth="1"/>
    <col min="24" max="24" width="5.1796875" style="3" hidden="1" customWidth="1"/>
    <col min="25" max="25" width="4.26953125" style="3" bestFit="1" customWidth="1"/>
    <col min="26" max="26" width="9.1796875" style="3"/>
    <col min="27" max="27" width="10.7265625" style="3" customWidth="1"/>
    <col min="28" max="28" width="9.54296875" style="3" customWidth="1"/>
    <col min="29" max="16384" width="9.1796875" style="3"/>
  </cols>
  <sheetData>
    <row r="1" spans="1:30" ht="21" customHeight="1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21" customHeight="1">
      <c r="A2" s="432" t="s">
        <v>1</v>
      </c>
      <c r="B2" s="434" t="s">
        <v>2</v>
      </c>
      <c r="C2" s="436" t="s">
        <v>3</v>
      </c>
      <c r="D2" s="436" t="s">
        <v>4</v>
      </c>
      <c r="E2" s="439" t="s">
        <v>5</v>
      </c>
      <c r="F2" s="440"/>
      <c r="G2" s="440"/>
      <c r="H2" s="440"/>
      <c r="I2" s="425" t="s">
        <v>6</v>
      </c>
      <c r="J2" s="425"/>
      <c r="K2" s="425"/>
      <c r="L2" s="425"/>
      <c r="M2" s="425" t="s">
        <v>7</v>
      </c>
      <c r="N2" s="425"/>
      <c r="O2" s="425"/>
      <c r="P2" s="425"/>
      <c r="Q2" s="426" t="s">
        <v>8</v>
      </c>
      <c r="R2" s="427"/>
      <c r="S2" s="427"/>
      <c r="T2" s="428"/>
      <c r="U2" s="429" t="s">
        <v>9</v>
      </c>
      <c r="V2" s="430"/>
      <c r="W2" s="430"/>
      <c r="X2" s="430"/>
      <c r="Y2" s="431"/>
      <c r="Z2" s="2"/>
      <c r="AA2" s="2"/>
      <c r="AB2" s="2"/>
      <c r="AC2" s="2"/>
      <c r="AD2" s="2"/>
    </row>
    <row r="3" spans="1:30" ht="21" customHeight="1">
      <c r="A3" s="433"/>
      <c r="B3" s="435"/>
      <c r="C3" s="437"/>
      <c r="D3" s="438"/>
      <c r="E3" s="288" t="s">
        <v>10</v>
      </c>
      <c r="F3" s="288" t="s">
        <v>11</v>
      </c>
      <c r="G3" s="288" t="s">
        <v>12</v>
      </c>
      <c r="H3" s="288" t="s">
        <v>13</v>
      </c>
      <c r="I3" s="288" t="s">
        <v>10</v>
      </c>
      <c r="J3" s="288" t="s">
        <v>11</v>
      </c>
      <c r="K3" s="288" t="s">
        <v>14</v>
      </c>
      <c r="L3" s="288" t="s">
        <v>15</v>
      </c>
      <c r="M3" s="288" t="s">
        <v>10</v>
      </c>
      <c r="N3" s="288" t="s">
        <v>11</v>
      </c>
      <c r="O3" s="288" t="s">
        <v>14</v>
      </c>
      <c r="P3" s="288" t="s">
        <v>16</v>
      </c>
      <c r="Q3" s="288" t="s">
        <v>10</v>
      </c>
      <c r="R3" s="288" t="s">
        <v>17</v>
      </c>
      <c r="S3" s="288" t="s">
        <v>13</v>
      </c>
      <c r="T3" s="288" t="s">
        <v>18</v>
      </c>
      <c r="U3" s="4" t="s">
        <v>1</v>
      </c>
      <c r="V3" s="5" t="s">
        <v>10</v>
      </c>
      <c r="W3" s="5" t="s">
        <v>17</v>
      </c>
      <c r="X3" s="5" t="s">
        <v>12</v>
      </c>
      <c r="Y3" s="6" t="s">
        <v>19</v>
      </c>
      <c r="Z3" s="2" t="s">
        <v>20</v>
      </c>
      <c r="AA3" s="2" t="s">
        <v>21</v>
      </c>
      <c r="AB3" s="2" t="s">
        <v>22</v>
      </c>
      <c r="AC3" s="2" t="s">
        <v>23</v>
      </c>
      <c r="AD3" s="2"/>
    </row>
    <row r="4" spans="1:30" ht="21" customHeight="1">
      <c r="A4" s="287" t="s">
        <v>24</v>
      </c>
      <c r="B4" s="39"/>
      <c r="C4" s="39"/>
      <c r="D4" s="39"/>
      <c r="E4" s="39"/>
      <c r="F4" s="39"/>
      <c r="G4" s="39"/>
      <c r="H4" s="39"/>
      <c r="I4" s="40"/>
      <c r="J4" s="40"/>
      <c r="K4" s="40"/>
      <c r="L4" s="34"/>
      <c r="M4" s="34"/>
      <c r="N4" s="34"/>
      <c r="O4" s="40"/>
      <c r="P4" s="40"/>
      <c r="Q4" s="41" t="e">
        <f t="shared" ref="Q4:Q12" si="0">M4/I4</f>
        <v>#DIV/0!</v>
      </c>
      <c r="R4" s="42" t="e">
        <f t="shared" ref="R4:R12" si="1">N4/J4</f>
        <v>#DIV/0!</v>
      </c>
      <c r="S4" s="42" t="e">
        <f t="shared" ref="S4:S12" si="2">P4/L4</f>
        <v>#DIV/0!</v>
      </c>
      <c r="T4" s="42" t="e">
        <f>1-(AC4)</f>
        <v>#DIV/0!</v>
      </c>
      <c r="U4" s="4" t="s">
        <v>24</v>
      </c>
      <c r="V4" s="5" t="e">
        <f>RANK(Q4,Q4:Q11,0)</f>
        <v>#DIV/0!</v>
      </c>
      <c r="W4" s="5" t="e">
        <f>RANK(R4,R4:R11,0)</f>
        <v>#DIV/0!</v>
      </c>
      <c r="X4" s="5" t="e">
        <f>RANK(#REF!,#REF!,0)</f>
        <v>#REF!</v>
      </c>
      <c r="Y4" s="6" t="e">
        <f>RANK(S4,S4:S11,0)</f>
        <v>#DIV/0!</v>
      </c>
      <c r="Z4" s="2" t="e">
        <f>RANK(T4,T4:T11,1)</f>
        <v>#DIV/0!</v>
      </c>
      <c r="AA4" s="13" t="e">
        <f t="shared" ref="AA4:AA12" si="3">C4/B4</f>
        <v>#DIV/0!</v>
      </c>
      <c r="AB4" s="13" t="e">
        <f t="shared" ref="AB4:AB12" si="4">P4/L4</f>
        <v>#DIV/0!</v>
      </c>
      <c r="AC4" s="13" t="e">
        <f>AA4*AB4</f>
        <v>#DIV/0!</v>
      </c>
      <c r="AD4" s="2"/>
    </row>
    <row r="5" spans="1:30" ht="21" customHeight="1">
      <c r="A5" s="35" t="s">
        <v>25</v>
      </c>
      <c r="B5" s="43"/>
      <c r="C5" s="43"/>
      <c r="D5" s="43"/>
      <c r="E5" s="43"/>
      <c r="F5" s="43"/>
      <c r="G5" s="43"/>
      <c r="H5" s="39"/>
      <c r="I5" s="44"/>
      <c r="J5" s="44"/>
      <c r="K5" s="44"/>
      <c r="L5" s="34"/>
      <c r="M5" s="44"/>
      <c r="N5" s="44"/>
      <c r="O5" s="44"/>
      <c r="P5" s="40"/>
      <c r="Q5" s="41" t="e">
        <f t="shared" si="0"/>
        <v>#DIV/0!</v>
      </c>
      <c r="R5" s="45" t="e">
        <f t="shared" si="1"/>
        <v>#DIV/0!</v>
      </c>
      <c r="S5" s="45" t="e">
        <f t="shared" si="2"/>
        <v>#DIV/0!</v>
      </c>
      <c r="T5" s="45" t="e">
        <f t="shared" ref="T5:T12" si="5">1-(AC5)</f>
        <v>#DIV/0!</v>
      </c>
      <c r="U5" s="4" t="s">
        <v>25</v>
      </c>
      <c r="V5" s="5" t="e">
        <f>RANK(Q5,Q4:Q11,0)</f>
        <v>#DIV/0!</v>
      </c>
      <c r="W5" s="5" t="e">
        <f>RANK(R5,R4:R11,0)</f>
        <v>#DIV/0!</v>
      </c>
      <c r="X5" s="5" t="e">
        <f>RANK(#REF!,#REF!,0)</f>
        <v>#REF!</v>
      </c>
      <c r="Y5" s="6" t="e">
        <f>RANK(S5,S4:S11,0)</f>
        <v>#DIV/0!</v>
      </c>
      <c r="Z5" s="2" t="e">
        <f>RANK(T5,T4:T11,1)</f>
        <v>#DIV/0!</v>
      </c>
      <c r="AA5" s="13" t="e">
        <f t="shared" si="3"/>
        <v>#DIV/0!</v>
      </c>
      <c r="AB5" s="13" t="e">
        <f t="shared" si="4"/>
        <v>#DIV/0!</v>
      </c>
      <c r="AC5" s="13" t="e">
        <f t="shared" ref="AC5:AC12" si="6">AA5*AB5</f>
        <v>#DIV/0!</v>
      </c>
      <c r="AD5" s="2"/>
    </row>
    <row r="6" spans="1:30" ht="21" customHeight="1">
      <c r="A6" s="287" t="s">
        <v>26</v>
      </c>
      <c r="B6" s="39"/>
      <c r="C6" s="39"/>
      <c r="D6" s="39"/>
      <c r="E6" s="39"/>
      <c r="F6" s="39"/>
      <c r="G6" s="39"/>
      <c r="H6" s="39"/>
      <c r="I6" s="40"/>
      <c r="J6" s="40"/>
      <c r="K6" s="40"/>
      <c r="L6" s="34"/>
      <c r="M6" s="40"/>
      <c r="N6" s="40"/>
      <c r="O6" s="40"/>
      <c r="P6" s="40"/>
      <c r="Q6" s="41" t="e">
        <f t="shared" si="0"/>
        <v>#DIV/0!</v>
      </c>
      <c r="R6" s="42" t="e">
        <f t="shared" si="1"/>
        <v>#DIV/0!</v>
      </c>
      <c r="S6" s="42" t="e">
        <f t="shared" si="2"/>
        <v>#DIV/0!</v>
      </c>
      <c r="T6" s="42" t="e">
        <f t="shared" si="5"/>
        <v>#DIV/0!</v>
      </c>
      <c r="U6" s="4" t="s">
        <v>26</v>
      </c>
      <c r="V6" s="5" t="e">
        <f>RANK(Q6,Q4:Q11,0)</f>
        <v>#DIV/0!</v>
      </c>
      <c r="W6" s="5" t="e">
        <f>RANK(R6,R4:R11,0)</f>
        <v>#DIV/0!</v>
      </c>
      <c r="X6" s="5" t="e">
        <f>RANK(#REF!,#REF!,0)</f>
        <v>#REF!</v>
      </c>
      <c r="Y6" s="6" t="e">
        <f>RANK(S6,S4:S11,0)</f>
        <v>#DIV/0!</v>
      </c>
      <c r="Z6" s="2" t="e">
        <f>RANK(T6,T4:T11,1)</f>
        <v>#DIV/0!</v>
      </c>
      <c r="AA6" s="13" t="e">
        <f t="shared" si="3"/>
        <v>#DIV/0!</v>
      </c>
      <c r="AB6" s="13" t="e">
        <f t="shared" si="4"/>
        <v>#DIV/0!</v>
      </c>
      <c r="AC6" s="13" t="e">
        <f t="shared" si="6"/>
        <v>#DIV/0!</v>
      </c>
      <c r="AD6" s="2"/>
    </row>
    <row r="7" spans="1:30" ht="21" customHeight="1">
      <c r="A7" s="287" t="s">
        <v>27</v>
      </c>
      <c r="B7" s="39"/>
      <c r="C7" s="39"/>
      <c r="D7" s="39"/>
      <c r="E7" s="39"/>
      <c r="F7" s="39"/>
      <c r="G7" s="39"/>
      <c r="H7" s="39"/>
      <c r="I7" s="40"/>
      <c r="J7" s="40"/>
      <c r="K7" s="40"/>
      <c r="L7" s="34"/>
      <c r="M7" s="40"/>
      <c r="N7" s="40"/>
      <c r="O7" s="40"/>
      <c r="P7" s="40"/>
      <c r="Q7" s="41" t="e">
        <f t="shared" si="0"/>
        <v>#DIV/0!</v>
      </c>
      <c r="R7" s="42" t="e">
        <f t="shared" si="1"/>
        <v>#DIV/0!</v>
      </c>
      <c r="S7" s="42" t="e">
        <f t="shared" si="2"/>
        <v>#DIV/0!</v>
      </c>
      <c r="T7" s="42" t="e">
        <f t="shared" si="5"/>
        <v>#DIV/0!</v>
      </c>
      <c r="U7" s="4" t="s">
        <v>27</v>
      </c>
      <c r="V7" s="5" t="e">
        <f>RANK(Q7,Q4:Q11,0)</f>
        <v>#DIV/0!</v>
      </c>
      <c r="W7" s="5" t="e">
        <f>RANK(R7,R4:R11,0)</f>
        <v>#DIV/0!</v>
      </c>
      <c r="X7" s="5" t="e">
        <f>RANK(#REF!,#REF!,0)</f>
        <v>#REF!</v>
      </c>
      <c r="Y7" s="6" t="e">
        <f>RANK(S7,S4:S11,0)</f>
        <v>#DIV/0!</v>
      </c>
      <c r="Z7" s="2" t="e">
        <f>RANK(T7,T4:T11,1)</f>
        <v>#DIV/0!</v>
      </c>
      <c r="AA7" s="13" t="e">
        <f t="shared" si="3"/>
        <v>#DIV/0!</v>
      </c>
      <c r="AB7" s="13" t="e">
        <f t="shared" si="4"/>
        <v>#DIV/0!</v>
      </c>
      <c r="AC7" s="13" t="e">
        <f t="shared" si="6"/>
        <v>#DIV/0!</v>
      </c>
      <c r="AD7" s="2"/>
    </row>
    <row r="8" spans="1:30" ht="21" customHeight="1">
      <c r="A8" s="287" t="s">
        <v>28</v>
      </c>
      <c r="B8" s="39"/>
      <c r="C8" s="39"/>
      <c r="D8" s="39"/>
      <c r="E8" s="39"/>
      <c r="F8" s="39"/>
      <c r="G8" s="39"/>
      <c r="H8" s="39"/>
      <c r="I8" s="40"/>
      <c r="J8" s="40"/>
      <c r="K8" s="40"/>
      <c r="L8" s="34"/>
      <c r="M8" s="40"/>
      <c r="N8" s="40"/>
      <c r="O8" s="40"/>
      <c r="P8" s="40"/>
      <c r="Q8" s="41" t="e">
        <f t="shared" si="0"/>
        <v>#DIV/0!</v>
      </c>
      <c r="R8" s="42" t="e">
        <f t="shared" si="1"/>
        <v>#DIV/0!</v>
      </c>
      <c r="S8" s="42" t="e">
        <f t="shared" si="2"/>
        <v>#DIV/0!</v>
      </c>
      <c r="T8" s="42" t="e">
        <f t="shared" si="5"/>
        <v>#DIV/0!</v>
      </c>
      <c r="U8" s="4" t="s">
        <v>28</v>
      </c>
      <c r="V8" s="5" t="e">
        <f>RANK(Q8,Q4:Q11,0)</f>
        <v>#DIV/0!</v>
      </c>
      <c r="W8" s="5" t="e">
        <f>RANK(R8,R4:R11,0)</f>
        <v>#DIV/0!</v>
      </c>
      <c r="X8" s="5" t="e">
        <f>RANK(#REF!,#REF!,0)</f>
        <v>#REF!</v>
      </c>
      <c r="Y8" s="6" t="e">
        <f>RANK(S8,S4:S11,0)</f>
        <v>#DIV/0!</v>
      </c>
      <c r="Z8" s="2" t="e">
        <f>RANK(T8,T4:T11,1)</f>
        <v>#DIV/0!</v>
      </c>
      <c r="AA8" s="13" t="e">
        <f t="shared" si="3"/>
        <v>#DIV/0!</v>
      </c>
      <c r="AB8" s="13" t="e">
        <f t="shared" si="4"/>
        <v>#DIV/0!</v>
      </c>
      <c r="AC8" s="13" t="e">
        <f t="shared" si="6"/>
        <v>#DIV/0!</v>
      </c>
      <c r="AD8" s="2"/>
    </row>
    <row r="9" spans="1:30" ht="21" customHeight="1">
      <c r="A9" s="287" t="s">
        <v>29</v>
      </c>
      <c r="B9" s="39"/>
      <c r="C9" s="39"/>
      <c r="D9" s="39"/>
      <c r="E9" s="39"/>
      <c r="F9" s="39"/>
      <c r="G9" s="39"/>
      <c r="H9" s="39"/>
      <c r="I9" s="40"/>
      <c r="J9" s="40"/>
      <c r="K9" s="40"/>
      <c r="L9" s="34"/>
      <c r="M9" s="40"/>
      <c r="N9" s="40"/>
      <c r="O9" s="40"/>
      <c r="P9" s="40"/>
      <c r="Q9" s="41" t="e">
        <f t="shared" si="0"/>
        <v>#DIV/0!</v>
      </c>
      <c r="R9" s="42" t="e">
        <f t="shared" si="1"/>
        <v>#DIV/0!</v>
      </c>
      <c r="S9" s="42" t="e">
        <f t="shared" si="2"/>
        <v>#DIV/0!</v>
      </c>
      <c r="T9" s="42" t="e">
        <f t="shared" si="5"/>
        <v>#DIV/0!</v>
      </c>
      <c r="U9" s="4" t="s">
        <v>29</v>
      </c>
      <c r="V9" s="5" t="e">
        <f>RANK(Q9,Q4:Q11,0)</f>
        <v>#DIV/0!</v>
      </c>
      <c r="W9" s="5" t="e">
        <f>RANK(R9,R4:R11,0)</f>
        <v>#DIV/0!</v>
      </c>
      <c r="X9" s="5" t="e">
        <f>RANK(#REF!,#REF!,0)</f>
        <v>#REF!</v>
      </c>
      <c r="Y9" s="6" t="e">
        <f>RANK(S9,S4:S11,0)</f>
        <v>#DIV/0!</v>
      </c>
      <c r="Z9" s="2" t="e">
        <f>RANK(T9,T4:T11,1)</f>
        <v>#DIV/0!</v>
      </c>
      <c r="AA9" s="13" t="e">
        <f t="shared" si="3"/>
        <v>#DIV/0!</v>
      </c>
      <c r="AB9" s="13" t="e">
        <f t="shared" si="4"/>
        <v>#DIV/0!</v>
      </c>
      <c r="AC9" s="13" t="e">
        <f t="shared" si="6"/>
        <v>#DIV/0!</v>
      </c>
      <c r="AD9" s="2"/>
    </row>
    <row r="10" spans="1:30" ht="21" customHeight="1">
      <c r="A10" s="287" t="s">
        <v>30</v>
      </c>
      <c r="B10" s="46"/>
      <c r="C10" s="46"/>
      <c r="D10" s="46"/>
      <c r="E10" s="46"/>
      <c r="F10" s="46"/>
      <c r="G10" s="46"/>
      <c r="H10" s="39"/>
      <c r="I10" s="288"/>
      <c r="J10" s="288"/>
      <c r="K10" s="288"/>
      <c r="L10" s="34"/>
      <c r="M10" s="288"/>
      <c r="N10" s="288"/>
      <c r="O10" s="288"/>
      <c r="P10" s="40"/>
      <c r="Q10" s="41" t="e">
        <f t="shared" si="0"/>
        <v>#DIV/0!</v>
      </c>
      <c r="R10" s="47" t="e">
        <f t="shared" si="1"/>
        <v>#DIV/0!</v>
      </c>
      <c r="S10" s="47" t="e">
        <f t="shared" si="2"/>
        <v>#DIV/0!</v>
      </c>
      <c r="T10" s="47" t="e">
        <f t="shared" si="5"/>
        <v>#DIV/0!</v>
      </c>
      <c r="U10" s="4" t="s">
        <v>30</v>
      </c>
      <c r="V10" s="5" t="e">
        <f>RANK(Q10,Q4:Q11,0)</f>
        <v>#DIV/0!</v>
      </c>
      <c r="W10" s="5" t="e">
        <f>RANK(R10,R4:R11,0)</f>
        <v>#DIV/0!</v>
      </c>
      <c r="X10" s="5" t="e">
        <f>RANK(#REF!,#REF!,0)</f>
        <v>#REF!</v>
      </c>
      <c r="Y10" s="6" t="e">
        <f>RANK(S10,S4:S11,0)</f>
        <v>#DIV/0!</v>
      </c>
      <c r="Z10" s="2" t="e">
        <f>RANK(T10,T4:T11,1)</f>
        <v>#DIV/0!</v>
      </c>
      <c r="AA10" s="13" t="e">
        <f t="shared" si="3"/>
        <v>#DIV/0!</v>
      </c>
      <c r="AB10" s="13" t="e">
        <f t="shared" si="4"/>
        <v>#DIV/0!</v>
      </c>
      <c r="AC10" s="13" t="e">
        <f t="shared" si="6"/>
        <v>#DIV/0!</v>
      </c>
      <c r="AD10" s="2"/>
    </row>
    <row r="11" spans="1:30" ht="21" customHeight="1" thickBot="1">
      <c r="A11" s="287" t="s">
        <v>31</v>
      </c>
      <c r="B11" s="39"/>
      <c r="C11" s="39"/>
      <c r="D11" s="39"/>
      <c r="E11" s="39"/>
      <c r="F11" s="39"/>
      <c r="G11" s="39"/>
      <c r="H11" s="39"/>
      <c r="I11" s="40"/>
      <c r="J11" s="40"/>
      <c r="K11" s="40"/>
      <c r="L11" s="34"/>
      <c r="M11" s="40"/>
      <c r="N11" s="40"/>
      <c r="O11" s="40"/>
      <c r="P11" s="40"/>
      <c r="Q11" s="41" t="e">
        <f t="shared" si="0"/>
        <v>#DIV/0!</v>
      </c>
      <c r="R11" s="42" t="e">
        <f t="shared" si="1"/>
        <v>#DIV/0!</v>
      </c>
      <c r="S11" s="42" t="e">
        <f t="shared" si="2"/>
        <v>#DIV/0!</v>
      </c>
      <c r="T11" s="42" t="e">
        <f t="shared" si="5"/>
        <v>#DIV/0!</v>
      </c>
      <c r="U11" s="37" t="s">
        <v>31</v>
      </c>
      <c r="V11" s="23" t="e">
        <f>RANK(Q11,Q4:Q11,0)</f>
        <v>#DIV/0!</v>
      </c>
      <c r="W11" s="23" t="e">
        <f>RANK(R11,R4:R11,0)</f>
        <v>#DIV/0!</v>
      </c>
      <c r="X11" s="23" t="e">
        <f>RANK(#REF!,#REF!,0)</f>
        <v>#REF!</v>
      </c>
      <c r="Y11" s="24" t="e">
        <f>RANK(S11,S4:S11,0)</f>
        <v>#DIV/0!</v>
      </c>
      <c r="Z11" s="2" t="e">
        <f>RANK(T11,T4:T11,1)</f>
        <v>#DIV/0!</v>
      </c>
      <c r="AA11" s="13" t="e">
        <f t="shared" si="3"/>
        <v>#DIV/0!</v>
      </c>
      <c r="AB11" s="13" t="e">
        <f t="shared" si="4"/>
        <v>#DIV/0!</v>
      </c>
      <c r="AC11" s="13" t="e">
        <f t="shared" si="6"/>
        <v>#DIV/0!</v>
      </c>
      <c r="AD11" s="2"/>
    </row>
    <row r="12" spans="1:30" ht="21" customHeight="1" thickBot="1">
      <c r="A12" s="36" t="s">
        <v>32</v>
      </c>
      <c r="B12" s="288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41" t="e">
        <f t="shared" si="0"/>
        <v>#DIV/0!</v>
      </c>
      <c r="R12" s="47" t="e">
        <f t="shared" si="1"/>
        <v>#DIV/0!</v>
      </c>
      <c r="S12" s="47" t="e">
        <f t="shared" si="2"/>
        <v>#DIV/0!</v>
      </c>
      <c r="T12" s="47" t="e">
        <f t="shared" si="5"/>
        <v>#DIV/0!</v>
      </c>
      <c r="U12" s="2"/>
      <c r="V12" s="2"/>
      <c r="W12" s="2"/>
      <c r="X12" s="2"/>
      <c r="Y12" s="2"/>
      <c r="Z12" s="2"/>
      <c r="AA12" s="13" t="e">
        <f t="shared" si="3"/>
        <v>#DIV/0!</v>
      </c>
      <c r="AB12" s="13" t="e">
        <f t="shared" si="4"/>
        <v>#DIV/0!</v>
      </c>
      <c r="AC12" s="13" t="e">
        <f t="shared" si="6"/>
        <v>#DIV/0!</v>
      </c>
      <c r="AD12" s="2"/>
    </row>
    <row r="13" spans="1:30" ht="15.75" customHeight="1" thickBot="1">
      <c r="A13" s="1" t="s">
        <v>33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ht="21" customHeight="1">
      <c r="A14" s="432" t="s">
        <v>1</v>
      </c>
      <c r="B14" s="434" t="s">
        <v>2</v>
      </c>
      <c r="C14" s="436" t="s">
        <v>3</v>
      </c>
      <c r="D14" s="436" t="s">
        <v>4</v>
      </c>
      <c r="E14" s="439" t="s">
        <v>5</v>
      </c>
      <c r="F14" s="440"/>
      <c r="G14" s="440"/>
      <c r="H14" s="440"/>
      <c r="I14" s="425" t="s">
        <v>6</v>
      </c>
      <c r="J14" s="425"/>
      <c r="K14" s="425"/>
      <c r="L14" s="425"/>
      <c r="M14" s="425" t="s">
        <v>7</v>
      </c>
      <c r="N14" s="425"/>
      <c r="O14" s="425"/>
      <c r="P14" s="425"/>
      <c r="Q14" s="426" t="s">
        <v>8</v>
      </c>
      <c r="R14" s="427"/>
      <c r="S14" s="427"/>
      <c r="T14" s="428"/>
      <c r="U14" s="429" t="s">
        <v>9</v>
      </c>
      <c r="V14" s="430"/>
      <c r="W14" s="430"/>
      <c r="X14" s="430"/>
      <c r="Y14" s="431"/>
      <c r="Z14" s="2"/>
      <c r="AA14" s="2"/>
      <c r="AB14" s="2"/>
      <c r="AC14" s="2"/>
    </row>
    <row r="15" spans="1:30" ht="21" customHeight="1">
      <c r="A15" s="433"/>
      <c r="B15" s="435"/>
      <c r="C15" s="437"/>
      <c r="D15" s="438"/>
      <c r="E15" s="288" t="s">
        <v>10</v>
      </c>
      <c r="F15" s="288" t="s">
        <v>11</v>
      </c>
      <c r="G15" s="288" t="s">
        <v>12</v>
      </c>
      <c r="H15" s="288" t="s">
        <v>13</v>
      </c>
      <c r="I15" s="288" t="s">
        <v>10</v>
      </c>
      <c r="J15" s="288" t="s">
        <v>11</v>
      </c>
      <c r="K15" s="288" t="s">
        <v>14</v>
      </c>
      <c r="L15" s="288" t="s">
        <v>15</v>
      </c>
      <c r="M15" s="288" t="s">
        <v>10</v>
      </c>
      <c r="N15" s="288" t="s">
        <v>11</v>
      </c>
      <c r="O15" s="288" t="s">
        <v>14</v>
      </c>
      <c r="P15" s="288" t="s">
        <v>16</v>
      </c>
      <c r="Q15" s="288" t="s">
        <v>10</v>
      </c>
      <c r="R15" s="288" t="s">
        <v>17</v>
      </c>
      <c r="S15" s="288" t="s">
        <v>13</v>
      </c>
      <c r="T15" s="288" t="s">
        <v>18</v>
      </c>
      <c r="U15" s="4" t="s">
        <v>1</v>
      </c>
      <c r="V15" s="5" t="s">
        <v>10</v>
      </c>
      <c r="W15" s="5" t="s">
        <v>17</v>
      </c>
      <c r="X15" s="5" t="s">
        <v>12</v>
      </c>
      <c r="Y15" s="6" t="s">
        <v>19</v>
      </c>
      <c r="Z15" s="2" t="s">
        <v>20</v>
      </c>
      <c r="AA15" s="2" t="s">
        <v>21</v>
      </c>
      <c r="AB15" s="2" t="s">
        <v>22</v>
      </c>
      <c r="AC15" s="2" t="s">
        <v>23</v>
      </c>
    </row>
    <row r="16" spans="1:30" ht="21" customHeight="1">
      <c r="A16" s="287" t="s">
        <v>24</v>
      </c>
      <c r="B16" s="39"/>
      <c r="C16" s="39"/>
      <c r="D16" s="39"/>
      <c r="E16" s="39"/>
      <c r="F16" s="39"/>
      <c r="G16" s="39"/>
      <c r="H16" s="39"/>
      <c r="I16" s="40"/>
      <c r="J16" s="40"/>
      <c r="K16" s="40"/>
      <c r="L16" s="40"/>
      <c r="M16" s="40"/>
      <c r="N16" s="40"/>
      <c r="O16" s="40"/>
      <c r="P16" s="40"/>
      <c r="Q16" s="41" t="e">
        <f t="shared" ref="Q16:Q24" si="7">M16/I16</f>
        <v>#DIV/0!</v>
      </c>
      <c r="R16" s="42" t="e">
        <f t="shared" ref="R16:R24" si="8">N16/J16</f>
        <v>#DIV/0!</v>
      </c>
      <c r="S16" s="42" t="e">
        <f t="shared" ref="S16:S24" si="9">P16/L16</f>
        <v>#DIV/0!</v>
      </c>
      <c r="T16" s="42" t="e">
        <f>1-(AC16)</f>
        <v>#DIV/0!</v>
      </c>
      <c r="U16" s="4" t="s">
        <v>24</v>
      </c>
      <c r="V16" s="5" t="e">
        <f>RANK(Q16,Q16:Q23,0)</f>
        <v>#DIV/0!</v>
      </c>
      <c r="W16" s="5" t="e">
        <f>RANK(R16,R16:R23,0)</f>
        <v>#DIV/0!</v>
      </c>
      <c r="X16" s="5" t="e">
        <f>RANK(#REF!,#REF!,0)</f>
        <v>#REF!</v>
      </c>
      <c r="Y16" s="6" t="e">
        <f>RANK(S16,S16:S23,0)</f>
        <v>#DIV/0!</v>
      </c>
      <c r="Z16" s="2">
        <v>7</v>
      </c>
      <c r="AA16" s="13" t="e">
        <f t="shared" ref="AA16:AA24" si="10">C16/B16</f>
        <v>#DIV/0!</v>
      </c>
      <c r="AB16" s="13" t="e">
        <f t="shared" ref="AB16:AB24" si="11">P16/L16</f>
        <v>#DIV/0!</v>
      </c>
      <c r="AC16" s="13" t="e">
        <f>AA16*AB16</f>
        <v>#DIV/0!</v>
      </c>
    </row>
    <row r="17" spans="1:29" ht="21" customHeight="1">
      <c r="A17" s="35" t="s">
        <v>25</v>
      </c>
      <c r="B17" s="43"/>
      <c r="C17" s="43"/>
      <c r="D17" s="43"/>
      <c r="E17" s="43"/>
      <c r="F17" s="43"/>
      <c r="G17" s="43"/>
      <c r="H17" s="39"/>
      <c r="I17" s="44"/>
      <c r="J17" s="44"/>
      <c r="K17" s="44"/>
      <c r="L17" s="40"/>
      <c r="M17" s="44"/>
      <c r="N17" s="44"/>
      <c r="O17" s="44"/>
      <c r="P17" s="40"/>
      <c r="Q17" s="41" t="e">
        <f t="shared" si="7"/>
        <v>#DIV/0!</v>
      </c>
      <c r="R17" s="45" t="e">
        <f t="shared" si="8"/>
        <v>#DIV/0!</v>
      </c>
      <c r="S17" s="45" t="e">
        <f t="shared" si="9"/>
        <v>#DIV/0!</v>
      </c>
      <c r="T17" s="45" t="e">
        <f t="shared" ref="T17:T24" si="12">1-(AC17)</f>
        <v>#DIV/0!</v>
      </c>
      <c r="U17" s="4" t="s">
        <v>25</v>
      </c>
      <c r="V17" s="5" t="e">
        <f>RANK(Q17,Q16:Q23,0)</f>
        <v>#DIV/0!</v>
      </c>
      <c r="W17" s="5" t="e">
        <f>RANK(R17,R16:R23,0)</f>
        <v>#DIV/0!</v>
      </c>
      <c r="X17" s="5" t="e">
        <f>RANK(#REF!,#REF!,0)</f>
        <v>#REF!</v>
      </c>
      <c r="Y17" s="6" t="e">
        <f>RANK(S17,S16:S23,0)</f>
        <v>#DIV/0!</v>
      </c>
      <c r="Z17" s="2">
        <v>4</v>
      </c>
      <c r="AA17" s="13" t="e">
        <f t="shared" si="10"/>
        <v>#DIV/0!</v>
      </c>
      <c r="AB17" s="13" t="e">
        <f t="shared" si="11"/>
        <v>#DIV/0!</v>
      </c>
      <c r="AC17" s="13" t="e">
        <f t="shared" ref="AC17:AC24" si="13">AA17*AB17</f>
        <v>#DIV/0!</v>
      </c>
    </row>
    <row r="18" spans="1:29" ht="21" customHeight="1">
      <c r="A18" s="287" t="s">
        <v>26</v>
      </c>
      <c r="B18" s="39"/>
      <c r="C18" s="39"/>
      <c r="D18" s="39"/>
      <c r="E18" s="39"/>
      <c r="F18" s="39"/>
      <c r="G18" s="39"/>
      <c r="H18" s="39"/>
      <c r="I18" s="40"/>
      <c r="J18" s="40"/>
      <c r="K18" s="40"/>
      <c r="L18" s="40"/>
      <c r="M18" s="40"/>
      <c r="N18" s="40"/>
      <c r="O18" s="40"/>
      <c r="P18" s="40"/>
      <c r="Q18" s="41" t="e">
        <f t="shared" si="7"/>
        <v>#DIV/0!</v>
      </c>
      <c r="R18" s="42" t="e">
        <f t="shared" si="8"/>
        <v>#DIV/0!</v>
      </c>
      <c r="S18" s="42" t="e">
        <f t="shared" si="9"/>
        <v>#DIV/0!</v>
      </c>
      <c r="T18" s="42" t="e">
        <f t="shared" si="12"/>
        <v>#DIV/0!</v>
      </c>
      <c r="U18" s="4" t="s">
        <v>26</v>
      </c>
      <c r="V18" s="5" t="e">
        <f>RANK(Q18,Q16:Q23,0)</f>
        <v>#DIV/0!</v>
      </c>
      <c r="W18" s="5" t="e">
        <f>RANK(R18,R16:R23,0)</f>
        <v>#DIV/0!</v>
      </c>
      <c r="X18" s="5" t="e">
        <f>RANK(#REF!,#REF!,0)</f>
        <v>#REF!</v>
      </c>
      <c r="Y18" s="6" t="e">
        <f>RANK(S18,S16:S23,0)</f>
        <v>#DIV/0!</v>
      </c>
      <c r="Z18" s="2">
        <v>6</v>
      </c>
      <c r="AA18" s="13" t="e">
        <f t="shared" si="10"/>
        <v>#DIV/0!</v>
      </c>
      <c r="AB18" s="13" t="e">
        <f t="shared" si="11"/>
        <v>#DIV/0!</v>
      </c>
      <c r="AC18" s="13" t="e">
        <f t="shared" si="13"/>
        <v>#DIV/0!</v>
      </c>
    </row>
    <row r="19" spans="1:29" ht="21" customHeight="1">
      <c r="A19" s="287" t="s">
        <v>27</v>
      </c>
      <c r="B19" s="39"/>
      <c r="C19" s="39"/>
      <c r="D19" s="39"/>
      <c r="E19" s="39"/>
      <c r="F19" s="39"/>
      <c r="G19" s="39"/>
      <c r="H19" s="39"/>
      <c r="I19" s="40"/>
      <c r="J19" s="40"/>
      <c r="K19" s="40"/>
      <c r="L19" s="40"/>
      <c r="M19" s="40"/>
      <c r="N19" s="40"/>
      <c r="O19" s="40"/>
      <c r="P19" s="40"/>
      <c r="Q19" s="41" t="e">
        <f t="shared" si="7"/>
        <v>#DIV/0!</v>
      </c>
      <c r="R19" s="42" t="e">
        <f t="shared" si="8"/>
        <v>#DIV/0!</v>
      </c>
      <c r="S19" s="42" t="e">
        <f t="shared" si="9"/>
        <v>#DIV/0!</v>
      </c>
      <c r="T19" s="42" t="e">
        <f t="shared" si="12"/>
        <v>#DIV/0!</v>
      </c>
      <c r="U19" s="4" t="s">
        <v>27</v>
      </c>
      <c r="V19" s="5" t="e">
        <f>RANK(Q19,Q16:Q23,0)</f>
        <v>#DIV/0!</v>
      </c>
      <c r="W19" s="5" t="e">
        <f>RANK(R19,R16:R23,0)</f>
        <v>#DIV/0!</v>
      </c>
      <c r="X19" s="5" t="e">
        <f>RANK(#REF!,#REF!,0)</f>
        <v>#REF!</v>
      </c>
      <c r="Y19" s="6" t="e">
        <f>RANK(S19,S16:S23,0)</f>
        <v>#DIV/0!</v>
      </c>
      <c r="Z19" s="2">
        <v>5</v>
      </c>
      <c r="AA19" s="13" t="e">
        <f t="shared" si="10"/>
        <v>#DIV/0!</v>
      </c>
      <c r="AB19" s="13" t="e">
        <f t="shared" si="11"/>
        <v>#DIV/0!</v>
      </c>
      <c r="AC19" s="13" t="e">
        <f t="shared" si="13"/>
        <v>#DIV/0!</v>
      </c>
    </row>
    <row r="20" spans="1:29" ht="21" customHeight="1">
      <c r="A20" s="287" t="s">
        <v>28</v>
      </c>
      <c r="B20" s="39"/>
      <c r="C20" s="39"/>
      <c r="D20" s="39"/>
      <c r="E20" s="39"/>
      <c r="F20" s="39"/>
      <c r="G20" s="39"/>
      <c r="H20" s="39"/>
      <c r="I20" s="40"/>
      <c r="J20" s="40"/>
      <c r="K20" s="40"/>
      <c r="L20" s="40"/>
      <c r="M20" s="40"/>
      <c r="N20" s="40"/>
      <c r="O20" s="40"/>
      <c r="P20" s="40"/>
      <c r="Q20" s="41" t="e">
        <f t="shared" si="7"/>
        <v>#DIV/0!</v>
      </c>
      <c r="R20" s="42" t="e">
        <f t="shared" si="8"/>
        <v>#DIV/0!</v>
      </c>
      <c r="S20" s="42" t="e">
        <f t="shared" si="9"/>
        <v>#DIV/0!</v>
      </c>
      <c r="T20" s="42" t="e">
        <f t="shared" si="12"/>
        <v>#DIV/0!</v>
      </c>
      <c r="U20" s="4" t="s">
        <v>28</v>
      </c>
      <c r="V20" s="5" t="e">
        <f>RANK(Q20,Q16:Q23,0)</f>
        <v>#DIV/0!</v>
      </c>
      <c r="W20" s="5" t="e">
        <f>RANK(R20,R16:R23,0)</f>
        <v>#DIV/0!</v>
      </c>
      <c r="X20" s="5" t="e">
        <f>RANK(#REF!,#REF!,0)</f>
        <v>#REF!</v>
      </c>
      <c r="Y20" s="6" t="e">
        <f>RANK(S20,S16:S23,0)</f>
        <v>#DIV/0!</v>
      </c>
      <c r="Z20" s="2">
        <v>1</v>
      </c>
      <c r="AA20" s="13" t="e">
        <f t="shared" si="10"/>
        <v>#DIV/0!</v>
      </c>
      <c r="AB20" s="13" t="e">
        <f t="shared" si="11"/>
        <v>#DIV/0!</v>
      </c>
      <c r="AC20" s="13" t="e">
        <f t="shared" si="13"/>
        <v>#DIV/0!</v>
      </c>
    </row>
    <row r="21" spans="1:29" ht="21" customHeight="1">
      <c r="A21" s="287" t="s">
        <v>29</v>
      </c>
      <c r="B21" s="39"/>
      <c r="C21" s="39"/>
      <c r="D21" s="39"/>
      <c r="E21" s="39"/>
      <c r="F21" s="39"/>
      <c r="G21" s="39"/>
      <c r="H21" s="39"/>
      <c r="I21" s="40"/>
      <c r="J21" s="40"/>
      <c r="K21" s="40"/>
      <c r="L21" s="40"/>
      <c r="M21" s="40"/>
      <c r="N21" s="40"/>
      <c r="O21" s="40"/>
      <c r="P21" s="40"/>
      <c r="Q21" s="41" t="e">
        <f t="shared" si="7"/>
        <v>#DIV/0!</v>
      </c>
      <c r="R21" s="42" t="e">
        <f t="shared" si="8"/>
        <v>#DIV/0!</v>
      </c>
      <c r="S21" s="42" t="e">
        <f t="shared" si="9"/>
        <v>#DIV/0!</v>
      </c>
      <c r="T21" s="42" t="e">
        <f t="shared" si="12"/>
        <v>#DIV/0!</v>
      </c>
      <c r="U21" s="4" t="s">
        <v>29</v>
      </c>
      <c r="V21" s="5" t="e">
        <f>RANK(Q21,Q16:Q23,0)</f>
        <v>#DIV/0!</v>
      </c>
      <c r="W21" s="5" t="e">
        <f>RANK(R21,R16:R23,0)</f>
        <v>#DIV/0!</v>
      </c>
      <c r="X21" s="5" t="e">
        <f>RANK(#REF!,#REF!,0)</f>
        <v>#REF!</v>
      </c>
      <c r="Y21" s="6" t="e">
        <f>RANK(S21,S16:S23,0)</f>
        <v>#DIV/0!</v>
      </c>
      <c r="Z21" s="2">
        <v>3</v>
      </c>
      <c r="AA21" s="13" t="e">
        <f t="shared" si="10"/>
        <v>#DIV/0!</v>
      </c>
      <c r="AB21" s="13" t="e">
        <f t="shared" si="11"/>
        <v>#DIV/0!</v>
      </c>
      <c r="AC21" s="13" t="e">
        <f t="shared" si="13"/>
        <v>#DIV/0!</v>
      </c>
    </row>
    <row r="22" spans="1:29" ht="21" customHeight="1">
      <c r="A22" s="287" t="s">
        <v>30</v>
      </c>
      <c r="B22" s="46"/>
      <c r="C22" s="46"/>
      <c r="D22" s="46"/>
      <c r="E22" s="46"/>
      <c r="F22" s="46"/>
      <c r="G22" s="46"/>
      <c r="H22" s="39"/>
      <c r="I22" s="288"/>
      <c r="J22" s="288"/>
      <c r="K22" s="288"/>
      <c r="L22" s="40"/>
      <c r="M22" s="288"/>
      <c r="N22" s="288"/>
      <c r="O22" s="288"/>
      <c r="P22" s="40"/>
      <c r="Q22" s="41" t="e">
        <f t="shared" si="7"/>
        <v>#DIV/0!</v>
      </c>
      <c r="R22" s="47" t="e">
        <f t="shared" si="8"/>
        <v>#DIV/0!</v>
      </c>
      <c r="S22" s="47" t="e">
        <f t="shared" si="9"/>
        <v>#DIV/0!</v>
      </c>
      <c r="T22" s="47" t="e">
        <f t="shared" si="12"/>
        <v>#DIV/0!</v>
      </c>
      <c r="U22" s="4" t="s">
        <v>30</v>
      </c>
      <c r="V22" s="5" t="e">
        <f>RANK(Q22,Q16:Q23,0)</f>
        <v>#DIV/0!</v>
      </c>
      <c r="W22" s="5" t="e">
        <f>RANK(R22,R16:R23,0)</f>
        <v>#DIV/0!</v>
      </c>
      <c r="X22" s="5" t="e">
        <f>RANK(#REF!,#REF!,0)</f>
        <v>#REF!</v>
      </c>
      <c r="Y22" s="6" t="e">
        <f>RANK(S22,S16:S23,0)</f>
        <v>#DIV/0!</v>
      </c>
      <c r="Z22" s="2">
        <v>2</v>
      </c>
      <c r="AA22" s="13" t="e">
        <f t="shared" si="10"/>
        <v>#DIV/0!</v>
      </c>
      <c r="AB22" s="13" t="e">
        <f t="shared" si="11"/>
        <v>#DIV/0!</v>
      </c>
      <c r="AC22" s="13" t="e">
        <f t="shared" si="13"/>
        <v>#DIV/0!</v>
      </c>
    </row>
    <row r="23" spans="1:29" ht="21" customHeight="1" thickBot="1">
      <c r="A23" s="287" t="s">
        <v>31</v>
      </c>
      <c r="B23" s="39"/>
      <c r="C23" s="39"/>
      <c r="D23" s="39"/>
      <c r="E23" s="39"/>
      <c r="F23" s="39"/>
      <c r="G23" s="39"/>
      <c r="H23" s="39"/>
      <c r="I23" s="40"/>
      <c r="J23" s="40"/>
      <c r="K23" s="40"/>
      <c r="L23" s="40"/>
      <c r="M23" s="40"/>
      <c r="N23" s="40"/>
      <c r="O23" s="40"/>
      <c r="P23" s="40"/>
      <c r="Q23" s="41" t="e">
        <f t="shared" si="7"/>
        <v>#DIV/0!</v>
      </c>
      <c r="R23" s="42" t="e">
        <f t="shared" si="8"/>
        <v>#DIV/0!</v>
      </c>
      <c r="S23" s="42" t="e">
        <f t="shared" si="9"/>
        <v>#DIV/0!</v>
      </c>
      <c r="T23" s="42" t="e">
        <f t="shared" si="12"/>
        <v>#DIV/0!</v>
      </c>
      <c r="U23" s="37" t="s">
        <v>31</v>
      </c>
      <c r="V23" s="23" t="e">
        <f>RANK(Q23,Q16:Q23,0)</f>
        <v>#DIV/0!</v>
      </c>
      <c r="W23" s="23" t="e">
        <f>RANK(R23,R16:R23,0)</f>
        <v>#DIV/0!</v>
      </c>
      <c r="X23" s="23" t="e">
        <f>RANK(#REF!,#REF!,0)</f>
        <v>#REF!</v>
      </c>
      <c r="Y23" s="24" t="e">
        <f>RANK(S23,S16:S23,0)</f>
        <v>#DIV/0!</v>
      </c>
      <c r="Z23" s="2">
        <v>8</v>
      </c>
      <c r="AA23" s="13" t="e">
        <f t="shared" si="10"/>
        <v>#DIV/0!</v>
      </c>
      <c r="AB23" s="13" t="e">
        <f t="shared" si="11"/>
        <v>#DIV/0!</v>
      </c>
      <c r="AC23" s="13" t="e">
        <f t="shared" si="13"/>
        <v>#DIV/0!</v>
      </c>
    </row>
    <row r="24" spans="1:29" ht="21" customHeight="1" thickBot="1">
      <c r="A24" s="36" t="s">
        <v>32</v>
      </c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46"/>
      <c r="N24" s="46"/>
      <c r="O24" s="46"/>
      <c r="P24" s="288"/>
      <c r="Q24" s="41" t="e">
        <f t="shared" si="7"/>
        <v>#DIV/0!</v>
      </c>
      <c r="R24" s="47" t="e">
        <f t="shared" si="8"/>
        <v>#DIV/0!</v>
      </c>
      <c r="S24" s="47" t="e">
        <f t="shared" si="9"/>
        <v>#DIV/0!</v>
      </c>
      <c r="T24" s="47" t="e">
        <f t="shared" si="12"/>
        <v>#DIV/0!</v>
      </c>
      <c r="U24" s="2"/>
      <c r="V24" s="2"/>
      <c r="W24" s="2"/>
      <c r="X24" s="2"/>
      <c r="Y24" s="2"/>
      <c r="Z24" s="2"/>
      <c r="AA24" s="13" t="e">
        <f t="shared" si="10"/>
        <v>#DIV/0!</v>
      </c>
      <c r="AB24" s="13" t="e">
        <f t="shared" si="11"/>
        <v>#DIV/0!</v>
      </c>
      <c r="AC24" s="13" t="e">
        <f t="shared" si="13"/>
        <v>#DIV/0!</v>
      </c>
    </row>
    <row r="25" spans="1:29" ht="15" customHeight="1" thickBot="1">
      <c r="A25" s="1" t="s">
        <v>34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1" customHeight="1">
      <c r="A26" s="432" t="s">
        <v>1</v>
      </c>
      <c r="B26" s="434" t="s">
        <v>2</v>
      </c>
      <c r="C26" s="436" t="s">
        <v>3</v>
      </c>
      <c r="D26" s="436" t="s">
        <v>4</v>
      </c>
      <c r="E26" s="443" t="s">
        <v>5</v>
      </c>
      <c r="F26" s="444"/>
      <c r="G26" s="444"/>
      <c r="H26" s="444"/>
      <c r="I26" s="430" t="s">
        <v>6</v>
      </c>
      <c r="J26" s="430"/>
      <c r="K26" s="430"/>
      <c r="L26" s="430"/>
      <c r="M26" s="430" t="s">
        <v>7</v>
      </c>
      <c r="N26" s="430"/>
      <c r="O26" s="430"/>
      <c r="P26" s="430"/>
      <c r="Q26" s="426" t="s">
        <v>8</v>
      </c>
      <c r="R26" s="427"/>
      <c r="S26" s="427"/>
      <c r="T26" s="428"/>
      <c r="U26" s="429" t="s">
        <v>9</v>
      </c>
      <c r="V26" s="430"/>
      <c r="W26" s="430"/>
      <c r="X26" s="430"/>
      <c r="Y26" s="431"/>
      <c r="Z26" s="2"/>
      <c r="AA26" s="2"/>
      <c r="AB26" s="2"/>
      <c r="AC26" s="2"/>
    </row>
    <row r="27" spans="1:29" ht="21" customHeight="1">
      <c r="A27" s="433"/>
      <c r="B27" s="441"/>
      <c r="C27" s="442"/>
      <c r="D27" s="442"/>
      <c r="E27" s="4" t="s">
        <v>10</v>
      </c>
      <c r="F27" s="5" t="s">
        <v>11</v>
      </c>
      <c r="G27" s="5" t="s">
        <v>12</v>
      </c>
      <c r="H27" s="5" t="s">
        <v>13</v>
      </c>
      <c r="I27" s="5" t="s">
        <v>10</v>
      </c>
      <c r="J27" s="5" t="s">
        <v>11</v>
      </c>
      <c r="K27" s="5" t="s">
        <v>14</v>
      </c>
      <c r="L27" s="5" t="s">
        <v>15</v>
      </c>
      <c r="M27" s="5" t="s">
        <v>10</v>
      </c>
      <c r="N27" s="5" t="s">
        <v>11</v>
      </c>
      <c r="O27" s="5" t="s">
        <v>14</v>
      </c>
      <c r="P27" s="5" t="s">
        <v>16</v>
      </c>
      <c r="Q27" s="5" t="s">
        <v>10</v>
      </c>
      <c r="R27" s="5" t="s">
        <v>17</v>
      </c>
      <c r="S27" s="5" t="s">
        <v>13</v>
      </c>
      <c r="T27" s="6" t="s">
        <v>18</v>
      </c>
      <c r="U27" s="7" t="s">
        <v>1</v>
      </c>
      <c r="V27" s="5" t="s">
        <v>10</v>
      </c>
      <c r="W27" s="5" t="s">
        <v>17</v>
      </c>
      <c r="X27" s="5" t="s">
        <v>12</v>
      </c>
      <c r="Y27" s="6" t="s">
        <v>19</v>
      </c>
      <c r="Z27" s="2" t="s">
        <v>20</v>
      </c>
      <c r="AA27" s="2" t="s">
        <v>21</v>
      </c>
      <c r="AB27" s="2" t="s">
        <v>22</v>
      </c>
      <c r="AC27" s="2" t="s">
        <v>23</v>
      </c>
    </row>
    <row r="28" spans="1:29" ht="21" customHeight="1">
      <c r="A28" s="7" t="s">
        <v>24</v>
      </c>
      <c r="B28" s="8"/>
      <c r="C28" s="8"/>
      <c r="D28" s="8"/>
      <c r="E28" s="8"/>
      <c r="F28" s="8"/>
      <c r="G28" s="8"/>
      <c r="H28" s="8"/>
      <c r="I28" s="9"/>
      <c r="J28" s="9"/>
      <c r="K28" s="9"/>
      <c r="L28" s="9"/>
      <c r="M28" s="9"/>
      <c r="N28" s="9"/>
      <c r="O28" s="9"/>
      <c r="P28" s="9"/>
      <c r="Q28" s="10" t="e">
        <f t="shared" ref="Q28:Q36" si="14">M28/I28</f>
        <v>#DIV/0!</v>
      </c>
      <c r="R28" s="11" t="e">
        <f t="shared" ref="R28:R36" si="15">N28/J28</f>
        <v>#DIV/0!</v>
      </c>
      <c r="S28" s="11" t="e">
        <f t="shared" ref="S28:S36" si="16">P28/L28</f>
        <v>#DIV/0!</v>
      </c>
      <c r="T28" s="12" t="e">
        <f>1-(AC28)</f>
        <v>#DIV/0!</v>
      </c>
      <c r="U28" s="7" t="s">
        <v>24</v>
      </c>
      <c r="V28" s="5" t="e">
        <f>RANK(Q28,Q28:Q35,0)</f>
        <v>#DIV/0!</v>
      </c>
      <c r="W28" s="5" t="e">
        <f>RANK(R28,R28:R35,0)</f>
        <v>#DIV/0!</v>
      </c>
      <c r="X28" s="5" t="e">
        <f>RANK(#REF!,#REF!,0)</f>
        <v>#REF!</v>
      </c>
      <c r="Y28" s="6" t="e">
        <f>RANK(S28,S28:S35,0)</f>
        <v>#DIV/0!</v>
      </c>
      <c r="Z28" s="2" t="e">
        <f>RANK(T28,T28:T35,1)</f>
        <v>#DIV/0!</v>
      </c>
      <c r="AA28" s="13" t="e">
        <f t="shared" ref="AA28:AA36" si="17">C28/B28</f>
        <v>#DIV/0!</v>
      </c>
      <c r="AB28" s="13" t="e">
        <f t="shared" ref="AB28:AB36" si="18">P28/L28</f>
        <v>#DIV/0!</v>
      </c>
      <c r="AC28" s="13" t="e">
        <f>AA28*AB28</f>
        <v>#DIV/0!</v>
      </c>
    </row>
    <row r="29" spans="1:29" ht="21" customHeight="1">
      <c r="A29" s="14" t="s">
        <v>25</v>
      </c>
      <c r="B29" s="15"/>
      <c r="C29" s="15"/>
      <c r="D29" s="15"/>
      <c r="E29" s="15"/>
      <c r="F29" s="15"/>
      <c r="G29" s="15"/>
      <c r="H29" s="8"/>
      <c r="I29" s="16"/>
      <c r="J29" s="16"/>
      <c r="K29" s="16"/>
      <c r="L29" s="9"/>
      <c r="M29" s="16"/>
      <c r="N29" s="16"/>
      <c r="O29" s="16"/>
      <c r="P29" s="9"/>
      <c r="Q29" s="10" t="e">
        <f t="shared" si="14"/>
        <v>#DIV/0!</v>
      </c>
      <c r="R29" s="17" t="e">
        <f t="shared" si="15"/>
        <v>#DIV/0!</v>
      </c>
      <c r="S29" s="17" t="e">
        <f t="shared" si="16"/>
        <v>#DIV/0!</v>
      </c>
      <c r="T29" s="18" t="e">
        <f t="shared" ref="T29:T36" si="19">1-(AC29)</f>
        <v>#DIV/0!</v>
      </c>
      <c r="U29" s="7" t="s">
        <v>25</v>
      </c>
      <c r="V29" s="5" t="e">
        <f>RANK(Q29,Q28:Q35,0)</f>
        <v>#DIV/0!</v>
      </c>
      <c r="W29" s="5" t="e">
        <f>RANK(R29,R28:R35,0)</f>
        <v>#DIV/0!</v>
      </c>
      <c r="X29" s="5" t="e">
        <f>RANK(#REF!,#REF!,0)</f>
        <v>#REF!</v>
      </c>
      <c r="Y29" s="6" t="e">
        <f>RANK(S29,S28:S35,0)</f>
        <v>#DIV/0!</v>
      </c>
      <c r="Z29" s="2" t="e">
        <f>RANK(T29,T28:T35,1)</f>
        <v>#DIV/0!</v>
      </c>
      <c r="AA29" s="13" t="e">
        <f t="shared" si="17"/>
        <v>#DIV/0!</v>
      </c>
      <c r="AB29" s="13" t="e">
        <f t="shared" si="18"/>
        <v>#DIV/0!</v>
      </c>
      <c r="AC29" s="13" t="e">
        <f t="shared" ref="AC29:AC36" si="20">AA29*AB29</f>
        <v>#DIV/0!</v>
      </c>
    </row>
    <row r="30" spans="1:29" ht="21" customHeight="1">
      <c r="A30" s="7" t="s">
        <v>26</v>
      </c>
      <c r="B30" s="8"/>
      <c r="C30" s="8"/>
      <c r="D30" s="8"/>
      <c r="E30" s="8"/>
      <c r="F30" s="8"/>
      <c r="G30" s="8"/>
      <c r="H30" s="8"/>
      <c r="I30" s="9"/>
      <c r="J30" s="9"/>
      <c r="K30" s="9"/>
      <c r="L30" s="9"/>
      <c r="M30" s="9"/>
      <c r="N30" s="9"/>
      <c r="O30" s="9"/>
      <c r="P30" s="9"/>
      <c r="Q30" s="10" t="e">
        <f t="shared" si="14"/>
        <v>#DIV/0!</v>
      </c>
      <c r="R30" s="11" t="e">
        <f t="shared" si="15"/>
        <v>#DIV/0!</v>
      </c>
      <c r="S30" s="11" t="e">
        <f t="shared" si="16"/>
        <v>#DIV/0!</v>
      </c>
      <c r="T30" s="12" t="e">
        <f t="shared" si="19"/>
        <v>#DIV/0!</v>
      </c>
      <c r="U30" s="7" t="s">
        <v>26</v>
      </c>
      <c r="V30" s="5" t="e">
        <f>RANK(Q30,Q28:Q35,0)</f>
        <v>#DIV/0!</v>
      </c>
      <c r="W30" s="5" t="e">
        <f>RANK(R30,R28:R35,0)</f>
        <v>#DIV/0!</v>
      </c>
      <c r="X30" s="5" t="e">
        <f>RANK(#REF!,#REF!,0)</f>
        <v>#REF!</v>
      </c>
      <c r="Y30" s="6" t="e">
        <f>RANK(S30,S28:S35,0)</f>
        <v>#DIV/0!</v>
      </c>
      <c r="Z30" s="2" t="e">
        <f>RANK(T30,T28:T35,1)</f>
        <v>#DIV/0!</v>
      </c>
      <c r="AA30" s="13" t="e">
        <f t="shared" si="17"/>
        <v>#DIV/0!</v>
      </c>
      <c r="AB30" s="13" t="e">
        <f t="shared" si="18"/>
        <v>#DIV/0!</v>
      </c>
      <c r="AC30" s="13" t="e">
        <f t="shared" si="20"/>
        <v>#DIV/0!</v>
      </c>
    </row>
    <row r="31" spans="1:29" ht="21" customHeight="1">
      <c r="A31" s="7" t="s">
        <v>27</v>
      </c>
      <c r="B31" s="8"/>
      <c r="C31" s="8"/>
      <c r="D31" s="8"/>
      <c r="E31" s="8"/>
      <c r="F31" s="8"/>
      <c r="G31" s="8"/>
      <c r="H31" s="8"/>
      <c r="I31" s="9"/>
      <c r="J31" s="9"/>
      <c r="K31" s="9"/>
      <c r="L31" s="9"/>
      <c r="M31" s="9"/>
      <c r="N31" s="9"/>
      <c r="O31" s="9"/>
      <c r="P31" s="9"/>
      <c r="Q31" s="10" t="e">
        <f t="shared" si="14"/>
        <v>#DIV/0!</v>
      </c>
      <c r="R31" s="11" t="e">
        <f t="shared" si="15"/>
        <v>#DIV/0!</v>
      </c>
      <c r="S31" s="11" t="e">
        <f t="shared" si="16"/>
        <v>#DIV/0!</v>
      </c>
      <c r="T31" s="12" t="e">
        <f t="shared" si="19"/>
        <v>#DIV/0!</v>
      </c>
      <c r="U31" s="7" t="s">
        <v>27</v>
      </c>
      <c r="V31" s="5" t="e">
        <f>RANK(Q31,Q28:Q35,0)</f>
        <v>#DIV/0!</v>
      </c>
      <c r="W31" s="5" t="e">
        <f>RANK(R31,R28:R35,0)</f>
        <v>#DIV/0!</v>
      </c>
      <c r="X31" s="5" t="e">
        <f>RANK(#REF!,#REF!,0)</f>
        <v>#REF!</v>
      </c>
      <c r="Y31" s="6" t="e">
        <f>RANK(S31,S28:S35,0)</f>
        <v>#DIV/0!</v>
      </c>
      <c r="Z31" s="2" t="e">
        <f>RANK(T31,T28:T35,1)</f>
        <v>#DIV/0!</v>
      </c>
      <c r="AA31" s="13" t="e">
        <f t="shared" si="17"/>
        <v>#DIV/0!</v>
      </c>
      <c r="AB31" s="13" t="e">
        <f t="shared" si="18"/>
        <v>#DIV/0!</v>
      </c>
      <c r="AC31" s="13" t="e">
        <f t="shared" si="20"/>
        <v>#DIV/0!</v>
      </c>
    </row>
    <row r="32" spans="1:29" ht="21" customHeight="1">
      <c r="A32" s="7" t="s">
        <v>28</v>
      </c>
      <c r="B32" s="8"/>
      <c r="C32" s="8"/>
      <c r="D32" s="8"/>
      <c r="E32" s="8"/>
      <c r="F32" s="8"/>
      <c r="G32" s="8"/>
      <c r="H32" s="8"/>
      <c r="I32" s="9"/>
      <c r="J32" s="9"/>
      <c r="K32" s="9"/>
      <c r="L32" s="9"/>
      <c r="M32" s="9"/>
      <c r="N32" s="9"/>
      <c r="O32" s="9"/>
      <c r="P32" s="9"/>
      <c r="Q32" s="10" t="e">
        <f t="shared" si="14"/>
        <v>#DIV/0!</v>
      </c>
      <c r="R32" s="11" t="e">
        <f t="shared" si="15"/>
        <v>#DIV/0!</v>
      </c>
      <c r="S32" s="11" t="e">
        <f t="shared" si="16"/>
        <v>#DIV/0!</v>
      </c>
      <c r="T32" s="12" t="e">
        <f t="shared" si="19"/>
        <v>#DIV/0!</v>
      </c>
      <c r="U32" s="7" t="s">
        <v>28</v>
      </c>
      <c r="V32" s="5" t="e">
        <f>RANK(Q32,Q28:Q35,0)</f>
        <v>#DIV/0!</v>
      </c>
      <c r="W32" s="5" t="e">
        <f>RANK(R32,R28:R35,0)</f>
        <v>#DIV/0!</v>
      </c>
      <c r="X32" s="5" t="e">
        <f>RANK(#REF!,#REF!,0)</f>
        <v>#REF!</v>
      </c>
      <c r="Y32" s="6" t="e">
        <f>RANK(S32,S28:S35,0)</f>
        <v>#DIV/0!</v>
      </c>
      <c r="Z32" s="2" t="e">
        <f>RANK(T32,T28:T35,1)</f>
        <v>#DIV/0!</v>
      </c>
      <c r="AA32" s="13" t="e">
        <f t="shared" si="17"/>
        <v>#DIV/0!</v>
      </c>
      <c r="AB32" s="13" t="e">
        <f t="shared" si="18"/>
        <v>#DIV/0!</v>
      </c>
      <c r="AC32" s="13" t="e">
        <f t="shared" si="20"/>
        <v>#DIV/0!</v>
      </c>
    </row>
    <row r="33" spans="1:29" ht="21" customHeight="1">
      <c r="A33" s="7" t="s">
        <v>29</v>
      </c>
      <c r="B33" s="8"/>
      <c r="C33" s="8"/>
      <c r="D33" s="8"/>
      <c r="E33" s="8"/>
      <c r="F33" s="8"/>
      <c r="G33" s="8"/>
      <c r="H33" s="8"/>
      <c r="I33" s="9"/>
      <c r="J33" s="9"/>
      <c r="K33" s="9"/>
      <c r="L33" s="9"/>
      <c r="M33" s="9"/>
      <c r="N33" s="9"/>
      <c r="O33" s="9"/>
      <c r="P33" s="9"/>
      <c r="Q33" s="10" t="e">
        <f t="shared" si="14"/>
        <v>#DIV/0!</v>
      </c>
      <c r="R33" s="11" t="e">
        <f t="shared" si="15"/>
        <v>#DIV/0!</v>
      </c>
      <c r="S33" s="11" t="e">
        <f t="shared" si="16"/>
        <v>#DIV/0!</v>
      </c>
      <c r="T33" s="12" t="e">
        <f t="shared" si="19"/>
        <v>#DIV/0!</v>
      </c>
      <c r="U33" s="7" t="s">
        <v>29</v>
      </c>
      <c r="V33" s="5" t="e">
        <f>RANK(Q33,Q28:Q35,0)</f>
        <v>#DIV/0!</v>
      </c>
      <c r="W33" s="5" t="e">
        <f>RANK(R33,R28:R35,0)</f>
        <v>#DIV/0!</v>
      </c>
      <c r="X33" s="5" t="e">
        <f>RANK(#REF!,#REF!,0)</f>
        <v>#REF!</v>
      </c>
      <c r="Y33" s="6" t="e">
        <f>RANK(S33,S28:S35,0)</f>
        <v>#DIV/0!</v>
      </c>
      <c r="Z33" s="2" t="e">
        <f>RANK(T33,T28:T35,1)</f>
        <v>#DIV/0!</v>
      </c>
      <c r="AA33" s="13" t="e">
        <f t="shared" si="17"/>
        <v>#DIV/0!</v>
      </c>
      <c r="AB33" s="13" t="e">
        <f t="shared" si="18"/>
        <v>#DIV/0!</v>
      </c>
      <c r="AC33" s="13" t="e">
        <f t="shared" si="20"/>
        <v>#DIV/0!</v>
      </c>
    </row>
    <row r="34" spans="1:29" ht="21" customHeight="1">
      <c r="A34" s="7" t="s">
        <v>30</v>
      </c>
      <c r="B34" s="19"/>
      <c r="C34" s="19"/>
      <c r="D34" s="19"/>
      <c r="E34" s="19"/>
      <c r="F34" s="19"/>
      <c r="G34" s="19"/>
      <c r="H34" s="8"/>
      <c r="I34" s="5"/>
      <c r="J34" s="5"/>
      <c r="K34" s="5"/>
      <c r="L34" s="9"/>
      <c r="M34" s="5"/>
      <c r="N34" s="5"/>
      <c r="O34" s="5"/>
      <c r="P34" s="9"/>
      <c r="Q34" s="10" t="e">
        <f t="shared" si="14"/>
        <v>#DIV/0!</v>
      </c>
      <c r="R34" s="20" t="e">
        <f t="shared" si="15"/>
        <v>#DIV/0!</v>
      </c>
      <c r="S34" s="20" t="e">
        <f t="shared" si="16"/>
        <v>#DIV/0!</v>
      </c>
      <c r="T34" s="21" t="e">
        <f t="shared" si="19"/>
        <v>#DIV/0!</v>
      </c>
      <c r="U34" s="7" t="s">
        <v>30</v>
      </c>
      <c r="V34" s="5" t="e">
        <f>RANK(Q34,Q28:Q35,0)</f>
        <v>#DIV/0!</v>
      </c>
      <c r="W34" s="5" t="e">
        <f>RANK(R34,R28:R35,0)</f>
        <v>#DIV/0!</v>
      </c>
      <c r="X34" s="5" t="e">
        <f>RANK(#REF!,#REF!,0)</f>
        <v>#REF!</v>
      </c>
      <c r="Y34" s="6" t="e">
        <f>RANK(S34,S28:S35,0)</f>
        <v>#DIV/0!</v>
      </c>
      <c r="Z34" s="2" t="e">
        <f>RANK(T34,T28:T35,1)</f>
        <v>#DIV/0!</v>
      </c>
      <c r="AA34" s="13" t="e">
        <f t="shared" si="17"/>
        <v>#DIV/0!</v>
      </c>
      <c r="AB34" s="13" t="e">
        <f t="shared" si="18"/>
        <v>#DIV/0!</v>
      </c>
      <c r="AC34" s="13" t="e">
        <f t="shared" si="20"/>
        <v>#DIV/0!</v>
      </c>
    </row>
    <row r="35" spans="1:29" ht="21" customHeight="1" thickBot="1">
      <c r="A35" s="7" t="s">
        <v>31</v>
      </c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  <c r="Q35" s="10" t="e">
        <f t="shared" si="14"/>
        <v>#DIV/0!</v>
      </c>
      <c r="R35" s="11" t="e">
        <f t="shared" si="15"/>
        <v>#DIV/0!</v>
      </c>
      <c r="S35" s="11" t="e">
        <f t="shared" si="16"/>
        <v>#DIV/0!</v>
      </c>
      <c r="T35" s="12" t="e">
        <f t="shared" si="19"/>
        <v>#DIV/0!</v>
      </c>
      <c r="U35" s="22" t="s">
        <v>31</v>
      </c>
      <c r="V35" s="23" t="e">
        <f>RANK(Q35,Q28:Q35,0)</f>
        <v>#DIV/0!</v>
      </c>
      <c r="W35" s="23" t="e">
        <f>RANK(R35,R28:R35,0)</f>
        <v>#DIV/0!</v>
      </c>
      <c r="X35" s="23" t="e">
        <f>RANK(#REF!,#REF!,0)</f>
        <v>#REF!</v>
      </c>
      <c r="Y35" s="24" t="e">
        <f>RANK(S35,S28:S35,0)</f>
        <v>#DIV/0!</v>
      </c>
      <c r="Z35" s="2" t="e">
        <f>RANK(T35,T28:T35,1)</f>
        <v>#DIV/0!</v>
      </c>
      <c r="AA35" s="13" t="e">
        <f t="shared" si="17"/>
        <v>#DIV/0!</v>
      </c>
      <c r="AB35" s="13" t="e">
        <f t="shared" si="18"/>
        <v>#DIV/0!</v>
      </c>
      <c r="AC35" s="13" t="e">
        <f t="shared" si="20"/>
        <v>#DIV/0!</v>
      </c>
    </row>
    <row r="36" spans="1:29" ht="21" customHeight="1" thickBot="1">
      <c r="A36" s="22" t="s">
        <v>32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5"/>
      <c r="N36" s="25"/>
      <c r="O36" s="25"/>
      <c r="P36" s="23"/>
      <c r="Q36" s="26" t="e">
        <f t="shared" si="14"/>
        <v>#DIV/0!</v>
      </c>
      <c r="R36" s="27" t="e">
        <f t="shared" si="15"/>
        <v>#DIV/0!</v>
      </c>
      <c r="S36" s="27" t="e">
        <f t="shared" si="16"/>
        <v>#DIV/0!</v>
      </c>
      <c r="T36" s="28" t="e">
        <f t="shared" si="19"/>
        <v>#DIV/0!</v>
      </c>
      <c r="U36" s="2"/>
      <c r="V36" s="2"/>
      <c r="W36" s="2"/>
      <c r="X36" s="2"/>
      <c r="Y36" s="2"/>
      <c r="Z36" s="2"/>
      <c r="AA36" s="13" t="e">
        <f t="shared" si="17"/>
        <v>#DIV/0!</v>
      </c>
      <c r="AB36" s="13" t="e">
        <f t="shared" si="18"/>
        <v>#DIV/0!</v>
      </c>
      <c r="AC36" s="13" t="e">
        <f t="shared" si="20"/>
        <v>#DIV/0!</v>
      </c>
    </row>
    <row r="37" spans="1:29" ht="14.25" customHeight="1" thickBot="1">
      <c r="A37" s="1" t="s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21" customHeight="1">
      <c r="A38" s="432" t="s">
        <v>1</v>
      </c>
      <c r="B38" s="434" t="s">
        <v>2</v>
      </c>
      <c r="C38" s="436" t="s">
        <v>3</v>
      </c>
      <c r="D38" s="436" t="s">
        <v>4</v>
      </c>
      <c r="E38" s="443" t="s">
        <v>5</v>
      </c>
      <c r="F38" s="444"/>
      <c r="G38" s="444"/>
      <c r="H38" s="444"/>
      <c r="I38" s="430" t="s">
        <v>6</v>
      </c>
      <c r="J38" s="430"/>
      <c r="K38" s="430"/>
      <c r="L38" s="430"/>
      <c r="M38" s="430" t="s">
        <v>7</v>
      </c>
      <c r="N38" s="430"/>
      <c r="O38" s="430"/>
      <c r="P38" s="430"/>
      <c r="Q38" s="426" t="s">
        <v>8</v>
      </c>
      <c r="R38" s="427"/>
      <c r="S38" s="427"/>
      <c r="T38" s="428"/>
      <c r="U38" s="429" t="s">
        <v>9</v>
      </c>
      <c r="V38" s="430"/>
      <c r="W38" s="430"/>
      <c r="X38" s="430"/>
      <c r="Y38" s="431"/>
      <c r="Z38" s="2"/>
      <c r="AA38" s="2"/>
      <c r="AB38" s="2"/>
      <c r="AC38" s="2"/>
    </row>
    <row r="39" spans="1:29" ht="21" customHeight="1">
      <c r="A39" s="433"/>
      <c r="B39" s="441"/>
      <c r="C39" s="442"/>
      <c r="D39" s="442"/>
      <c r="E39" s="4" t="s">
        <v>10</v>
      </c>
      <c r="F39" s="5" t="s">
        <v>11</v>
      </c>
      <c r="G39" s="5" t="s">
        <v>12</v>
      </c>
      <c r="H39" s="5" t="s">
        <v>13</v>
      </c>
      <c r="I39" s="5" t="s">
        <v>10</v>
      </c>
      <c r="J39" s="5" t="s">
        <v>11</v>
      </c>
      <c r="K39" s="5" t="s">
        <v>14</v>
      </c>
      <c r="L39" s="5" t="s">
        <v>15</v>
      </c>
      <c r="M39" s="5" t="s">
        <v>10</v>
      </c>
      <c r="N39" s="5" t="s">
        <v>11</v>
      </c>
      <c r="O39" s="5" t="s">
        <v>14</v>
      </c>
      <c r="P39" s="5" t="s">
        <v>16</v>
      </c>
      <c r="Q39" s="5" t="s">
        <v>10</v>
      </c>
      <c r="R39" s="5" t="s">
        <v>17</v>
      </c>
      <c r="S39" s="5" t="s">
        <v>13</v>
      </c>
      <c r="T39" s="6" t="s">
        <v>18</v>
      </c>
      <c r="U39" s="7" t="s">
        <v>1</v>
      </c>
      <c r="V39" s="5" t="s">
        <v>10</v>
      </c>
      <c r="W39" s="5" t="s">
        <v>17</v>
      </c>
      <c r="X39" s="5" t="s">
        <v>12</v>
      </c>
      <c r="Y39" s="6" t="s">
        <v>19</v>
      </c>
      <c r="Z39" s="2" t="s">
        <v>20</v>
      </c>
      <c r="AA39" s="2" t="s">
        <v>21</v>
      </c>
      <c r="AB39" s="2" t="s">
        <v>22</v>
      </c>
      <c r="AC39" s="2" t="s">
        <v>23</v>
      </c>
    </row>
    <row r="40" spans="1:29" ht="21" customHeight="1">
      <c r="A40" s="7" t="s">
        <v>24</v>
      </c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  <c r="Q40" s="10" t="e">
        <f t="shared" ref="Q40:Q48" si="21">M40/I40</f>
        <v>#DIV/0!</v>
      </c>
      <c r="R40" s="11" t="e">
        <f t="shared" ref="R40:R48" si="22">N40/J40</f>
        <v>#DIV/0!</v>
      </c>
      <c r="S40" s="11" t="e">
        <f t="shared" ref="S40:S48" si="23">P40/L40</f>
        <v>#DIV/0!</v>
      </c>
      <c r="T40" s="12" t="e">
        <f>1-(AC40)</f>
        <v>#DIV/0!</v>
      </c>
      <c r="U40" s="7" t="s">
        <v>24</v>
      </c>
      <c r="V40" s="5" t="e">
        <f>RANK(Q40,Q40:Q47,0)</f>
        <v>#DIV/0!</v>
      </c>
      <c r="W40" s="5" t="e">
        <f>RANK(R40,R40:R47,0)</f>
        <v>#DIV/0!</v>
      </c>
      <c r="X40" s="5" t="e">
        <f>RANK(#REF!,#REF!,0)</f>
        <v>#REF!</v>
      </c>
      <c r="Y40" s="6" t="e">
        <f>RANK(S40,S40:S47,0)</f>
        <v>#DIV/0!</v>
      </c>
      <c r="Z40" s="2" t="e">
        <f>RANK(T40,T40:T47,1)</f>
        <v>#DIV/0!</v>
      </c>
      <c r="AA40" s="13" t="e">
        <f t="shared" ref="AA40:AA48" si="24">C40/B40</f>
        <v>#DIV/0!</v>
      </c>
      <c r="AB40" s="13" t="e">
        <f t="shared" ref="AB40:AB48" si="25">P40/L40</f>
        <v>#DIV/0!</v>
      </c>
      <c r="AC40" s="13" t="e">
        <f>AA40*AB40</f>
        <v>#DIV/0!</v>
      </c>
    </row>
    <row r="41" spans="1:29" ht="21" customHeight="1">
      <c r="A41" s="14" t="s">
        <v>25</v>
      </c>
      <c r="B41" s="15"/>
      <c r="C41" s="15"/>
      <c r="D41" s="15"/>
      <c r="E41" s="15"/>
      <c r="F41" s="15"/>
      <c r="G41" s="15"/>
      <c r="H41" s="8"/>
      <c r="I41" s="16"/>
      <c r="J41" s="16"/>
      <c r="K41" s="16"/>
      <c r="L41" s="9"/>
      <c r="M41" s="16"/>
      <c r="N41" s="16"/>
      <c r="O41" s="16"/>
      <c r="P41" s="9"/>
      <c r="Q41" s="10" t="e">
        <f t="shared" si="21"/>
        <v>#DIV/0!</v>
      </c>
      <c r="R41" s="17" t="e">
        <f t="shared" si="22"/>
        <v>#DIV/0!</v>
      </c>
      <c r="S41" s="17" t="e">
        <f t="shared" si="23"/>
        <v>#DIV/0!</v>
      </c>
      <c r="T41" s="18" t="e">
        <f t="shared" ref="T41:T48" si="26">1-(AC41)</f>
        <v>#DIV/0!</v>
      </c>
      <c r="U41" s="7" t="s">
        <v>25</v>
      </c>
      <c r="V41" s="5" t="e">
        <f>RANK(Q41,Q40:Q47,0)</f>
        <v>#DIV/0!</v>
      </c>
      <c r="W41" s="5" t="e">
        <f>RANK(R41,R40:R47,0)</f>
        <v>#DIV/0!</v>
      </c>
      <c r="X41" s="5" t="e">
        <f>RANK(#REF!,#REF!,0)</f>
        <v>#REF!</v>
      </c>
      <c r="Y41" s="6" t="e">
        <f>RANK(S41,S40:S47,0)</f>
        <v>#DIV/0!</v>
      </c>
      <c r="Z41" s="2" t="e">
        <f>RANK(T41,T40:T47,1)</f>
        <v>#DIV/0!</v>
      </c>
      <c r="AA41" s="13" t="e">
        <f t="shared" si="24"/>
        <v>#DIV/0!</v>
      </c>
      <c r="AB41" s="13" t="e">
        <f t="shared" si="25"/>
        <v>#DIV/0!</v>
      </c>
      <c r="AC41" s="13" t="e">
        <f t="shared" ref="AC41:AC48" si="27">AA41*AB41</f>
        <v>#DIV/0!</v>
      </c>
    </row>
    <row r="42" spans="1:29" ht="21" customHeight="1">
      <c r="A42" s="7" t="s">
        <v>26</v>
      </c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  <c r="Q42" s="10" t="e">
        <f t="shared" si="21"/>
        <v>#DIV/0!</v>
      </c>
      <c r="R42" s="11" t="e">
        <f t="shared" si="22"/>
        <v>#DIV/0!</v>
      </c>
      <c r="S42" s="11" t="e">
        <f t="shared" si="23"/>
        <v>#DIV/0!</v>
      </c>
      <c r="T42" s="12" t="e">
        <f t="shared" si="26"/>
        <v>#DIV/0!</v>
      </c>
      <c r="U42" s="7" t="s">
        <v>26</v>
      </c>
      <c r="V42" s="5" t="e">
        <f>RANK(Q42,Q40:Q47,0)</f>
        <v>#DIV/0!</v>
      </c>
      <c r="W42" s="5" t="e">
        <f>RANK(R42,R40:R47,0)</f>
        <v>#DIV/0!</v>
      </c>
      <c r="X42" s="5" t="e">
        <f>RANK(#REF!,#REF!,0)</f>
        <v>#REF!</v>
      </c>
      <c r="Y42" s="6" t="e">
        <f>RANK(S42,S40:S47,0)</f>
        <v>#DIV/0!</v>
      </c>
      <c r="Z42" s="2" t="e">
        <f>RANK(T42,T40:T47,1)</f>
        <v>#DIV/0!</v>
      </c>
      <c r="AA42" s="13" t="e">
        <f t="shared" si="24"/>
        <v>#DIV/0!</v>
      </c>
      <c r="AB42" s="13" t="e">
        <f t="shared" si="25"/>
        <v>#DIV/0!</v>
      </c>
      <c r="AC42" s="13" t="e">
        <f t="shared" si="27"/>
        <v>#DIV/0!</v>
      </c>
    </row>
    <row r="43" spans="1:29" ht="21" customHeight="1">
      <c r="A43" s="7" t="s">
        <v>27</v>
      </c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  <c r="Q43" s="10" t="e">
        <f t="shared" si="21"/>
        <v>#DIV/0!</v>
      </c>
      <c r="R43" s="11" t="e">
        <f t="shared" si="22"/>
        <v>#DIV/0!</v>
      </c>
      <c r="S43" s="11" t="e">
        <f t="shared" si="23"/>
        <v>#DIV/0!</v>
      </c>
      <c r="T43" s="12" t="e">
        <f t="shared" si="26"/>
        <v>#DIV/0!</v>
      </c>
      <c r="U43" s="7" t="s">
        <v>27</v>
      </c>
      <c r="V43" s="5" t="e">
        <f>RANK(Q43,Q40:Q47,0)</f>
        <v>#DIV/0!</v>
      </c>
      <c r="W43" s="5" t="e">
        <f>RANK(R43,R40:R47,0)</f>
        <v>#DIV/0!</v>
      </c>
      <c r="X43" s="5" t="e">
        <f>RANK(#REF!,#REF!,0)</f>
        <v>#REF!</v>
      </c>
      <c r="Y43" s="6" t="e">
        <f>RANK(S43,S40:S47,0)</f>
        <v>#DIV/0!</v>
      </c>
      <c r="Z43" s="2" t="e">
        <f>RANK(T43,T40:T47,1)</f>
        <v>#DIV/0!</v>
      </c>
      <c r="AA43" s="13" t="e">
        <f t="shared" si="24"/>
        <v>#DIV/0!</v>
      </c>
      <c r="AB43" s="13" t="e">
        <f t="shared" si="25"/>
        <v>#DIV/0!</v>
      </c>
      <c r="AC43" s="13" t="e">
        <f t="shared" si="27"/>
        <v>#DIV/0!</v>
      </c>
    </row>
    <row r="44" spans="1:29" ht="21" customHeight="1">
      <c r="A44" s="7" t="s">
        <v>28</v>
      </c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  <c r="Q44" s="10" t="e">
        <f t="shared" si="21"/>
        <v>#DIV/0!</v>
      </c>
      <c r="R44" s="11" t="e">
        <f t="shared" si="22"/>
        <v>#DIV/0!</v>
      </c>
      <c r="S44" s="11" t="e">
        <f t="shared" si="23"/>
        <v>#DIV/0!</v>
      </c>
      <c r="T44" s="12" t="e">
        <f t="shared" si="26"/>
        <v>#DIV/0!</v>
      </c>
      <c r="U44" s="7" t="s">
        <v>28</v>
      </c>
      <c r="V44" s="5" t="e">
        <f>RANK(Q44,Q40:Q47,0)</f>
        <v>#DIV/0!</v>
      </c>
      <c r="W44" s="5" t="e">
        <f>RANK(R44,R40:R47,0)</f>
        <v>#DIV/0!</v>
      </c>
      <c r="X44" s="5" t="e">
        <f>RANK(#REF!,#REF!,0)</f>
        <v>#REF!</v>
      </c>
      <c r="Y44" s="6" t="e">
        <f>RANK(S44,S40:S47,0)</f>
        <v>#DIV/0!</v>
      </c>
      <c r="Z44" s="2" t="e">
        <f>RANK(T44,T40:T47,1)</f>
        <v>#DIV/0!</v>
      </c>
      <c r="AA44" s="13" t="e">
        <f t="shared" si="24"/>
        <v>#DIV/0!</v>
      </c>
      <c r="AB44" s="13" t="e">
        <f t="shared" si="25"/>
        <v>#DIV/0!</v>
      </c>
      <c r="AC44" s="13" t="e">
        <f t="shared" si="27"/>
        <v>#DIV/0!</v>
      </c>
    </row>
    <row r="45" spans="1:29" ht="21" customHeight="1">
      <c r="A45" s="7" t="s">
        <v>29</v>
      </c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  <c r="Q45" s="10" t="e">
        <f t="shared" si="21"/>
        <v>#DIV/0!</v>
      </c>
      <c r="R45" s="11" t="e">
        <f t="shared" si="22"/>
        <v>#DIV/0!</v>
      </c>
      <c r="S45" s="11" t="e">
        <f t="shared" si="23"/>
        <v>#DIV/0!</v>
      </c>
      <c r="T45" s="12" t="e">
        <f t="shared" si="26"/>
        <v>#DIV/0!</v>
      </c>
      <c r="U45" s="7" t="s">
        <v>29</v>
      </c>
      <c r="V45" s="5" t="e">
        <f>RANK(Q45,Q40:Q47,0)</f>
        <v>#DIV/0!</v>
      </c>
      <c r="W45" s="5" t="e">
        <f>RANK(R45,R40:R47,0)</f>
        <v>#DIV/0!</v>
      </c>
      <c r="X45" s="5" t="e">
        <f>RANK(#REF!,#REF!,0)</f>
        <v>#REF!</v>
      </c>
      <c r="Y45" s="6" t="e">
        <f>RANK(S45,S40:S47,0)</f>
        <v>#DIV/0!</v>
      </c>
      <c r="Z45" s="2" t="e">
        <f>RANK(T45,T40:T47,1)</f>
        <v>#DIV/0!</v>
      </c>
      <c r="AA45" s="13" t="e">
        <f t="shared" si="24"/>
        <v>#DIV/0!</v>
      </c>
      <c r="AB45" s="13" t="e">
        <f t="shared" si="25"/>
        <v>#DIV/0!</v>
      </c>
      <c r="AC45" s="13" t="e">
        <f t="shared" si="27"/>
        <v>#DIV/0!</v>
      </c>
    </row>
    <row r="46" spans="1:29" ht="21" customHeight="1">
      <c r="A46" s="7" t="s">
        <v>30</v>
      </c>
      <c r="B46" s="19"/>
      <c r="C46" s="19"/>
      <c r="D46" s="19"/>
      <c r="E46" s="19"/>
      <c r="F46" s="19"/>
      <c r="G46" s="19"/>
      <c r="H46" s="8"/>
      <c r="I46" s="5"/>
      <c r="J46" s="5"/>
      <c r="K46" s="5"/>
      <c r="L46" s="9"/>
      <c r="M46" s="5"/>
      <c r="N46" s="5"/>
      <c r="O46" s="5"/>
      <c r="P46" s="9"/>
      <c r="Q46" s="10" t="e">
        <f t="shared" si="21"/>
        <v>#DIV/0!</v>
      </c>
      <c r="R46" s="20" t="e">
        <f t="shared" si="22"/>
        <v>#DIV/0!</v>
      </c>
      <c r="S46" s="20" t="e">
        <f t="shared" si="23"/>
        <v>#DIV/0!</v>
      </c>
      <c r="T46" s="21" t="e">
        <f t="shared" si="26"/>
        <v>#DIV/0!</v>
      </c>
      <c r="U46" s="7" t="s">
        <v>30</v>
      </c>
      <c r="V46" s="5" t="e">
        <f>RANK(Q46,Q40:Q47,0)</f>
        <v>#DIV/0!</v>
      </c>
      <c r="W46" s="5" t="e">
        <f>RANK(R46,R40:R47,0)</f>
        <v>#DIV/0!</v>
      </c>
      <c r="X46" s="5" t="e">
        <f>RANK(#REF!,#REF!,0)</f>
        <v>#REF!</v>
      </c>
      <c r="Y46" s="6" t="e">
        <f>RANK(S46,S40:S47,0)</f>
        <v>#DIV/0!</v>
      </c>
      <c r="Z46" s="2" t="e">
        <f>RANK(T46,T40:T47,1)</f>
        <v>#DIV/0!</v>
      </c>
      <c r="AA46" s="13" t="e">
        <f t="shared" si="24"/>
        <v>#DIV/0!</v>
      </c>
      <c r="AB46" s="13" t="e">
        <f t="shared" si="25"/>
        <v>#DIV/0!</v>
      </c>
      <c r="AC46" s="13" t="e">
        <f t="shared" si="27"/>
        <v>#DIV/0!</v>
      </c>
    </row>
    <row r="47" spans="1:29" ht="21" customHeight="1" thickBot="1">
      <c r="A47" s="7" t="s">
        <v>31</v>
      </c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  <c r="Q47" s="10" t="e">
        <f t="shared" si="21"/>
        <v>#DIV/0!</v>
      </c>
      <c r="R47" s="11" t="e">
        <f t="shared" si="22"/>
        <v>#DIV/0!</v>
      </c>
      <c r="S47" s="11" t="e">
        <f t="shared" si="23"/>
        <v>#DIV/0!</v>
      </c>
      <c r="T47" s="12" t="e">
        <f t="shared" si="26"/>
        <v>#DIV/0!</v>
      </c>
      <c r="U47" s="22" t="s">
        <v>31</v>
      </c>
      <c r="V47" s="23" t="e">
        <f>RANK(Q47,Q40:Q47,0)</f>
        <v>#DIV/0!</v>
      </c>
      <c r="W47" s="23" t="e">
        <f>RANK(R47,R40:R47,0)</f>
        <v>#DIV/0!</v>
      </c>
      <c r="X47" s="23" t="e">
        <f>RANK(#REF!,#REF!,0)</f>
        <v>#REF!</v>
      </c>
      <c r="Y47" s="24" t="e">
        <f>RANK(S47,S40:S47,0)</f>
        <v>#DIV/0!</v>
      </c>
      <c r="Z47" s="2" t="e">
        <f>RANK(T47,T40:T47,1)</f>
        <v>#DIV/0!</v>
      </c>
      <c r="AA47" s="13" t="e">
        <f t="shared" si="24"/>
        <v>#DIV/0!</v>
      </c>
      <c r="AB47" s="13" t="e">
        <f t="shared" si="25"/>
        <v>#DIV/0!</v>
      </c>
      <c r="AC47" s="13" t="e">
        <f t="shared" si="27"/>
        <v>#DIV/0!</v>
      </c>
    </row>
    <row r="48" spans="1:29" ht="21" customHeight="1" thickBot="1">
      <c r="A48" s="22" t="s">
        <v>32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5"/>
      <c r="N48" s="25"/>
      <c r="O48" s="25"/>
      <c r="P48" s="23"/>
      <c r="Q48" s="26" t="e">
        <f t="shared" si="21"/>
        <v>#DIV/0!</v>
      </c>
      <c r="R48" s="27" t="e">
        <f t="shared" si="22"/>
        <v>#DIV/0!</v>
      </c>
      <c r="S48" s="27" t="e">
        <f t="shared" si="23"/>
        <v>#DIV/0!</v>
      </c>
      <c r="T48" s="28" t="e">
        <f t="shared" si="26"/>
        <v>#DIV/0!</v>
      </c>
      <c r="U48" s="2"/>
      <c r="V48" s="2"/>
      <c r="W48" s="2"/>
      <c r="X48" s="2"/>
      <c r="Y48" s="2"/>
      <c r="Z48" s="2"/>
      <c r="AA48" s="13" t="e">
        <f t="shared" si="24"/>
        <v>#DIV/0!</v>
      </c>
      <c r="AB48" s="13" t="e">
        <f t="shared" si="25"/>
        <v>#DIV/0!</v>
      </c>
      <c r="AC48" s="13" t="e">
        <f t="shared" si="27"/>
        <v>#DIV/0!</v>
      </c>
    </row>
    <row r="49" spans="1:29" ht="14.25" customHeight="1" thickBot="1">
      <c r="A49" s="1" t="s">
        <v>36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1" customHeight="1">
      <c r="A50" s="432" t="s">
        <v>1</v>
      </c>
      <c r="B50" s="434" t="s">
        <v>2</v>
      </c>
      <c r="C50" s="436" t="s">
        <v>3</v>
      </c>
      <c r="D50" s="436" t="s">
        <v>4</v>
      </c>
      <c r="E50" s="443" t="s">
        <v>5</v>
      </c>
      <c r="F50" s="444"/>
      <c r="G50" s="444"/>
      <c r="H50" s="444"/>
      <c r="I50" s="430" t="s">
        <v>6</v>
      </c>
      <c r="J50" s="430"/>
      <c r="K50" s="430"/>
      <c r="L50" s="430"/>
      <c r="M50" s="430" t="s">
        <v>7</v>
      </c>
      <c r="N50" s="430"/>
      <c r="O50" s="430"/>
      <c r="P50" s="430"/>
      <c r="Q50" s="426" t="s">
        <v>8</v>
      </c>
      <c r="R50" s="427"/>
      <c r="S50" s="427"/>
      <c r="T50" s="428"/>
      <c r="U50" s="429" t="s">
        <v>9</v>
      </c>
      <c r="V50" s="430"/>
      <c r="W50" s="430"/>
      <c r="X50" s="430"/>
      <c r="Y50" s="431"/>
      <c r="Z50" s="2"/>
      <c r="AA50" s="2"/>
      <c r="AB50" s="2"/>
      <c r="AC50" s="2"/>
    </row>
    <row r="51" spans="1:29" ht="21" customHeight="1">
      <c r="A51" s="433"/>
      <c r="B51" s="441"/>
      <c r="C51" s="442"/>
      <c r="D51" s="442"/>
      <c r="E51" s="4" t="s">
        <v>10</v>
      </c>
      <c r="F51" s="5" t="s">
        <v>11</v>
      </c>
      <c r="G51" s="5" t="s">
        <v>12</v>
      </c>
      <c r="H51" s="5" t="s">
        <v>13</v>
      </c>
      <c r="I51" s="5" t="s">
        <v>10</v>
      </c>
      <c r="J51" s="5" t="s">
        <v>11</v>
      </c>
      <c r="K51" s="5" t="s">
        <v>14</v>
      </c>
      <c r="L51" s="5" t="s">
        <v>15</v>
      </c>
      <c r="M51" s="5" t="s">
        <v>10</v>
      </c>
      <c r="N51" s="5" t="s">
        <v>11</v>
      </c>
      <c r="O51" s="5" t="s">
        <v>14</v>
      </c>
      <c r="P51" s="5" t="s">
        <v>16</v>
      </c>
      <c r="Q51" s="5" t="s">
        <v>10</v>
      </c>
      <c r="R51" s="5" t="s">
        <v>17</v>
      </c>
      <c r="S51" s="5" t="s">
        <v>13</v>
      </c>
      <c r="T51" s="6" t="s">
        <v>18</v>
      </c>
      <c r="U51" s="7" t="s">
        <v>1</v>
      </c>
      <c r="V51" s="5" t="s">
        <v>10</v>
      </c>
      <c r="W51" s="5" t="s">
        <v>17</v>
      </c>
      <c r="X51" s="5" t="s">
        <v>12</v>
      </c>
      <c r="Y51" s="6" t="s">
        <v>19</v>
      </c>
      <c r="Z51" s="2" t="s">
        <v>20</v>
      </c>
      <c r="AA51" s="2" t="s">
        <v>21</v>
      </c>
      <c r="AB51" s="2" t="s">
        <v>22</v>
      </c>
      <c r="AC51" s="2" t="s">
        <v>23</v>
      </c>
    </row>
    <row r="52" spans="1:29" ht="21" customHeight="1">
      <c r="A52" s="7" t="s">
        <v>24</v>
      </c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  <c r="Q52" s="10" t="e">
        <f t="shared" ref="Q52:Q60" si="28">M52/I52</f>
        <v>#DIV/0!</v>
      </c>
      <c r="R52" s="11" t="e">
        <f t="shared" ref="R52:R60" si="29">N52/J52</f>
        <v>#DIV/0!</v>
      </c>
      <c r="S52" s="11" t="e">
        <f t="shared" ref="S52:S60" si="30">P52/L52</f>
        <v>#DIV/0!</v>
      </c>
      <c r="T52" s="12" t="e">
        <f>1-(AC52)</f>
        <v>#DIV/0!</v>
      </c>
      <c r="U52" s="7" t="s">
        <v>24</v>
      </c>
      <c r="V52" s="5" t="e">
        <f>RANK(Q52,Q52:Q59,0)</f>
        <v>#DIV/0!</v>
      </c>
      <c r="W52" s="5" t="e">
        <f>RANK(R52,R52:R59,0)</f>
        <v>#DIV/0!</v>
      </c>
      <c r="X52" s="5" t="e">
        <f>RANK(#REF!,#REF!,0)</f>
        <v>#REF!</v>
      </c>
      <c r="Y52" s="6" t="e">
        <f>RANK(S52,S52:S59,0)</f>
        <v>#DIV/0!</v>
      </c>
      <c r="Z52" s="2" t="e">
        <f>RANK(T52,T52:T59,1)</f>
        <v>#DIV/0!</v>
      </c>
      <c r="AA52" s="13" t="e">
        <f t="shared" ref="AA52:AA60" si="31">C52/B52</f>
        <v>#DIV/0!</v>
      </c>
      <c r="AB52" s="13" t="e">
        <f t="shared" ref="AB52:AB60" si="32">P52/L52</f>
        <v>#DIV/0!</v>
      </c>
      <c r="AC52" s="13" t="e">
        <f>AA52*AB52</f>
        <v>#DIV/0!</v>
      </c>
    </row>
    <row r="53" spans="1:29" ht="21" customHeight="1">
      <c r="A53" s="14" t="s">
        <v>25</v>
      </c>
      <c r="B53" s="15"/>
      <c r="C53" s="15"/>
      <c r="D53" s="15"/>
      <c r="E53" s="15"/>
      <c r="F53" s="15"/>
      <c r="G53" s="15"/>
      <c r="H53" s="8"/>
      <c r="I53" s="16"/>
      <c r="J53" s="16"/>
      <c r="K53" s="16"/>
      <c r="L53" s="9"/>
      <c r="M53" s="16"/>
      <c r="N53" s="16"/>
      <c r="O53" s="16"/>
      <c r="P53" s="9"/>
      <c r="Q53" s="10" t="e">
        <f t="shared" si="28"/>
        <v>#DIV/0!</v>
      </c>
      <c r="R53" s="17" t="e">
        <f t="shared" si="29"/>
        <v>#DIV/0!</v>
      </c>
      <c r="S53" s="17" t="e">
        <f t="shared" si="30"/>
        <v>#DIV/0!</v>
      </c>
      <c r="T53" s="18" t="e">
        <f t="shared" ref="T53:T60" si="33">1-(AC53)</f>
        <v>#DIV/0!</v>
      </c>
      <c r="U53" s="7" t="s">
        <v>25</v>
      </c>
      <c r="V53" s="5" t="e">
        <f>RANK(Q53,Q52:Q59,0)</f>
        <v>#DIV/0!</v>
      </c>
      <c r="W53" s="5" t="e">
        <f>RANK(R53,R52:R59,0)</f>
        <v>#DIV/0!</v>
      </c>
      <c r="X53" s="5" t="e">
        <f>RANK(#REF!,#REF!,0)</f>
        <v>#REF!</v>
      </c>
      <c r="Y53" s="6" t="e">
        <f>RANK(S53,S52:S59,0)</f>
        <v>#DIV/0!</v>
      </c>
      <c r="Z53" s="2" t="e">
        <f>RANK(T53,T52:T59,1)</f>
        <v>#DIV/0!</v>
      </c>
      <c r="AA53" s="13" t="e">
        <f t="shared" si="31"/>
        <v>#DIV/0!</v>
      </c>
      <c r="AB53" s="13" t="e">
        <f t="shared" si="32"/>
        <v>#DIV/0!</v>
      </c>
      <c r="AC53" s="13" t="e">
        <f t="shared" ref="AC53:AC60" si="34">AA53*AB53</f>
        <v>#DIV/0!</v>
      </c>
    </row>
    <row r="54" spans="1:29" ht="21" customHeight="1">
      <c r="A54" s="7" t="s">
        <v>26</v>
      </c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  <c r="Q54" s="10" t="e">
        <f t="shared" si="28"/>
        <v>#DIV/0!</v>
      </c>
      <c r="R54" s="11" t="e">
        <f t="shared" si="29"/>
        <v>#DIV/0!</v>
      </c>
      <c r="S54" s="11" t="e">
        <f t="shared" si="30"/>
        <v>#DIV/0!</v>
      </c>
      <c r="T54" s="12" t="e">
        <f t="shared" si="33"/>
        <v>#DIV/0!</v>
      </c>
      <c r="U54" s="7" t="s">
        <v>26</v>
      </c>
      <c r="V54" s="5" t="e">
        <f>RANK(Q54,Q52:Q59,0)</f>
        <v>#DIV/0!</v>
      </c>
      <c r="W54" s="5" t="e">
        <f>RANK(R54,R52:R59,0)</f>
        <v>#DIV/0!</v>
      </c>
      <c r="X54" s="5" t="e">
        <f>RANK(#REF!,#REF!,0)</f>
        <v>#REF!</v>
      </c>
      <c r="Y54" s="6" t="e">
        <f>RANK(S54,S52:S59,0)</f>
        <v>#DIV/0!</v>
      </c>
      <c r="Z54" s="2" t="e">
        <f>RANK(T54,T52:T59,1)</f>
        <v>#DIV/0!</v>
      </c>
      <c r="AA54" s="13" t="e">
        <f t="shared" si="31"/>
        <v>#DIV/0!</v>
      </c>
      <c r="AB54" s="13" t="e">
        <f t="shared" si="32"/>
        <v>#DIV/0!</v>
      </c>
      <c r="AC54" s="13" t="e">
        <f t="shared" si="34"/>
        <v>#DIV/0!</v>
      </c>
    </row>
    <row r="55" spans="1:29" ht="21" customHeight="1">
      <c r="A55" s="7" t="s">
        <v>27</v>
      </c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  <c r="Q55" s="10" t="e">
        <f t="shared" si="28"/>
        <v>#DIV/0!</v>
      </c>
      <c r="R55" s="11" t="e">
        <f t="shared" si="29"/>
        <v>#DIV/0!</v>
      </c>
      <c r="S55" s="11" t="e">
        <f t="shared" si="30"/>
        <v>#DIV/0!</v>
      </c>
      <c r="T55" s="12" t="e">
        <f t="shared" si="33"/>
        <v>#DIV/0!</v>
      </c>
      <c r="U55" s="7" t="s">
        <v>27</v>
      </c>
      <c r="V55" s="5" t="e">
        <f>RANK(Q55,Q52:Q59,0)</f>
        <v>#DIV/0!</v>
      </c>
      <c r="W55" s="5" t="e">
        <f>RANK(R55,R52:R59,0)</f>
        <v>#DIV/0!</v>
      </c>
      <c r="X55" s="5" t="e">
        <f>RANK(#REF!,#REF!,0)</f>
        <v>#REF!</v>
      </c>
      <c r="Y55" s="6" t="e">
        <f>RANK(S55,S52:S59,0)</f>
        <v>#DIV/0!</v>
      </c>
      <c r="Z55" s="2" t="e">
        <f>RANK(T55,T52:T59,1)</f>
        <v>#DIV/0!</v>
      </c>
      <c r="AA55" s="13" t="e">
        <f t="shared" si="31"/>
        <v>#DIV/0!</v>
      </c>
      <c r="AB55" s="13" t="e">
        <f t="shared" si="32"/>
        <v>#DIV/0!</v>
      </c>
      <c r="AC55" s="13" t="e">
        <f t="shared" si="34"/>
        <v>#DIV/0!</v>
      </c>
    </row>
    <row r="56" spans="1:29" ht="21" customHeight="1">
      <c r="A56" s="7" t="s">
        <v>28</v>
      </c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  <c r="Q56" s="10" t="e">
        <f t="shared" si="28"/>
        <v>#DIV/0!</v>
      </c>
      <c r="R56" s="11" t="e">
        <f t="shared" si="29"/>
        <v>#DIV/0!</v>
      </c>
      <c r="S56" s="11" t="e">
        <f t="shared" si="30"/>
        <v>#DIV/0!</v>
      </c>
      <c r="T56" s="12" t="e">
        <f t="shared" si="33"/>
        <v>#DIV/0!</v>
      </c>
      <c r="U56" s="7" t="s">
        <v>28</v>
      </c>
      <c r="V56" s="5" t="e">
        <f>RANK(Q56,Q52:Q59,0)</f>
        <v>#DIV/0!</v>
      </c>
      <c r="W56" s="5" t="e">
        <f>RANK(R56,R52:R59,0)</f>
        <v>#DIV/0!</v>
      </c>
      <c r="X56" s="5" t="e">
        <f>RANK(#REF!,#REF!,0)</f>
        <v>#REF!</v>
      </c>
      <c r="Y56" s="6" t="e">
        <f>RANK(S56,S52:S59,0)</f>
        <v>#DIV/0!</v>
      </c>
      <c r="Z56" s="2" t="e">
        <f>RANK(T56,T52:T59,1)</f>
        <v>#DIV/0!</v>
      </c>
      <c r="AA56" s="13" t="e">
        <f t="shared" si="31"/>
        <v>#DIV/0!</v>
      </c>
      <c r="AB56" s="13" t="e">
        <f t="shared" si="32"/>
        <v>#DIV/0!</v>
      </c>
      <c r="AC56" s="13" t="e">
        <f t="shared" si="34"/>
        <v>#DIV/0!</v>
      </c>
    </row>
    <row r="57" spans="1:29" ht="21" customHeight="1">
      <c r="A57" s="7" t="s">
        <v>29</v>
      </c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  <c r="Q57" s="10" t="e">
        <f t="shared" si="28"/>
        <v>#DIV/0!</v>
      </c>
      <c r="R57" s="11" t="e">
        <f t="shared" si="29"/>
        <v>#DIV/0!</v>
      </c>
      <c r="S57" s="11" t="e">
        <f t="shared" si="30"/>
        <v>#DIV/0!</v>
      </c>
      <c r="T57" s="12" t="e">
        <f t="shared" si="33"/>
        <v>#DIV/0!</v>
      </c>
      <c r="U57" s="7" t="s">
        <v>29</v>
      </c>
      <c r="V57" s="5" t="e">
        <f>RANK(Q57,Q52:Q59,0)</f>
        <v>#DIV/0!</v>
      </c>
      <c r="W57" s="5" t="e">
        <f>RANK(R57,R52:R59,0)</f>
        <v>#DIV/0!</v>
      </c>
      <c r="X57" s="5" t="e">
        <f>RANK(#REF!,#REF!,0)</f>
        <v>#REF!</v>
      </c>
      <c r="Y57" s="6" t="e">
        <f>RANK(S57,S52:S59,0)</f>
        <v>#DIV/0!</v>
      </c>
      <c r="Z57" s="2" t="e">
        <f>RANK(T57,T52:T59,1)</f>
        <v>#DIV/0!</v>
      </c>
      <c r="AA57" s="13" t="e">
        <f t="shared" si="31"/>
        <v>#DIV/0!</v>
      </c>
      <c r="AB57" s="13" t="e">
        <f t="shared" si="32"/>
        <v>#DIV/0!</v>
      </c>
      <c r="AC57" s="13" t="e">
        <f t="shared" si="34"/>
        <v>#DIV/0!</v>
      </c>
    </row>
    <row r="58" spans="1:29" ht="21" customHeight="1">
      <c r="A58" s="7" t="s">
        <v>30</v>
      </c>
      <c r="B58" s="19"/>
      <c r="C58" s="19"/>
      <c r="D58" s="19"/>
      <c r="E58" s="19"/>
      <c r="F58" s="19"/>
      <c r="G58" s="19"/>
      <c r="H58" s="8"/>
      <c r="I58" s="5"/>
      <c r="J58" s="5"/>
      <c r="K58" s="5"/>
      <c r="L58" s="9"/>
      <c r="M58" s="5"/>
      <c r="N58" s="5"/>
      <c r="O58" s="5"/>
      <c r="P58" s="9"/>
      <c r="Q58" s="10" t="e">
        <f t="shared" si="28"/>
        <v>#DIV/0!</v>
      </c>
      <c r="R58" s="20" t="e">
        <f t="shared" si="29"/>
        <v>#DIV/0!</v>
      </c>
      <c r="S58" s="20" t="e">
        <f t="shared" si="30"/>
        <v>#DIV/0!</v>
      </c>
      <c r="T58" s="21" t="e">
        <f t="shared" si="33"/>
        <v>#DIV/0!</v>
      </c>
      <c r="U58" s="7" t="s">
        <v>30</v>
      </c>
      <c r="V58" s="5" t="e">
        <f>RANK(Q58,Q52:Q59,0)</f>
        <v>#DIV/0!</v>
      </c>
      <c r="W58" s="5" t="e">
        <f>RANK(R58,R52:R59,0)</f>
        <v>#DIV/0!</v>
      </c>
      <c r="X58" s="5" t="e">
        <f>RANK(#REF!,#REF!,0)</f>
        <v>#REF!</v>
      </c>
      <c r="Y58" s="6" t="e">
        <f>RANK(S58,S52:S59,0)</f>
        <v>#DIV/0!</v>
      </c>
      <c r="Z58" s="2" t="e">
        <f>RANK(T58,T52:T59,1)</f>
        <v>#DIV/0!</v>
      </c>
      <c r="AA58" s="13" t="e">
        <f t="shared" si="31"/>
        <v>#DIV/0!</v>
      </c>
      <c r="AB58" s="13" t="e">
        <f t="shared" si="32"/>
        <v>#DIV/0!</v>
      </c>
      <c r="AC58" s="13" t="e">
        <f t="shared" si="34"/>
        <v>#DIV/0!</v>
      </c>
    </row>
    <row r="59" spans="1:29" ht="21" customHeight="1" thickBot="1">
      <c r="A59" s="7" t="s">
        <v>31</v>
      </c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  <c r="Q59" s="10" t="e">
        <f t="shared" si="28"/>
        <v>#DIV/0!</v>
      </c>
      <c r="R59" s="11" t="e">
        <f t="shared" si="29"/>
        <v>#DIV/0!</v>
      </c>
      <c r="S59" s="11" t="e">
        <f t="shared" si="30"/>
        <v>#DIV/0!</v>
      </c>
      <c r="T59" s="12" t="e">
        <f t="shared" si="33"/>
        <v>#DIV/0!</v>
      </c>
      <c r="U59" s="22" t="s">
        <v>31</v>
      </c>
      <c r="V59" s="23" t="e">
        <f>RANK(Q59,Q52:Q59,0)</f>
        <v>#DIV/0!</v>
      </c>
      <c r="W59" s="23" t="e">
        <f>RANK(R59,R52:R59,0)</f>
        <v>#DIV/0!</v>
      </c>
      <c r="X59" s="23" t="e">
        <f>RANK(#REF!,#REF!,0)</f>
        <v>#REF!</v>
      </c>
      <c r="Y59" s="24" t="e">
        <f>RANK(S59,S52:S59,0)</f>
        <v>#DIV/0!</v>
      </c>
      <c r="Z59" s="2" t="e">
        <f>RANK(T59,T52:T59,1)</f>
        <v>#DIV/0!</v>
      </c>
      <c r="AA59" s="13" t="e">
        <f t="shared" si="31"/>
        <v>#DIV/0!</v>
      </c>
      <c r="AB59" s="13" t="e">
        <f t="shared" si="32"/>
        <v>#DIV/0!</v>
      </c>
      <c r="AC59" s="13" t="e">
        <f t="shared" si="34"/>
        <v>#DIV/0!</v>
      </c>
    </row>
    <row r="60" spans="1:29" ht="21" customHeight="1" thickBot="1">
      <c r="A60" s="22" t="s">
        <v>32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6" t="e">
        <f t="shared" si="28"/>
        <v>#DIV/0!</v>
      </c>
      <c r="R60" s="27" t="e">
        <f t="shared" si="29"/>
        <v>#DIV/0!</v>
      </c>
      <c r="S60" s="27" t="e">
        <f t="shared" si="30"/>
        <v>#DIV/0!</v>
      </c>
      <c r="T60" s="28" t="e">
        <f t="shared" si="33"/>
        <v>#DIV/0!</v>
      </c>
      <c r="U60" s="2"/>
      <c r="V60" s="2"/>
      <c r="W60" s="2"/>
      <c r="X60" s="2"/>
      <c r="Y60" s="2"/>
      <c r="Z60" s="2"/>
      <c r="AA60" s="13" t="e">
        <f t="shared" si="31"/>
        <v>#DIV/0!</v>
      </c>
      <c r="AB60" s="13" t="e">
        <f t="shared" si="32"/>
        <v>#DIV/0!</v>
      </c>
      <c r="AC60" s="13" t="e">
        <f t="shared" si="34"/>
        <v>#DIV/0!</v>
      </c>
    </row>
    <row r="61" spans="1:29" ht="21" customHeight="1" thickBot="1">
      <c r="A61" s="1" t="s">
        <v>37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21" customHeight="1">
      <c r="A62" s="432" t="s">
        <v>1</v>
      </c>
      <c r="B62" s="434" t="s">
        <v>2</v>
      </c>
      <c r="C62" s="436" t="s">
        <v>3</v>
      </c>
      <c r="D62" s="436" t="s">
        <v>4</v>
      </c>
      <c r="E62" s="443" t="s">
        <v>5</v>
      </c>
      <c r="F62" s="444"/>
      <c r="G62" s="444"/>
      <c r="H62" s="444"/>
      <c r="I62" s="430" t="s">
        <v>6</v>
      </c>
      <c r="J62" s="430"/>
      <c r="K62" s="430"/>
      <c r="L62" s="430"/>
      <c r="M62" s="430" t="s">
        <v>7</v>
      </c>
      <c r="N62" s="430"/>
      <c r="O62" s="430"/>
      <c r="P62" s="430"/>
      <c r="Q62" s="426" t="s">
        <v>8</v>
      </c>
      <c r="R62" s="427"/>
      <c r="S62" s="427"/>
      <c r="T62" s="428"/>
      <c r="U62" s="429" t="s">
        <v>9</v>
      </c>
      <c r="V62" s="430"/>
      <c r="W62" s="430"/>
      <c r="X62" s="430"/>
      <c r="Y62" s="431"/>
      <c r="Z62" s="2"/>
      <c r="AA62" s="2"/>
      <c r="AB62" s="2"/>
      <c r="AC62" s="2"/>
    </row>
    <row r="63" spans="1:29" ht="21" customHeight="1">
      <c r="A63" s="433"/>
      <c r="B63" s="441"/>
      <c r="C63" s="442"/>
      <c r="D63" s="442"/>
      <c r="E63" s="4" t="s">
        <v>10</v>
      </c>
      <c r="F63" s="5" t="s">
        <v>11</v>
      </c>
      <c r="G63" s="5" t="s">
        <v>12</v>
      </c>
      <c r="H63" s="5" t="s">
        <v>13</v>
      </c>
      <c r="I63" s="5" t="s">
        <v>10</v>
      </c>
      <c r="J63" s="5" t="s">
        <v>11</v>
      </c>
      <c r="K63" s="5" t="s">
        <v>14</v>
      </c>
      <c r="L63" s="5" t="s">
        <v>15</v>
      </c>
      <c r="M63" s="5" t="s">
        <v>10</v>
      </c>
      <c r="N63" s="5" t="s">
        <v>11</v>
      </c>
      <c r="O63" s="5" t="s">
        <v>14</v>
      </c>
      <c r="P63" s="5" t="s">
        <v>16</v>
      </c>
      <c r="Q63" s="5" t="s">
        <v>10</v>
      </c>
      <c r="R63" s="5" t="s">
        <v>17</v>
      </c>
      <c r="S63" s="5" t="s">
        <v>13</v>
      </c>
      <c r="T63" s="6" t="s">
        <v>18</v>
      </c>
      <c r="U63" s="7" t="s">
        <v>1</v>
      </c>
      <c r="V63" s="5" t="s">
        <v>10</v>
      </c>
      <c r="W63" s="5" t="s">
        <v>17</v>
      </c>
      <c r="X63" s="5" t="s">
        <v>12</v>
      </c>
      <c r="Y63" s="6" t="s">
        <v>19</v>
      </c>
      <c r="Z63" s="2" t="s">
        <v>20</v>
      </c>
      <c r="AA63" s="2" t="s">
        <v>21</v>
      </c>
      <c r="AB63" s="2" t="s">
        <v>22</v>
      </c>
      <c r="AC63" s="2" t="s">
        <v>23</v>
      </c>
    </row>
    <row r="64" spans="1:29" ht="21" customHeight="1">
      <c r="A64" s="7" t="s">
        <v>24</v>
      </c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  <c r="Q64" s="10" t="e">
        <f t="shared" ref="Q64:Q72" si="35">M64/I64</f>
        <v>#DIV/0!</v>
      </c>
      <c r="R64" s="11" t="e">
        <f t="shared" ref="R64:R72" si="36">N64/J64</f>
        <v>#DIV/0!</v>
      </c>
      <c r="S64" s="11" t="e">
        <f t="shared" ref="S64:S72" si="37">P64/L64</f>
        <v>#DIV/0!</v>
      </c>
      <c r="T64" s="12" t="e">
        <f>1-(AC64)</f>
        <v>#DIV/0!</v>
      </c>
      <c r="U64" s="7" t="s">
        <v>24</v>
      </c>
      <c r="V64" s="5" t="e">
        <f>RANK(Q64,Q64:Q71,0)</f>
        <v>#DIV/0!</v>
      </c>
      <c r="W64" s="5" t="e">
        <f>RANK(R64,R64:R71,0)</f>
        <v>#DIV/0!</v>
      </c>
      <c r="X64" s="5" t="e">
        <f>RANK(#REF!,#REF!,0)</f>
        <v>#REF!</v>
      </c>
      <c r="Y64" s="6" t="e">
        <f>RANK(S64,S64:S71,0)</f>
        <v>#DIV/0!</v>
      </c>
      <c r="Z64" s="2" t="e">
        <f>RANK(T64,T64:T71,1)</f>
        <v>#DIV/0!</v>
      </c>
      <c r="AA64" s="13" t="e">
        <f t="shared" ref="AA64:AA72" si="38">C64/B64</f>
        <v>#DIV/0!</v>
      </c>
      <c r="AB64" s="13" t="e">
        <f t="shared" ref="AB64:AB72" si="39">P64/L64</f>
        <v>#DIV/0!</v>
      </c>
      <c r="AC64" s="13" t="e">
        <f>AA64*AB64</f>
        <v>#DIV/0!</v>
      </c>
    </row>
    <row r="65" spans="1:29" ht="21" customHeight="1">
      <c r="A65" s="14" t="s">
        <v>25</v>
      </c>
      <c r="B65" s="15"/>
      <c r="C65" s="15"/>
      <c r="D65" s="15"/>
      <c r="E65" s="15"/>
      <c r="F65" s="15"/>
      <c r="G65" s="15"/>
      <c r="H65" s="8"/>
      <c r="I65" s="16"/>
      <c r="J65" s="16"/>
      <c r="K65" s="16"/>
      <c r="L65" s="9"/>
      <c r="M65" s="16"/>
      <c r="N65" s="16"/>
      <c r="O65" s="16"/>
      <c r="P65" s="9"/>
      <c r="Q65" s="10" t="e">
        <f t="shared" si="35"/>
        <v>#DIV/0!</v>
      </c>
      <c r="R65" s="17" t="e">
        <f t="shared" si="36"/>
        <v>#DIV/0!</v>
      </c>
      <c r="S65" s="17" t="e">
        <f t="shared" si="37"/>
        <v>#DIV/0!</v>
      </c>
      <c r="T65" s="18" t="e">
        <f t="shared" ref="T65:T72" si="40">1-(AC65)</f>
        <v>#DIV/0!</v>
      </c>
      <c r="U65" s="7" t="s">
        <v>25</v>
      </c>
      <c r="V65" s="5" t="e">
        <f>RANK(Q65,Q64:Q71,0)</f>
        <v>#DIV/0!</v>
      </c>
      <c r="W65" s="5" t="e">
        <f>RANK(R65,R64:R71,0)</f>
        <v>#DIV/0!</v>
      </c>
      <c r="X65" s="5" t="e">
        <f>RANK(#REF!,#REF!,0)</f>
        <v>#REF!</v>
      </c>
      <c r="Y65" s="6" t="e">
        <f>RANK(S65,S64:S71,0)</f>
        <v>#DIV/0!</v>
      </c>
      <c r="Z65" s="2" t="e">
        <f>RANK(T65,T64:T71,1)</f>
        <v>#DIV/0!</v>
      </c>
      <c r="AA65" s="13" t="e">
        <f t="shared" si="38"/>
        <v>#DIV/0!</v>
      </c>
      <c r="AB65" s="13" t="e">
        <f t="shared" si="39"/>
        <v>#DIV/0!</v>
      </c>
      <c r="AC65" s="13" t="e">
        <f t="shared" ref="AC65:AC72" si="41">AA65*AB65</f>
        <v>#DIV/0!</v>
      </c>
    </row>
    <row r="66" spans="1:29" ht="21" customHeight="1">
      <c r="A66" s="7" t="s">
        <v>26</v>
      </c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  <c r="Q66" s="10" t="e">
        <f t="shared" si="35"/>
        <v>#DIV/0!</v>
      </c>
      <c r="R66" s="11" t="e">
        <f t="shared" si="36"/>
        <v>#DIV/0!</v>
      </c>
      <c r="S66" s="11" t="e">
        <f t="shared" si="37"/>
        <v>#DIV/0!</v>
      </c>
      <c r="T66" s="12" t="e">
        <f t="shared" si="40"/>
        <v>#DIV/0!</v>
      </c>
      <c r="U66" s="7" t="s">
        <v>26</v>
      </c>
      <c r="V66" s="5" t="e">
        <f>RANK(Q66,Q64:Q71,0)</f>
        <v>#DIV/0!</v>
      </c>
      <c r="W66" s="5" t="e">
        <f>RANK(R66,R64:R71,0)</f>
        <v>#DIV/0!</v>
      </c>
      <c r="X66" s="5" t="e">
        <f>RANK(#REF!,#REF!,0)</f>
        <v>#REF!</v>
      </c>
      <c r="Y66" s="6" t="e">
        <f>RANK(S66,S64:S71,0)</f>
        <v>#DIV/0!</v>
      </c>
      <c r="Z66" s="2" t="e">
        <f>RANK(T66,T64:T71,1)</f>
        <v>#DIV/0!</v>
      </c>
      <c r="AA66" s="13" t="e">
        <f t="shared" si="38"/>
        <v>#DIV/0!</v>
      </c>
      <c r="AB66" s="13" t="e">
        <f t="shared" si="39"/>
        <v>#DIV/0!</v>
      </c>
      <c r="AC66" s="13" t="e">
        <f t="shared" si="41"/>
        <v>#DIV/0!</v>
      </c>
    </row>
    <row r="67" spans="1:29" ht="21" customHeight="1">
      <c r="A67" s="7" t="s">
        <v>27</v>
      </c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  <c r="Q67" s="10" t="e">
        <f t="shared" si="35"/>
        <v>#DIV/0!</v>
      </c>
      <c r="R67" s="11" t="e">
        <f t="shared" si="36"/>
        <v>#DIV/0!</v>
      </c>
      <c r="S67" s="11" t="e">
        <f t="shared" si="37"/>
        <v>#DIV/0!</v>
      </c>
      <c r="T67" s="12" t="e">
        <f t="shared" si="40"/>
        <v>#DIV/0!</v>
      </c>
      <c r="U67" s="7" t="s">
        <v>27</v>
      </c>
      <c r="V67" s="5" t="e">
        <f>RANK(Q67,Q64:Q71,0)</f>
        <v>#DIV/0!</v>
      </c>
      <c r="W67" s="5" t="e">
        <f>RANK(R67,R64:R71,0)</f>
        <v>#DIV/0!</v>
      </c>
      <c r="X67" s="5" t="e">
        <f>RANK(#REF!,#REF!,0)</f>
        <v>#REF!</v>
      </c>
      <c r="Y67" s="6" t="e">
        <f>RANK(S67,S64:S71,0)</f>
        <v>#DIV/0!</v>
      </c>
      <c r="Z67" s="2" t="e">
        <f>RANK(T67,T64:T71,1)</f>
        <v>#DIV/0!</v>
      </c>
      <c r="AA67" s="13" t="e">
        <f t="shared" si="38"/>
        <v>#DIV/0!</v>
      </c>
      <c r="AB67" s="13" t="e">
        <f t="shared" si="39"/>
        <v>#DIV/0!</v>
      </c>
      <c r="AC67" s="13" t="e">
        <f t="shared" si="41"/>
        <v>#DIV/0!</v>
      </c>
    </row>
    <row r="68" spans="1:29" ht="21" customHeight="1">
      <c r="A68" s="7" t="s">
        <v>28</v>
      </c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  <c r="Q68" s="10" t="e">
        <f t="shared" si="35"/>
        <v>#DIV/0!</v>
      </c>
      <c r="R68" s="11" t="e">
        <f t="shared" si="36"/>
        <v>#DIV/0!</v>
      </c>
      <c r="S68" s="11" t="e">
        <f t="shared" si="37"/>
        <v>#DIV/0!</v>
      </c>
      <c r="T68" s="12" t="e">
        <f t="shared" si="40"/>
        <v>#DIV/0!</v>
      </c>
      <c r="U68" s="7" t="s">
        <v>28</v>
      </c>
      <c r="V68" s="5" t="e">
        <f>RANK(Q68,Q64:Q71,0)</f>
        <v>#DIV/0!</v>
      </c>
      <c r="W68" s="5" t="e">
        <f>RANK(R68,R64:R71,0)</f>
        <v>#DIV/0!</v>
      </c>
      <c r="X68" s="5" t="e">
        <f>RANK(#REF!,#REF!,0)</f>
        <v>#REF!</v>
      </c>
      <c r="Y68" s="6" t="e">
        <f>RANK(S68,S64:S71,0)</f>
        <v>#DIV/0!</v>
      </c>
      <c r="Z68" s="2" t="e">
        <f>RANK(T68,T64:T71,1)</f>
        <v>#DIV/0!</v>
      </c>
      <c r="AA68" s="13" t="e">
        <f t="shared" si="38"/>
        <v>#DIV/0!</v>
      </c>
      <c r="AB68" s="13" t="e">
        <f t="shared" si="39"/>
        <v>#DIV/0!</v>
      </c>
      <c r="AC68" s="13" t="e">
        <f t="shared" si="41"/>
        <v>#DIV/0!</v>
      </c>
    </row>
    <row r="69" spans="1:29" ht="21" customHeight="1">
      <c r="A69" s="7" t="s">
        <v>29</v>
      </c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  <c r="Q69" s="10" t="e">
        <f t="shared" si="35"/>
        <v>#DIV/0!</v>
      </c>
      <c r="R69" s="11" t="e">
        <f t="shared" si="36"/>
        <v>#DIV/0!</v>
      </c>
      <c r="S69" s="11" t="e">
        <f t="shared" si="37"/>
        <v>#DIV/0!</v>
      </c>
      <c r="T69" s="12" t="e">
        <f t="shared" si="40"/>
        <v>#DIV/0!</v>
      </c>
      <c r="U69" s="7" t="s">
        <v>29</v>
      </c>
      <c r="V69" s="5" t="e">
        <f>RANK(Q69,Q64:Q71,0)</f>
        <v>#DIV/0!</v>
      </c>
      <c r="W69" s="5" t="e">
        <f>RANK(R69,R64:R71,0)</f>
        <v>#DIV/0!</v>
      </c>
      <c r="X69" s="5" t="e">
        <f>RANK(#REF!,#REF!,0)</f>
        <v>#REF!</v>
      </c>
      <c r="Y69" s="6" t="e">
        <f>RANK(S69,S64:S71,0)</f>
        <v>#DIV/0!</v>
      </c>
      <c r="Z69" s="2" t="e">
        <f>RANK(T69,T64:T71,1)</f>
        <v>#DIV/0!</v>
      </c>
      <c r="AA69" s="13" t="e">
        <f t="shared" si="38"/>
        <v>#DIV/0!</v>
      </c>
      <c r="AB69" s="13" t="e">
        <f t="shared" si="39"/>
        <v>#DIV/0!</v>
      </c>
      <c r="AC69" s="13" t="e">
        <f t="shared" si="41"/>
        <v>#DIV/0!</v>
      </c>
    </row>
    <row r="70" spans="1:29" ht="21" customHeight="1">
      <c r="A70" s="7" t="s">
        <v>30</v>
      </c>
      <c r="B70" s="19"/>
      <c r="C70" s="19"/>
      <c r="D70" s="19"/>
      <c r="E70" s="19"/>
      <c r="F70" s="19"/>
      <c r="G70" s="19"/>
      <c r="H70" s="8"/>
      <c r="I70" s="5"/>
      <c r="J70" s="5"/>
      <c r="K70" s="5"/>
      <c r="L70" s="9"/>
      <c r="M70" s="5"/>
      <c r="N70" s="5"/>
      <c r="O70" s="5"/>
      <c r="P70" s="9"/>
      <c r="Q70" s="10" t="e">
        <f t="shared" si="35"/>
        <v>#DIV/0!</v>
      </c>
      <c r="R70" s="20" t="e">
        <f t="shared" si="36"/>
        <v>#DIV/0!</v>
      </c>
      <c r="S70" s="20" t="e">
        <f t="shared" si="37"/>
        <v>#DIV/0!</v>
      </c>
      <c r="T70" s="21" t="e">
        <f t="shared" si="40"/>
        <v>#DIV/0!</v>
      </c>
      <c r="U70" s="7" t="s">
        <v>30</v>
      </c>
      <c r="V70" s="5" t="e">
        <f>RANK(Q70,Q64:Q71,0)</f>
        <v>#DIV/0!</v>
      </c>
      <c r="W70" s="5" t="e">
        <f>RANK(R70,R64:R71,0)</f>
        <v>#DIV/0!</v>
      </c>
      <c r="X70" s="5" t="e">
        <f>RANK(#REF!,#REF!,0)</f>
        <v>#REF!</v>
      </c>
      <c r="Y70" s="6" t="e">
        <f>RANK(S70,S64:S71,0)</f>
        <v>#DIV/0!</v>
      </c>
      <c r="Z70" s="2" t="e">
        <f>RANK(T70,T64:T71,1)</f>
        <v>#DIV/0!</v>
      </c>
      <c r="AA70" s="13" t="e">
        <f t="shared" si="38"/>
        <v>#DIV/0!</v>
      </c>
      <c r="AB70" s="13" t="e">
        <f t="shared" si="39"/>
        <v>#DIV/0!</v>
      </c>
      <c r="AC70" s="13" t="e">
        <f t="shared" si="41"/>
        <v>#DIV/0!</v>
      </c>
    </row>
    <row r="71" spans="1:29" ht="21" customHeight="1" thickBot="1">
      <c r="A71" s="7" t="s">
        <v>31</v>
      </c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  <c r="Q71" s="10" t="e">
        <f t="shared" si="35"/>
        <v>#DIV/0!</v>
      </c>
      <c r="R71" s="11" t="e">
        <f t="shared" si="36"/>
        <v>#DIV/0!</v>
      </c>
      <c r="S71" s="11" t="e">
        <f t="shared" si="37"/>
        <v>#DIV/0!</v>
      </c>
      <c r="T71" s="12" t="e">
        <f t="shared" si="40"/>
        <v>#DIV/0!</v>
      </c>
      <c r="U71" s="22" t="s">
        <v>31</v>
      </c>
      <c r="V71" s="23" t="e">
        <f>RANK(Q71,Q64:Q71,0)</f>
        <v>#DIV/0!</v>
      </c>
      <c r="W71" s="23" t="e">
        <f>RANK(R71,R64:R71,0)</f>
        <v>#DIV/0!</v>
      </c>
      <c r="X71" s="23" t="e">
        <f>RANK(#REF!,#REF!,0)</f>
        <v>#REF!</v>
      </c>
      <c r="Y71" s="24" t="e">
        <f>RANK(S71,S64:S71,0)</f>
        <v>#DIV/0!</v>
      </c>
      <c r="Z71" s="2" t="e">
        <f>RANK(T71,T64:T71,1)</f>
        <v>#DIV/0!</v>
      </c>
      <c r="AA71" s="13" t="e">
        <f t="shared" si="38"/>
        <v>#DIV/0!</v>
      </c>
      <c r="AB71" s="13" t="e">
        <f t="shared" si="39"/>
        <v>#DIV/0!</v>
      </c>
      <c r="AC71" s="13" t="e">
        <f t="shared" si="41"/>
        <v>#DIV/0!</v>
      </c>
    </row>
    <row r="72" spans="1:29" ht="21" customHeight="1" thickBot="1">
      <c r="A72" s="22" t="s">
        <v>32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6" t="e">
        <f t="shared" si="35"/>
        <v>#DIV/0!</v>
      </c>
      <c r="R72" s="27" t="e">
        <f t="shared" si="36"/>
        <v>#DIV/0!</v>
      </c>
      <c r="S72" s="27" t="e">
        <f t="shared" si="37"/>
        <v>#DIV/0!</v>
      </c>
      <c r="T72" s="28" t="e">
        <f t="shared" si="40"/>
        <v>#DIV/0!</v>
      </c>
      <c r="U72" s="2"/>
      <c r="V72" s="2"/>
      <c r="W72" s="2"/>
      <c r="X72" s="2"/>
      <c r="Y72" s="2"/>
      <c r="Z72" s="2"/>
      <c r="AA72" s="13" t="e">
        <f t="shared" si="38"/>
        <v>#DIV/0!</v>
      </c>
      <c r="AB72" s="13" t="e">
        <f t="shared" si="39"/>
        <v>#DIV/0!</v>
      </c>
      <c r="AC72" s="13" t="e">
        <f t="shared" si="41"/>
        <v>#DIV/0!</v>
      </c>
    </row>
    <row r="73" spans="1:29" ht="15.75" customHeight="1" thickBot="1">
      <c r="A73" s="1" t="s">
        <v>38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21" customHeight="1">
      <c r="A74" s="432" t="s">
        <v>1</v>
      </c>
      <c r="B74" s="434" t="s">
        <v>2</v>
      </c>
      <c r="C74" s="436" t="s">
        <v>3</v>
      </c>
      <c r="D74" s="436" t="s">
        <v>4</v>
      </c>
      <c r="E74" s="443" t="s">
        <v>5</v>
      </c>
      <c r="F74" s="444"/>
      <c r="G74" s="444"/>
      <c r="H74" s="444"/>
      <c r="I74" s="430" t="s">
        <v>6</v>
      </c>
      <c r="J74" s="430"/>
      <c r="K74" s="430"/>
      <c r="L74" s="430"/>
      <c r="M74" s="430" t="s">
        <v>7</v>
      </c>
      <c r="N74" s="430"/>
      <c r="O74" s="430"/>
      <c r="P74" s="430"/>
      <c r="Q74" s="426" t="s">
        <v>8</v>
      </c>
      <c r="R74" s="427"/>
      <c r="S74" s="427"/>
      <c r="T74" s="428"/>
      <c r="U74" s="429" t="s">
        <v>9</v>
      </c>
      <c r="V74" s="430"/>
      <c r="W74" s="430"/>
      <c r="X74" s="430"/>
      <c r="Y74" s="431"/>
      <c r="Z74" s="2"/>
      <c r="AA74" s="2"/>
      <c r="AB74" s="2"/>
      <c r="AC74" s="2"/>
    </row>
    <row r="75" spans="1:29" ht="21" customHeight="1">
      <c r="A75" s="433"/>
      <c r="B75" s="441"/>
      <c r="C75" s="442"/>
      <c r="D75" s="442"/>
      <c r="E75" s="4" t="s">
        <v>10</v>
      </c>
      <c r="F75" s="5" t="s">
        <v>11</v>
      </c>
      <c r="G75" s="5" t="s">
        <v>12</v>
      </c>
      <c r="H75" s="5" t="s">
        <v>13</v>
      </c>
      <c r="I75" s="5" t="s">
        <v>10</v>
      </c>
      <c r="J75" s="5" t="s">
        <v>11</v>
      </c>
      <c r="K75" s="5" t="s">
        <v>14</v>
      </c>
      <c r="L75" s="5" t="s">
        <v>15</v>
      </c>
      <c r="M75" s="5" t="s">
        <v>10</v>
      </c>
      <c r="N75" s="5" t="s">
        <v>11</v>
      </c>
      <c r="O75" s="5" t="s">
        <v>14</v>
      </c>
      <c r="P75" s="5" t="s">
        <v>16</v>
      </c>
      <c r="Q75" s="5" t="s">
        <v>10</v>
      </c>
      <c r="R75" s="5" t="s">
        <v>17</v>
      </c>
      <c r="S75" s="5" t="s">
        <v>13</v>
      </c>
      <c r="T75" s="6" t="s">
        <v>18</v>
      </c>
      <c r="U75" s="7" t="s">
        <v>1</v>
      </c>
      <c r="V75" s="5" t="s">
        <v>10</v>
      </c>
      <c r="W75" s="5" t="s">
        <v>17</v>
      </c>
      <c r="X75" s="5" t="s">
        <v>12</v>
      </c>
      <c r="Y75" s="6" t="s">
        <v>19</v>
      </c>
      <c r="Z75" s="2" t="s">
        <v>20</v>
      </c>
      <c r="AA75" s="2" t="s">
        <v>21</v>
      </c>
      <c r="AB75" s="2" t="s">
        <v>22</v>
      </c>
      <c r="AC75" s="2" t="s">
        <v>23</v>
      </c>
    </row>
    <row r="76" spans="1:29" ht="21" customHeight="1">
      <c r="A76" s="7" t="s">
        <v>24</v>
      </c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  <c r="Q76" s="10" t="e">
        <f t="shared" ref="Q76:Q84" si="42">M76/I76</f>
        <v>#DIV/0!</v>
      </c>
      <c r="R76" s="11" t="e">
        <f t="shared" ref="R76:R84" si="43">N76/J76</f>
        <v>#DIV/0!</v>
      </c>
      <c r="S76" s="11" t="e">
        <f t="shared" ref="S76:S84" si="44">P76/L76</f>
        <v>#DIV/0!</v>
      </c>
      <c r="T76" s="12" t="e">
        <f>1-(AC76)</f>
        <v>#DIV/0!</v>
      </c>
      <c r="U76" s="7" t="s">
        <v>24</v>
      </c>
      <c r="V76" s="5" t="e">
        <f>RANK(Q76,Q76:Q83,0)</f>
        <v>#DIV/0!</v>
      </c>
      <c r="W76" s="5" t="e">
        <f>RANK(R76,R76:R83,0)</f>
        <v>#DIV/0!</v>
      </c>
      <c r="X76" s="5" t="e">
        <f>RANK(#REF!,#REF!,0)</f>
        <v>#REF!</v>
      </c>
      <c r="Y76" s="6" t="e">
        <f>RANK(S76,S76:S83,0)</f>
        <v>#DIV/0!</v>
      </c>
      <c r="Z76" s="2" t="e">
        <f>RANK(T76,T76:T83,1)</f>
        <v>#DIV/0!</v>
      </c>
      <c r="AA76" s="13" t="e">
        <f t="shared" ref="AA76:AA84" si="45">C76/B76</f>
        <v>#DIV/0!</v>
      </c>
      <c r="AB76" s="13" t="e">
        <f t="shared" ref="AB76:AB84" si="46">P76/L76</f>
        <v>#DIV/0!</v>
      </c>
      <c r="AC76" s="13" t="e">
        <f>AA76*AB76</f>
        <v>#DIV/0!</v>
      </c>
    </row>
    <row r="77" spans="1:29" ht="21" customHeight="1">
      <c r="A77" s="14" t="s">
        <v>25</v>
      </c>
      <c r="B77" s="15"/>
      <c r="C77" s="15"/>
      <c r="D77" s="15"/>
      <c r="E77" s="15"/>
      <c r="F77" s="15"/>
      <c r="G77" s="15"/>
      <c r="H77" s="8"/>
      <c r="I77" s="16"/>
      <c r="J77" s="16"/>
      <c r="K77" s="16"/>
      <c r="L77" s="9"/>
      <c r="M77" s="16"/>
      <c r="N77" s="16"/>
      <c r="O77" s="16"/>
      <c r="P77" s="9"/>
      <c r="Q77" s="10" t="e">
        <f t="shared" si="42"/>
        <v>#DIV/0!</v>
      </c>
      <c r="R77" s="17" t="e">
        <f t="shared" si="43"/>
        <v>#DIV/0!</v>
      </c>
      <c r="S77" s="17" t="e">
        <f t="shared" si="44"/>
        <v>#DIV/0!</v>
      </c>
      <c r="T77" s="18" t="e">
        <f t="shared" ref="T77:T84" si="47">1-(AC77)</f>
        <v>#DIV/0!</v>
      </c>
      <c r="U77" s="7" t="s">
        <v>25</v>
      </c>
      <c r="V77" s="5" t="e">
        <f>RANK(Q77,Q76:Q83,0)</f>
        <v>#DIV/0!</v>
      </c>
      <c r="W77" s="5" t="e">
        <f>RANK(R77,R76:R83,0)</f>
        <v>#DIV/0!</v>
      </c>
      <c r="X77" s="5" t="e">
        <f>RANK(#REF!,#REF!,0)</f>
        <v>#REF!</v>
      </c>
      <c r="Y77" s="6" t="e">
        <f>RANK(S77,S76:S83,0)</f>
        <v>#DIV/0!</v>
      </c>
      <c r="Z77" s="2" t="e">
        <f>RANK(T77,T76:T83,1)</f>
        <v>#DIV/0!</v>
      </c>
      <c r="AA77" s="13" t="e">
        <f t="shared" si="45"/>
        <v>#DIV/0!</v>
      </c>
      <c r="AB77" s="13" t="e">
        <f t="shared" si="46"/>
        <v>#DIV/0!</v>
      </c>
      <c r="AC77" s="13" t="e">
        <f t="shared" ref="AC77:AC84" si="48">AA77*AB77</f>
        <v>#DIV/0!</v>
      </c>
    </row>
    <row r="78" spans="1:29" ht="21" customHeight="1">
      <c r="A78" s="7" t="s">
        <v>26</v>
      </c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  <c r="Q78" s="10" t="e">
        <f t="shared" si="42"/>
        <v>#DIV/0!</v>
      </c>
      <c r="R78" s="11" t="e">
        <f t="shared" si="43"/>
        <v>#DIV/0!</v>
      </c>
      <c r="S78" s="11" t="e">
        <f t="shared" si="44"/>
        <v>#DIV/0!</v>
      </c>
      <c r="T78" s="12" t="e">
        <f t="shared" si="47"/>
        <v>#DIV/0!</v>
      </c>
      <c r="U78" s="7" t="s">
        <v>26</v>
      </c>
      <c r="V78" s="5" t="e">
        <f>RANK(Q78,Q76:Q83,0)</f>
        <v>#DIV/0!</v>
      </c>
      <c r="W78" s="5" t="e">
        <f>RANK(R78,R76:R83,0)</f>
        <v>#DIV/0!</v>
      </c>
      <c r="X78" s="5" t="e">
        <f>RANK(#REF!,#REF!,0)</f>
        <v>#REF!</v>
      </c>
      <c r="Y78" s="6" t="e">
        <f>RANK(S78,S76:S83,0)</f>
        <v>#DIV/0!</v>
      </c>
      <c r="Z78" s="2" t="e">
        <f>RANK(T78,T76:T83,1)</f>
        <v>#DIV/0!</v>
      </c>
      <c r="AA78" s="13" t="e">
        <f t="shared" si="45"/>
        <v>#DIV/0!</v>
      </c>
      <c r="AB78" s="13" t="e">
        <f t="shared" si="46"/>
        <v>#DIV/0!</v>
      </c>
      <c r="AC78" s="13" t="e">
        <f t="shared" si="48"/>
        <v>#DIV/0!</v>
      </c>
    </row>
    <row r="79" spans="1:29" ht="21" customHeight="1">
      <c r="A79" s="7" t="s">
        <v>27</v>
      </c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  <c r="Q79" s="10" t="e">
        <f t="shared" si="42"/>
        <v>#DIV/0!</v>
      </c>
      <c r="R79" s="11" t="e">
        <f t="shared" si="43"/>
        <v>#DIV/0!</v>
      </c>
      <c r="S79" s="11" t="e">
        <f t="shared" si="44"/>
        <v>#DIV/0!</v>
      </c>
      <c r="T79" s="12" t="e">
        <f t="shared" si="47"/>
        <v>#DIV/0!</v>
      </c>
      <c r="U79" s="7" t="s">
        <v>27</v>
      </c>
      <c r="V79" s="5" t="e">
        <f>RANK(Q79,Q76:Q83,0)</f>
        <v>#DIV/0!</v>
      </c>
      <c r="W79" s="5" t="e">
        <f>RANK(R79,R76:R83,0)</f>
        <v>#DIV/0!</v>
      </c>
      <c r="X79" s="5" t="e">
        <f>RANK(#REF!,#REF!,0)</f>
        <v>#REF!</v>
      </c>
      <c r="Y79" s="6" t="e">
        <f>RANK(S79,S76:S83,0)</f>
        <v>#DIV/0!</v>
      </c>
      <c r="Z79" s="2" t="e">
        <f>RANK(T79,T76:T83,1)</f>
        <v>#DIV/0!</v>
      </c>
      <c r="AA79" s="13" t="e">
        <f t="shared" si="45"/>
        <v>#DIV/0!</v>
      </c>
      <c r="AB79" s="13" t="e">
        <f t="shared" si="46"/>
        <v>#DIV/0!</v>
      </c>
      <c r="AC79" s="13" t="e">
        <f t="shared" si="48"/>
        <v>#DIV/0!</v>
      </c>
    </row>
    <row r="80" spans="1:29" ht="21" customHeight="1">
      <c r="A80" s="7" t="s">
        <v>28</v>
      </c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  <c r="Q80" s="10" t="e">
        <f t="shared" si="42"/>
        <v>#DIV/0!</v>
      </c>
      <c r="R80" s="11" t="e">
        <f t="shared" si="43"/>
        <v>#DIV/0!</v>
      </c>
      <c r="S80" s="11" t="e">
        <f t="shared" si="44"/>
        <v>#DIV/0!</v>
      </c>
      <c r="T80" s="12" t="e">
        <f t="shared" si="47"/>
        <v>#DIV/0!</v>
      </c>
      <c r="U80" s="7" t="s">
        <v>28</v>
      </c>
      <c r="V80" s="5" t="e">
        <f>RANK(Q80,Q76:Q83,0)</f>
        <v>#DIV/0!</v>
      </c>
      <c r="W80" s="5" t="e">
        <f>RANK(R80,R76:R83,0)</f>
        <v>#DIV/0!</v>
      </c>
      <c r="X80" s="5" t="e">
        <f>RANK(#REF!,#REF!,0)</f>
        <v>#REF!</v>
      </c>
      <c r="Y80" s="6" t="e">
        <f>RANK(S80,S76:S83,0)</f>
        <v>#DIV/0!</v>
      </c>
      <c r="Z80" s="2" t="e">
        <f>RANK(T80,T76:T83,1)</f>
        <v>#DIV/0!</v>
      </c>
      <c r="AA80" s="13" t="e">
        <f t="shared" si="45"/>
        <v>#DIV/0!</v>
      </c>
      <c r="AB80" s="13" t="e">
        <f t="shared" si="46"/>
        <v>#DIV/0!</v>
      </c>
      <c r="AC80" s="13" t="e">
        <f t="shared" si="48"/>
        <v>#DIV/0!</v>
      </c>
    </row>
    <row r="81" spans="1:29" ht="21" customHeight="1">
      <c r="A81" s="7" t="s">
        <v>29</v>
      </c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  <c r="Q81" s="10" t="e">
        <f t="shared" si="42"/>
        <v>#DIV/0!</v>
      </c>
      <c r="R81" s="11" t="e">
        <f t="shared" si="43"/>
        <v>#DIV/0!</v>
      </c>
      <c r="S81" s="11" t="e">
        <f t="shared" si="44"/>
        <v>#DIV/0!</v>
      </c>
      <c r="T81" s="12" t="e">
        <f t="shared" si="47"/>
        <v>#DIV/0!</v>
      </c>
      <c r="U81" s="7" t="s">
        <v>29</v>
      </c>
      <c r="V81" s="5" t="e">
        <f>RANK(Q81,Q76:Q83,0)</f>
        <v>#DIV/0!</v>
      </c>
      <c r="W81" s="5" t="e">
        <f>RANK(R81,R76:R83,0)</f>
        <v>#DIV/0!</v>
      </c>
      <c r="X81" s="5" t="e">
        <f>RANK(#REF!,#REF!,0)</f>
        <v>#REF!</v>
      </c>
      <c r="Y81" s="6" t="e">
        <f>RANK(S81,S76:S83,0)</f>
        <v>#DIV/0!</v>
      </c>
      <c r="Z81" s="2" t="e">
        <f>RANK(T81,T76:T83,1)</f>
        <v>#DIV/0!</v>
      </c>
      <c r="AA81" s="13" t="e">
        <f t="shared" si="45"/>
        <v>#DIV/0!</v>
      </c>
      <c r="AB81" s="13" t="e">
        <f t="shared" si="46"/>
        <v>#DIV/0!</v>
      </c>
      <c r="AC81" s="13" t="e">
        <f t="shared" si="48"/>
        <v>#DIV/0!</v>
      </c>
    </row>
    <row r="82" spans="1:29" ht="21" customHeight="1">
      <c r="A82" s="7" t="s">
        <v>30</v>
      </c>
      <c r="B82" s="19"/>
      <c r="C82" s="19"/>
      <c r="D82" s="19"/>
      <c r="E82" s="19"/>
      <c r="F82" s="19"/>
      <c r="G82" s="19"/>
      <c r="H82" s="8"/>
      <c r="I82" s="5"/>
      <c r="J82" s="5"/>
      <c r="K82" s="5"/>
      <c r="L82" s="9"/>
      <c r="M82" s="5"/>
      <c r="N82" s="5"/>
      <c r="O82" s="5"/>
      <c r="P82" s="9"/>
      <c r="Q82" s="10" t="e">
        <f t="shared" si="42"/>
        <v>#DIV/0!</v>
      </c>
      <c r="R82" s="20" t="e">
        <f t="shared" si="43"/>
        <v>#DIV/0!</v>
      </c>
      <c r="S82" s="20" t="e">
        <f t="shared" si="44"/>
        <v>#DIV/0!</v>
      </c>
      <c r="T82" s="21" t="e">
        <f t="shared" si="47"/>
        <v>#DIV/0!</v>
      </c>
      <c r="U82" s="7" t="s">
        <v>30</v>
      </c>
      <c r="V82" s="5" t="e">
        <f>RANK(Q82,Q76:Q83,0)</f>
        <v>#DIV/0!</v>
      </c>
      <c r="W82" s="5" t="e">
        <f>RANK(R82,R76:R83,0)</f>
        <v>#DIV/0!</v>
      </c>
      <c r="X82" s="5" t="e">
        <f>RANK(#REF!,#REF!,0)</f>
        <v>#REF!</v>
      </c>
      <c r="Y82" s="6" t="e">
        <f>RANK(S82,S76:S83,0)</f>
        <v>#DIV/0!</v>
      </c>
      <c r="Z82" s="2" t="e">
        <f>RANK(T82,T76:T83,1)</f>
        <v>#DIV/0!</v>
      </c>
      <c r="AA82" s="13" t="e">
        <f t="shared" si="45"/>
        <v>#DIV/0!</v>
      </c>
      <c r="AB82" s="13" t="e">
        <f t="shared" si="46"/>
        <v>#DIV/0!</v>
      </c>
      <c r="AC82" s="13" t="e">
        <f t="shared" si="48"/>
        <v>#DIV/0!</v>
      </c>
    </row>
    <row r="83" spans="1:29" ht="21" customHeight="1" thickBot="1">
      <c r="A83" s="7" t="s">
        <v>31</v>
      </c>
      <c r="B83" s="8"/>
      <c r="C83" s="8"/>
      <c r="D83" s="8"/>
      <c r="E83" s="8"/>
      <c r="F83" s="8"/>
      <c r="G83" s="8"/>
      <c r="H83" s="8"/>
      <c r="I83" s="9"/>
      <c r="J83" s="9"/>
      <c r="K83" s="9"/>
      <c r="L83" s="9"/>
      <c r="M83" s="9"/>
      <c r="N83" s="9"/>
      <c r="O83" s="9"/>
      <c r="P83" s="9"/>
      <c r="Q83" s="10" t="e">
        <f t="shared" si="42"/>
        <v>#DIV/0!</v>
      </c>
      <c r="R83" s="11" t="e">
        <f t="shared" si="43"/>
        <v>#DIV/0!</v>
      </c>
      <c r="S83" s="11" t="e">
        <f t="shared" si="44"/>
        <v>#DIV/0!</v>
      </c>
      <c r="T83" s="12" t="e">
        <f t="shared" si="47"/>
        <v>#DIV/0!</v>
      </c>
      <c r="U83" s="22" t="s">
        <v>31</v>
      </c>
      <c r="V83" s="23" t="e">
        <f>RANK(Q83,Q76:Q83,0)</f>
        <v>#DIV/0!</v>
      </c>
      <c r="W83" s="23" t="e">
        <f>RANK(R83,R76:R83,0)</f>
        <v>#DIV/0!</v>
      </c>
      <c r="X83" s="23" t="e">
        <f>RANK(#REF!,#REF!,0)</f>
        <v>#REF!</v>
      </c>
      <c r="Y83" s="24" t="e">
        <f>RANK(S83,S76:S83,0)</f>
        <v>#DIV/0!</v>
      </c>
      <c r="Z83" s="2" t="e">
        <f>RANK(T83,T76:T83,1)</f>
        <v>#DIV/0!</v>
      </c>
      <c r="AA83" s="13" t="e">
        <f t="shared" si="45"/>
        <v>#DIV/0!</v>
      </c>
      <c r="AB83" s="13" t="e">
        <f t="shared" si="46"/>
        <v>#DIV/0!</v>
      </c>
      <c r="AC83" s="13" t="e">
        <f t="shared" si="48"/>
        <v>#DIV/0!</v>
      </c>
    </row>
    <row r="84" spans="1:29" ht="21" customHeight="1" thickBot="1">
      <c r="A84" s="22" t="s">
        <v>32</v>
      </c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6" t="e">
        <f t="shared" si="42"/>
        <v>#DIV/0!</v>
      </c>
      <c r="R84" s="27" t="e">
        <f t="shared" si="43"/>
        <v>#DIV/0!</v>
      </c>
      <c r="S84" s="27" t="e">
        <f t="shared" si="44"/>
        <v>#DIV/0!</v>
      </c>
      <c r="T84" s="28" t="e">
        <f t="shared" si="47"/>
        <v>#DIV/0!</v>
      </c>
      <c r="U84" s="2"/>
      <c r="V84" s="2"/>
      <c r="W84" s="2"/>
      <c r="X84" s="2"/>
      <c r="Y84" s="2"/>
      <c r="Z84" s="2"/>
      <c r="AA84" s="13" t="e">
        <f t="shared" si="45"/>
        <v>#DIV/0!</v>
      </c>
      <c r="AB84" s="13" t="e">
        <f t="shared" si="46"/>
        <v>#DIV/0!</v>
      </c>
      <c r="AC84" s="13" t="e">
        <f t="shared" si="48"/>
        <v>#DIV/0!</v>
      </c>
    </row>
    <row r="85" spans="1:29" ht="15.75" customHeight="1" thickBot="1">
      <c r="A85" s="1" t="s">
        <v>39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21" customHeight="1">
      <c r="A86" s="432" t="s">
        <v>1</v>
      </c>
      <c r="B86" s="434" t="s">
        <v>2</v>
      </c>
      <c r="C86" s="436" t="s">
        <v>3</v>
      </c>
      <c r="D86" s="436" t="s">
        <v>4</v>
      </c>
      <c r="E86" s="443" t="s">
        <v>5</v>
      </c>
      <c r="F86" s="444"/>
      <c r="G86" s="444"/>
      <c r="H86" s="444"/>
      <c r="I86" s="430" t="s">
        <v>6</v>
      </c>
      <c r="J86" s="430"/>
      <c r="K86" s="430"/>
      <c r="L86" s="430"/>
      <c r="M86" s="430" t="s">
        <v>7</v>
      </c>
      <c r="N86" s="430"/>
      <c r="O86" s="430"/>
      <c r="P86" s="430"/>
      <c r="Q86" s="426" t="s">
        <v>8</v>
      </c>
      <c r="R86" s="427"/>
      <c r="S86" s="427"/>
      <c r="T86" s="428"/>
      <c r="U86" s="429" t="s">
        <v>9</v>
      </c>
      <c r="V86" s="430"/>
      <c r="W86" s="430"/>
      <c r="X86" s="430"/>
      <c r="Y86" s="431"/>
      <c r="Z86" s="2"/>
      <c r="AA86" s="2"/>
      <c r="AB86" s="2"/>
      <c r="AC86" s="2"/>
    </row>
    <row r="87" spans="1:29" ht="21" customHeight="1">
      <c r="A87" s="433"/>
      <c r="B87" s="441"/>
      <c r="C87" s="442"/>
      <c r="D87" s="442"/>
      <c r="E87" s="4" t="s">
        <v>10</v>
      </c>
      <c r="F87" s="5" t="s">
        <v>11</v>
      </c>
      <c r="G87" s="5" t="s">
        <v>12</v>
      </c>
      <c r="H87" s="5" t="s">
        <v>13</v>
      </c>
      <c r="I87" s="5" t="s">
        <v>10</v>
      </c>
      <c r="J87" s="5" t="s">
        <v>11</v>
      </c>
      <c r="K87" s="5" t="s">
        <v>14</v>
      </c>
      <c r="L87" s="5" t="s">
        <v>15</v>
      </c>
      <c r="M87" s="5" t="s">
        <v>10</v>
      </c>
      <c r="N87" s="5" t="s">
        <v>11</v>
      </c>
      <c r="O87" s="5" t="s">
        <v>14</v>
      </c>
      <c r="P87" s="5" t="s">
        <v>16</v>
      </c>
      <c r="Q87" s="5" t="s">
        <v>10</v>
      </c>
      <c r="R87" s="5" t="s">
        <v>17</v>
      </c>
      <c r="S87" s="5" t="s">
        <v>13</v>
      </c>
      <c r="T87" s="6" t="s">
        <v>18</v>
      </c>
      <c r="U87" s="7" t="s">
        <v>1</v>
      </c>
      <c r="V87" s="5" t="s">
        <v>10</v>
      </c>
      <c r="W87" s="5" t="s">
        <v>17</v>
      </c>
      <c r="X87" s="5" t="s">
        <v>12</v>
      </c>
      <c r="Y87" s="6" t="s">
        <v>19</v>
      </c>
      <c r="Z87" s="2" t="s">
        <v>20</v>
      </c>
      <c r="AA87" s="2" t="s">
        <v>21</v>
      </c>
      <c r="AB87" s="2" t="s">
        <v>22</v>
      </c>
      <c r="AC87" s="2" t="s">
        <v>23</v>
      </c>
    </row>
    <row r="88" spans="1:29" ht="21" customHeight="1">
      <c r="A88" s="7" t="s">
        <v>24</v>
      </c>
      <c r="B88" s="8"/>
      <c r="C88" s="8"/>
      <c r="D88" s="8"/>
      <c r="E88" s="8"/>
      <c r="F88" s="8"/>
      <c r="G88" s="8"/>
      <c r="H88" s="8"/>
      <c r="I88" s="9"/>
      <c r="J88" s="9"/>
      <c r="K88" s="9"/>
      <c r="L88" s="9"/>
      <c r="M88" s="9"/>
      <c r="N88" s="9"/>
      <c r="O88" s="9"/>
      <c r="P88" s="9"/>
      <c r="Q88" s="10" t="e">
        <f t="shared" ref="Q88:Q96" si="49">M88/I88</f>
        <v>#DIV/0!</v>
      </c>
      <c r="R88" s="11" t="e">
        <f t="shared" ref="R88:R96" si="50">N88/J88</f>
        <v>#DIV/0!</v>
      </c>
      <c r="S88" s="11" t="e">
        <f t="shared" ref="S88:S96" si="51">P88/L88</f>
        <v>#DIV/0!</v>
      </c>
      <c r="T88" s="12" t="e">
        <f>1-(AC88)</f>
        <v>#DIV/0!</v>
      </c>
      <c r="U88" s="7" t="s">
        <v>24</v>
      </c>
      <c r="V88" s="5" t="e">
        <f>RANK(Q88,Q88:Q95,0)</f>
        <v>#DIV/0!</v>
      </c>
      <c r="W88" s="5" t="e">
        <f>RANK(R88,R88:R95,0)</f>
        <v>#DIV/0!</v>
      </c>
      <c r="X88" s="5" t="e">
        <f>RANK(#REF!,#REF!,0)</f>
        <v>#REF!</v>
      </c>
      <c r="Y88" s="6" t="e">
        <f>RANK(S88,S88:S95,0)</f>
        <v>#DIV/0!</v>
      </c>
      <c r="Z88" s="2" t="e">
        <f>RANK(T88,T88:T95,1)</f>
        <v>#DIV/0!</v>
      </c>
      <c r="AA88" s="13" t="e">
        <f t="shared" ref="AA88:AA96" si="52">C88/B88</f>
        <v>#DIV/0!</v>
      </c>
      <c r="AB88" s="13" t="e">
        <f t="shared" ref="AB88:AB96" si="53">P88/L88</f>
        <v>#DIV/0!</v>
      </c>
      <c r="AC88" s="13" t="e">
        <f>AA88*AB88</f>
        <v>#DIV/0!</v>
      </c>
    </row>
    <row r="89" spans="1:29" ht="21" customHeight="1">
      <c r="A89" s="14" t="s">
        <v>25</v>
      </c>
      <c r="B89" s="15"/>
      <c r="C89" s="15"/>
      <c r="D89" s="15"/>
      <c r="E89" s="15"/>
      <c r="F89" s="15"/>
      <c r="G89" s="15"/>
      <c r="H89" s="8"/>
      <c r="I89" s="16"/>
      <c r="J89" s="16"/>
      <c r="K89" s="16"/>
      <c r="L89" s="9"/>
      <c r="M89" s="16"/>
      <c r="N89" s="16"/>
      <c r="O89" s="16"/>
      <c r="P89" s="9"/>
      <c r="Q89" s="10" t="e">
        <f t="shared" si="49"/>
        <v>#DIV/0!</v>
      </c>
      <c r="R89" s="17" t="e">
        <f t="shared" si="50"/>
        <v>#DIV/0!</v>
      </c>
      <c r="S89" s="17" t="e">
        <f t="shared" si="51"/>
        <v>#DIV/0!</v>
      </c>
      <c r="T89" s="18" t="e">
        <f t="shared" ref="T89:T96" si="54">1-(AC89)</f>
        <v>#DIV/0!</v>
      </c>
      <c r="U89" s="7" t="s">
        <v>25</v>
      </c>
      <c r="V89" s="5" t="e">
        <f>RANK(Q89,Q88:Q95,0)</f>
        <v>#DIV/0!</v>
      </c>
      <c r="W89" s="5" t="e">
        <f>RANK(R89,R88:R95,0)</f>
        <v>#DIV/0!</v>
      </c>
      <c r="X89" s="5" t="e">
        <f>RANK(#REF!,#REF!,0)</f>
        <v>#REF!</v>
      </c>
      <c r="Y89" s="6" t="e">
        <f>RANK(S89,S88:S95,0)</f>
        <v>#DIV/0!</v>
      </c>
      <c r="Z89" s="2" t="e">
        <f>RANK(T89,T88:T95,1)</f>
        <v>#DIV/0!</v>
      </c>
      <c r="AA89" s="13" t="e">
        <f t="shared" si="52"/>
        <v>#DIV/0!</v>
      </c>
      <c r="AB89" s="13" t="e">
        <f t="shared" si="53"/>
        <v>#DIV/0!</v>
      </c>
      <c r="AC89" s="13" t="e">
        <f t="shared" ref="AC89:AC96" si="55">AA89*AB89</f>
        <v>#DIV/0!</v>
      </c>
    </row>
    <row r="90" spans="1:29" ht="21" customHeight="1">
      <c r="A90" s="7" t="s">
        <v>26</v>
      </c>
      <c r="B90" s="8"/>
      <c r="C90" s="8"/>
      <c r="D90" s="8"/>
      <c r="E90" s="8"/>
      <c r="F90" s="8"/>
      <c r="G90" s="8"/>
      <c r="H90" s="8"/>
      <c r="I90" s="9"/>
      <c r="J90" s="9"/>
      <c r="K90" s="9"/>
      <c r="L90" s="9"/>
      <c r="M90" s="9"/>
      <c r="N90" s="9"/>
      <c r="O90" s="9"/>
      <c r="P90" s="9"/>
      <c r="Q90" s="10" t="e">
        <f t="shared" si="49"/>
        <v>#DIV/0!</v>
      </c>
      <c r="R90" s="11" t="e">
        <f t="shared" si="50"/>
        <v>#DIV/0!</v>
      </c>
      <c r="S90" s="11" t="e">
        <f t="shared" si="51"/>
        <v>#DIV/0!</v>
      </c>
      <c r="T90" s="12" t="e">
        <f t="shared" si="54"/>
        <v>#DIV/0!</v>
      </c>
      <c r="U90" s="7" t="s">
        <v>26</v>
      </c>
      <c r="V90" s="5" t="e">
        <f>RANK(Q90,Q88:Q95,0)</f>
        <v>#DIV/0!</v>
      </c>
      <c r="W90" s="5" t="e">
        <f>RANK(R90,R88:R95,0)</f>
        <v>#DIV/0!</v>
      </c>
      <c r="X90" s="5" t="e">
        <f>RANK(#REF!,#REF!,0)</f>
        <v>#REF!</v>
      </c>
      <c r="Y90" s="6" t="e">
        <f>RANK(S90,S88:S95,0)</f>
        <v>#DIV/0!</v>
      </c>
      <c r="Z90" s="2" t="e">
        <f>RANK(T90,T88:T95,1)</f>
        <v>#DIV/0!</v>
      </c>
      <c r="AA90" s="13" t="e">
        <f t="shared" si="52"/>
        <v>#DIV/0!</v>
      </c>
      <c r="AB90" s="13" t="e">
        <f t="shared" si="53"/>
        <v>#DIV/0!</v>
      </c>
      <c r="AC90" s="13" t="e">
        <f t="shared" si="55"/>
        <v>#DIV/0!</v>
      </c>
    </row>
    <row r="91" spans="1:29" ht="21" customHeight="1">
      <c r="A91" s="7" t="s">
        <v>27</v>
      </c>
      <c r="B91" s="8"/>
      <c r="C91" s="8"/>
      <c r="D91" s="8"/>
      <c r="E91" s="8"/>
      <c r="F91" s="8"/>
      <c r="G91" s="8"/>
      <c r="H91" s="8"/>
      <c r="I91" s="9"/>
      <c r="J91" s="9"/>
      <c r="K91" s="9"/>
      <c r="L91" s="9"/>
      <c r="M91" s="9"/>
      <c r="N91" s="9"/>
      <c r="O91" s="9"/>
      <c r="P91" s="9"/>
      <c r="Q91" s="10" t="e">
        <f t="shared" si="49"/>
        <v>#DIV/0!</v>
      </c>
      <c r="R91" s="11" t="e">
        <f t="shared" si="50"/>
        <v>#DIV/0!</v>
      </c>
      <c r="S91" s="11" t="e">
        <f t="shared" si="51"/>
        <v>#DIV/0!</v>
      </c>
      <c r="T91" s="12" t="e">
        <f t="shared" si="54"/>
        <v>#DIV/0!</v>
      </c>
      <c r="U91" s="7" t="s">
        <v>27</v>
      </c>
      <c r="V91" s="5" t="e">
        <f>RANK(Q91,Q88:Q95,0)</f>
        <v>#DIV/0!</v>
      </c>
      <c r="W91" s="5" t="e">
        <f>RANK(R91,R88:R95,0)</f>
        <v>#DIV/0!</v>
      </c>
      <c r="X91" s="5" t="e">
        <f>RANK(#REF!,#REF!,0)</f>
        <v>#REF!</v>
      </c>
      <c r="Y91" s="6" t="e">
        <f>RANK(S91,S88:S95,0)</f>
        <v>#DIV/0!</v>
      </c>
      <c r="Z91" s="2" t="e">
        <f>RANK(T91,T88:T95,1)</f>
        <v>#DIV/0!</v>
      </c>
      <c r="AA91" s="13" t="e">
        <f t="shared" si="52"/>
        <v>#DIV/0!</v>
      </c>
      <c r="AB91" s="13" t="e">
        <f t="shared" si="53"/>
        <v>#DIV/0!</v>
      </c>
      <c r="AC91" s="13" t="e">
        <f t="shared" si="55"/>
        <v>#DIV/0!</v>
      </c>
    </row>
    <row r="92" spans="1:29" ht="21" customHeight="1">
      <c r="A92" s="7" t="s">
        <v>28</v>
      </c>
      <c r="B92" s="8"/>
      <c r="C92" s="8"/>
      <c r="D92" s="8"/>
      <c r="E92" s="8"/>
      <c r="F92" s="8"/>
      <c r="G92" s="8"/>
      <c r="H92" s="8"/>
      <c r="I92" s="9"/>
      <c r="J92" s="9"/>
      <c r="K92" s="9"/>
      <c r="L92" s="9"/>
      <c r="M92" s="9"/>
      <c r="N92" s="9"/>
      <c r="O92" s="9"/>
      <c r="P92" s="9"/>
      <c r="Q92" s="10" t="e">
        <f t="shared" si="49"/>
        <v>#DIV/0!</v>
      </c>
      <c r="R92" s="11" t="e">
        <f t="shared" si="50"/>
        <v>#DIV/0!</v>
      </c>
      <c r="S92" s="11" t="e">
        <f t="shared" si="51"/>
        <v>#DIV/0!</v>
      </c>
      <c r="T92" s="12" t="e">
        <f t="shared" si="54"/>
        <v>#DIV/0!</v>
      </c>
      <c r="U92" s="7" t="s">
        <v>28</v>
      </c>
      <c r="V92" s="5" t="e">
        <f>RANK(Q92,Q88:Q95,0)</f>
        <v>#DIV/0!</v>
      </c>
      <c r="W92" s="5" t="e">
        <f>RANK(R92,R88:R95,0)</f>
        <v>#DIV/0!</v>
      </c>
      <c r="X92" s="5" t="e">
        <f>RANK(#REF!,#REF!,0)</f>
        <v>#REF!</v>
      </c>
      <c r="Y92" s="6" t="e">
        <f>RANK(S92,S88:S95,0)</f>
        <v>#DIV/0!</v>
      </c>
      <c r="Z92" s="2" t="e">
        <f>RANK(T92,T88:T95,1)</f>
        <v>#DIV/0!</v>
      </c>
      <c r="AA92" s="13" t="e">
        <f t="shared" si="52"/>
        <v>#DIV/0!</v>
      </c>
      <c r="AB92" s="13" t="e">
        <f t="shared" si="53"/>
        <v>#DIV/0!</v>
      </c>
      <c r="AC92" s="13" t="e">
        <f t="shared" si="55"/>
        <v>#DIV/0!</v>
      </c>
    </row>
    <row r="93" spans="1:29" ht="21" customHeight="1">
      <c r="A93" s="7" t="s">
        <v>29</v>
      </c>
      <c r="B93" s="8"/>
      <c r="C93" s="8"/>
      <c r="D93" s="8"/>
      <c r="E93" s="8"/>
      <c r="F93" s="8"/>
      <c r="G93" s="8"/>
      <c r="H93" s="8"/>
      <c r="I93" s="9"/>
      <c r="J93" s="9"/>
      <c r="K93" s="9"/>
      <c r="L93" s="9"/>
      <c r="M93" s="9"/>
      <c r="N93" s="9"/>
      <c r="O93" s="9"/>
      <c r="P93" s="9"/>
      <c r="Q93" s="10" t="e">
        <f t="shared" si="49"/>
        <v>#DIV/0!</v>
      </c>
      <c r="R93" s="11" t="e">
        <f t="shared" si="50"/>
        <v>#DIV/0!</v>
      </c>
      <c r="S93" s="11" t="e">
        <f t="shared" si="51"/>
        <v>#DIV/0!</v>
      </c>
      <c r="T93" s="12" t="e">
        <f t="shared" si="54"/>
        <v>#DIV/0!</v>
      </c>
      <c r="U93" s="7" t="s">
        <v>29</v>
      </c>
      <c r="V93" s="5" t="e">
        <f>RANK(Q93,Q88:Q95,0)</f>
        <v>#DIV/0!</v>
      </c>
      <c r="W93" s="5" t="e">
        <f>RANK(R93,R88:R95,0)</f>
        <v>#DIV/0!</v>
      </c>
      <c r="X93" s="5" t="e">
        <f>RANK(#REF!,#REF!,0)</f>
        <v>#REF!</v>
      </c>
      <c r="Y93" s="6" t="e">
        <f>RANK(S93,S88:S95,0)</f>
        <v>#DIV/0!</v>
      </c>
      <c r="Z93" s="2" t="e">
        <f>RANK(T93,T88:T95,1)</f>
        <v>#DIV/0!</v>
      </c>
      <c r="AA93" s="13" t="e">
        <f t="shared" si="52"/>
        <v>#DIV/0!</v>
      </c>
      <c r="AB93" s="13" t="e">
        <f t="shared" si="53"/>
        <v>#DIV/0!</v>
      </c>
      <c r="AC93" s="13" t="e">
        <f t="shared" si="55"/>
        <v>#DIV/0!</v>
      </c>
    </row>
    <row r="94" spans="1:29" ht="21" customHeight="1">
      <c r="A94" s="7" t="s">
        <v>30</v>
      </c>
      <c r="B94" s="19"/>
      <c r="C94" s="19"/>
      <c r="D94" s="19"/>
      <c r="E94" s="19"/>
      <c r="F94" s="19"/>
      <c r="G94" s="19"/>
      <c r="H94" s="8"/>
      <c r="I94" s="5"/>
      <c r="J94" s="5"/>
      <c r="K94" s="5"/>
      <c r="L94" s="9"/>
      <c r="M94" s="5"/>
      <c r="N94" s="5"/>
      <c r="O94" s="5"/>
      <c r="P94" s="9"/>
      <c r="Q94" s="10" t="e">
        <f t="shared" si="49"/>
        <v>#DIV/0!</v>
      </c>
      <c r="R94" s="20" t="e">
        <f t="shared" si="50"/>
        <v>#DIV/0!</v>
      </c>
      <c r="S94" s="20" t="e">
        <f t="shared" si="51"/>
        <v>#DIV/0!</v>
      </c>
      <c r="T94" s="21" t="e">
        <f t="shared" si="54"/>
        <v>#DIV/0!</v>
      </c>
      <c r="U94" s="7" t="s">
        <v>30</v>
      </c>
      <c r="V94" s="5" t="e">
        <f>RANK(Q94,Q88:Q95,0)</f>
        <v>#DIV/0!</v>
      </c>
      <c r="W94" s="5" t="e">
        <f>RANK(R94,R88:R95,0)</f>
        <v>#DIV/0!</v>
      </c>
      <c r="X94" s="5" t="e">
        <f>RANK(#REF!,#REF!,0)</f>
        <v>#REF!</v>
      </c>
      <c r="Y94" s="6" t="e">
        <f>RANK(S94,S88:S95,0)</f>
        <v>#DIV/0!</v>
      </c>
      <c r="Z94" s="2" t="e">
        <f>RANK(T94,T88:T95,1)</f>
        <v>#DIV/0!</v>
      </c>
      <c r="AA94" s="13" t="e">
        <f t="shared" si="52"/>
        <v>#DIV/0!</v>
      </c>
      <c r="AB94" s="13" t="e">
        <f t="shared" si="53"/>
        <v>#DIV/0!</v>
      </c>
      <c r="AC94" s="13" t="e">
        <f t="shared" si="55"/>
        <v>#DIV/0!</v>
      </c>
    </row>
    <row r="95" spans="1:29" ht="21" customHeight="1" thickBot="1">
      <c r="A95" s="7" t="s">
        <v>31</v>
      </c>
      <c r="B95" s="8"/>
      <c r="C95" s="8"/>
      <c r="D95" s="8"/>
      <c r="E95" s="8"/>
      <c r="F95" s="8"/>
      <c r="G95" s="8"/>
      <c r="H95" s="8"/>
      <c r="I95" s="9"/>
      <c r="J95" s="9"/>
      <c r="K95" s="9"/>
      <c r="L95" s="9"/>
      <c r="M95" s="9"/>
      <c r="N95" s="9"/>
      <c r="O95" s="9"/>
      <c r="P95" s="9"/>
      <c r="Q95" s="10" t="e">
        <f t="shared" si="49"/>
        <v>#DIV/0!</v>
      </c>
      <c r="R95" s="11" t="e">
        <f t="shared" si="50"/>
        <v>#DIV/0!</v>
      </c>
      <c r="S95" s="11" t="e">
        <f t="shared" si="51"/>
        <v>#DIV/0!</v>
      </c>
      <c r="T95" s="12" t="e">
        <f t="shared" si="54"/>
        <v>#DIV/0!</v>
      </c>
      <c r="U95" s="22" t="s">
        <v>31</v>
      </c>
      <c r="V95" s="23" t="e">
        <f>RANK(Q95,Q88:Q95,0)</f>
        <v>#DIV/0!</v>
      </c>
      <c r="W95" s="23" t="e">
        <f>RANK(R95,R88:R95,0)</f>
        <v>#DIV/0!</v>
      </c>
      <c r="X95" s="23" t="e">
        <f>RANK(#REF!,#REF!,0)</f>
        <v>#REF!</v>
      </c>
      <c r="Y95" s="24" t="e">
        <f>RANK(S95,S88:S95,0)</f>
        <v>#DIV/0!</v>
      </c>
      <c r="Z95" s="2" t="e">
        <f>RANK(T95,T88:T95,1)</f>
        <v>#DIV/0!</v>
      </c>
      <c r="AA95" s="13" t="e">
        <f t="shared" si="52"/>
        <v>#DIV/0!</v>
      </c>
      <c r="AB95" s="13" t="e">
        <f t="shared" si="53"/>
        <v>#DIV/0!</v>
      </c>
      <c r="AC95" s="13" t="e">
        <f t="shared" si="55"/>
        <v>#DIV/0!</v>
      </c>
    </row>
    <row r="96" spans="1:29" ht="21" customHeight="1" thickBot="1">
      <c r="A96" s="22" t="s">
        <v>32</v>
      </c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10" t="e">
        <f t="shared" si="49"/>
        <v>#DIV/0!</v>
      </c>
      <c r="R96" s="27" t="e">
        <f t="shared" si="50"/>
        <v>#DIV/0!</v>
      </c>
      <c r="S96" s="27" t="e">
        <f t="shared" si="51"/>
        <v>#DIV/0!</v>
      </c>
      <c r="T96" s="28" t="e">
        <f t="shared" si="54"/>
        <v>#DIV/0!</v>
      </c>
      <c r="U96" s="2"/>
      <c r="V96" s="2"/>
      <c r="W96" s="2"/>
      <c r="X96" s="2"/>
      <c r="Y96" s="2"/>
      <c r="Z96" s="2"/>
      <c r="AA96" s="13" t="e">
        <f t="shared" si="52"/>
        <v>#DIV/0!</v>
      </c>
      <c r="AB96" s="13" t="e">
        <f t="shared" si="53"/>
        <v>#DIV/0!</v>
      </c>
      <c r="AC96" s="13" t="e">
        <f t="shared" si="55"/>
        <v>#DIV/0!</v>
      </c>
    </row>
    <row r="97" spans="1:31" ht="16.5" customHeight="1" thickBot="1">
      <c r="A97" s="1" t="s">
        <v>40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31" ht="21" customHeight="1">
      <c r="A98" s="432" t="s">
        <v>1</v>
      </c>
      <c r="B98" s="434" t="s">
        <v>2</v>
      </c>
      <c r="C98" s="436" t="s">
        <v>3</v>
      </c>
      <c r="D98" s="436" t="s">
        <v>4</v>
      </c>
      <c r="E98" s="443" t="s">
        <v>5</v>
      </c>
      <c r="F98" s="444"/>
      <c r="G98" s="444"/>
      <c r="H98" s="444"/>
      <c r="I98" s="430" t="s">
        <v>6</v>
      </c>
      <c r="J98" s="430"/>
      <c r="K98" s="430"/>
      <c r="L98" s="430"/>
      <c r="M98" s="430" t="s">
        <v>7</v>
      </c>
      <c r="N98" s="430"/>
      <c r="O98" s="430"/>
      <c r="P98" s="430"/>
      <c r="Q98" s="426" t="s">
        <v>8</v>
      </c>
      <c r="R98" s="427"/>
      <c r="S98" s="427"/>
      <c r="T98" s="428"/>
      <c r="U98" s="429" t="s">
        <v>9</v>
      </c>
      <c r="V98" s="430"/>
      <c r="W98" s="430"/>
      <c r="X98" s="430"/>
      <c r="Y98" s="431"/>
      <c r="Z98" s="2"/>
      <c r="AA98" s="2"/>
      <c r="AB98" s="2"/>
      <c r="AC98" s="2"/>
    </row>
    <row r="99" spans="1:31" ht="21" customHeight="1">
      <c r="A99" s="433"/>
      <c r="B99" s="441"/>
      <c r="C99" s="442"/>
      <c r="D99" s="442"/>
      <c r="E99" s="4" t="s">
        <v>10</v>
      </c>
      <c r="F99" s="5" t="s">
        <v>11</v>
      </c>
      <c r="G99" s="5" t="s">
        <v>12</v>
      </c>
      <c r="H99" s="5" t="s">
        <v>13</v>
      </c>
      <c r="I99" s="5" t="s">
        <v>10</v>
      </c>
      <c r="J99" s="5" t="s">
        <v>11</v>
      </c>
      <c r="K99" s="5" t="s">
        <v>14</v>
      </c>
      <c r="L99" s="5" t="s">
        <v>15</v>
      </c>
      <c r="M99" s="5" t="s">
        <v>10</v>
      </c>
      <c r="N99" s="5" t="s">
        <v>11</v>
      </c>
      <c r="O99" s="5" t="s">
        <v>14</v>
      </c>
      <c r="P99" s="5" t="s">
        <v>16</v>
      </c>
      <c r="Q99" s="5" t="s">
        <v>10</v>
      </c>
      <c r="R99" s="5" t="s">
        <v>17</v>
      </c>
      <c r="S99" s="5" t="s">
        <v>13</v>
      </c>
      <c r="T99" s="6" t="s">
        <v>18</v>
      </c>
      <c r="U99" s="7" t="s">
        <v>1</v>
      </c>
      <c r="V99" s="5" t="s">
        <v>10</v>
      </c>
      <c r="W99" s="5" t="s">
        <v>17</v>
      </c>
      <c r="X99" s="5" t="s">
        <v>12</v>
      </c>
      <c r="Y99" s="6" t="s">
        <v>19</v>
      </c>
      <c r="Z99" s="29" t="s">
        <v>20</v>
      </c>
      <c r="AA99" s="2" t="s">
        <v>21</v>
      </c>
      <c r="AB99" s="2" t="s">
        <v>22</v>
      </c>
      <c r="AC99" s="2" t="s">
        <v>23</v>
      </c>
    </row>
    <row r="100" spans="1:31" ht="21" customHeight="1">
      <c r="A100" s="7" t="s">
        <v>24</v>
      </c>
      <c r="B100" s="8"/>
      <c r="C100" s="8"/>
      <c r="D100" s="8"/>
      <c r="E100" s="8"/>
      <c r="F100" s="8"/>
      <c r="G100" s="8"/>
      <c r="H100" s="8"/>
      <c r="I100" s="9"/>
      <c r="J100" s="9"/>
      <c r="K100" s="9"/>
      <c r="L100" s="9"/>
      <c r="M100" s="9"/>
      <c r="N100" s="9"/>
      <c r="O100" s="9"/>
      <c r="P100" s="9"/>
      <c r="Q100" s="10" t="e">
        <f t="shared" ref="Q100:Q108" si="56">M100/I100</f>
        <v>#DIV/0!</v>
      </c>
      <c r="R100" s="11" t="e">
        <f t="shared" ref="R100:R108" si="57">N100/J100</f>
        <v>#DIV/0!</v>
      </c>
      <c r="S100" s="11" t="e">
        <f t="shared" ref="S100:S108" si="58">P100/L100</f>
        <v>#DIV/0!</v>
      </c>
      <c r="T100" s="12" t="e">
        <f>1-(AC100)</f>
        <v>#DIV/0!</v>
      </c>
      <c r="U100" s="7" t="s">
        <v>24</v>
      </c>
      <c r="V100" s="5" t="e">
        <f>RANK(Q100,Q100:Q107,0)</f>
        <v>#DIV/0!</v>
      </c>
      <c r="W100" s="5" t="e">
        <f>RANK(R100,R100:R107,0)</f>
        <v>#DIV/0!</v>
      </c>
      <c r="X100" s="5" t="e">
        <f>RANK(#REF!,#REF!,0)</f>
        <v>#REF!</v>
      </c>
      <c r="Y100" s="6" t="e">
        <f>RANK(S100,S100:S107,0)</f>
        <v>#DIV/0!</v>
      </c>
      <c r="Z100" s="29" t="e">
        <f>RANK(T100,T100:T107,1)</f>
        <v>#DIV/0!</v>
      </c>
      <c r="AA100" s="13" t="e">
        <f t="shared" ref="AA100:AA108" si="59">C100/B100</f>
        <v>#DIV/0!</v>
      </c>
      <c r="AB100" s="13" t="e">
        <f t="shared" ref="AB100:AB108" si="60">P100/L100</f>
        <v>#DIV/0!</v>
      </c>
      <c r="AC100" s="13" t="e">
        <f>AA100*AB100</f>
        <v>#DIV/0!</v>
      </c>
    </row>
    <row r="101" spans="1:31" ht="21" customHeight="1">
      <c r="A101" s="14" t="s">
        <v>25</v>
      </c>
      <c r="B101" s="15"/>
      <c r="C101" s="15"/>
      <c r="D101" s="15"/>
      <c r="E101" s="15"/>
      <c r="F101" s="15"/>
      <c r="G101" s="15"/>
      <c r="H101" s="8"/>
      <c r="I101" s="16"/>
      <c r="J101" s="16"/>
      <c r="K101" s="16"/>
      <c r="L101" s="9"/>
      <c r="M101" s="16"/>
      <c r="N101" s="16"/>
      <c r="O101" s="16"/>
      <c r="P101" s="9"/>
      <c r="Q101" s="10" t="e">
        <f t="shared" si="56"/>
        <v>#DIV/0!</v>
      </c>
      <c r="R101" s="17" t="e">
        <f t="shared" si="57"/>
        <v>#DIV/0!</v>
      </c>
      <c r="S101" s="17" t="e">
        <f t="shared" si="58"/>
        <v>#DIV/0!</v>
      </c>
      <c r="T101" s="18" t="e">
        <f t="shared" ref="T101:T108" si="61">1-(AC101)</f>
        <v>#DIV/0!</v>
      </c>
      <c r="U101" s="7" t="s">
        <v>25</v>
      </c>
      <c r="V101" s="5" t="e">
        <f>RANK(Q101,Q100:Q107,0)</f>
        <v>#DIV/0!</v>
      </c>
      <c r="W101" s="5" t="e">
        <f>RANK(R101,R100:R107,0)</f>
        <v>#DIV/0!</v>
      </c>
      <c r="X101" s="5" t="e">
        <f>RANK(#REF!,#REF!,0)</f>
        <v>#REF!</v>
      </c>
      <c r="Y101" s="6" t="e">
        <f>RANK(S101,S100:S107,0)</f>
        <v>#DIV/0!</v>
      </c>
      <c r="Z101" s="29" t="e">
        <f>RANK(T101,T100:T107,1)</f>
        <v>#DIV/0!</v>
      </c>
      <c r="AA101" s="13" t="e">
        <f t="shared" si="59"/>
        <v>#DIV/0!</v>
      </c>
      <c r="AB101" s="13" t="e">
        <f t="shared" si="60"/>
        <v>#DIV/0!</v>
      </c>
      <c r="AC101" s="13" t="e">
        <f t="shared" ref="AC101:AC108" si="62">AA101*AB101</f>
        <v>#DIV/0!</v>
      </c>
    </row>
    <row r="102" spans="1:31" ht="21" customHeight="1">
      <c r="A102" s="7" t="s">
        <v>26</v>
      </c>
      <c r="B102" s="8"/>
      <c r="C102" s="8"/>
      <c r="D102" s="8"/>
      <c r="E102" s="8"/>
      <c r="F102" s="8"/>
      <c r="G102" s="8"/>
      <c r="H102" s="8"/>
      <c r="I102" s="9"/>
      <c r="J102" s="9"/>
      <c r="K102" s="9"/>
      <c r="L102" s="9"/>
      <c r="M102" s="9"/>
      <c r="N102" s="9"/>
      <c r="O102" s="9"/>
      <c r="P102" s="9"/>
      <c r="Q102" s="10" t="e">
        <f t="shared" si="56"/>
        <v>#DIV/0!</v>
      </c>
      <c r="R102" s="11" t="e">
        <f t="shared" si="57"/>
        <v>#DIV/0!</v>
      </c>
      <c r="S102" s="11" t="e">
        <f t="shared" si="58"/>
        <v>#DIV/0!</v>
      </c>
      <c r="T102" s="12" t="e">
        <f t="shared" si="61"/>
        <v>#DIV/0!</v>
      </c>
      <c r="U102" s="7" t="s">
        <v>26</v>
      </c>
      <c r="V102" s="5" t="e">
        <f>RANK(Q102,Q100:Q107,0)</f>
        <v>#DIV/0!</v>
      </c>
      <c r="W102" s="5" t="e">
        <f>RANK(R102,R100:R107,0)</f>
        <v>#DIV/0!</v>
      </c>
      <c r="X102" s="5" t="e">
        <f>RANK(#REF!,#REF!,0)</f>
        <v>#REF!</v>
      </c>
      <c r="Y102" s="6" t="e">
        <f>RANK(S102,S100:S107,0)</f>
        <v>#DIV/0!</v>
      </c>
      <c r="Z102" s="29" t="e">
        <f>RANK(T102,T100:T107,1)</f>
        <v>#DIV/0!</v>
      </c>
      <c r="AA102" s="13" t="e">
        <f t="shared" si="59"/>
        <v>#DIV/0!</v>
      </c>
      <c r="AB102" s="13" t="e">
        <f t="shared" si="60"/>
        <v>#DIV/0!</v>
      </c>
      <c r="AC102" s="13" t="e">
        <f t="shared" si="62"/>
        <v>#DIV/0!</v>
      </c>
    </row>
    <row r="103" spans="1:31" ht="21" customHeight="1">
      <c r="A103" s="7" t="s">
        <v>27</v>
      </c>
      <c r="B103" s="8"/>
      <c r="C103" s="8"/>
      <c r="D103" s="8"/>
      <c r="E103" s="8"/>
      <c r="F103" s="8"/>
      <c r="G103" s="8"/>
      <c r="H103" s="8"/>
      <c r="I103" s="9"/>
      <c r="J103" s="9"/>
      <c r="K103" s="9"/>
      <c r="L103" s="9"/>
      <c r="M103" s="9"/>
      <c r="N103" s="9"/>
      <c r="O103" s="9"/>
      <c r="P103" s="9"/>
      <c r="Q103" s="10" t="e">
        <f t="shared" si="56"/>
        <v>#DIV/0!</v>
      </c>
      <c r="R103" s="11" t="e">
        <f t="shared" si="57"/>
        <v>#DIV/0!</v>
      </c>
      <c r="S103" s="11" t="e">
        <f t="shared" si="58"/>
        <v>#DIV/0!</v>
      </c>
      <c r="T103" s="12" t="e">
        <f t="shared" si="61"/>
        <v>#DIV/0!</v>
      </c>
      <c r="U103" s="7" t="s">
        <v>27</v>
      </c>
      <c r="V103" s="5" t="e">
        <f>RANK(Q103,Q100:Q107,0)</f>
        <v>#DIV/0!</v>
      </c>
      <c r="W103" s="5" t="e">
        <f>RANK(R103,R100:R107,0)</f>
        <v>#DIV/0!</v>
      </c>
      <c r="X103" s="5" t="e">
        <f>RANK(#REF!,#REF!,0)</f>
        <v>#REF!</v>
      </c>
      <c r="Y103" s="6" t="e">
        <f>RANK(S103,S100:S107,0)</f>
        <v>#DIV/0!</v>
      </c>
      <c r="Z103" s="29" t="e">
        <f>RANK(T103,T100:T107,1)</f>
        <v>#DIV/0!</v>
      </c>
      <c r="AA103" s="13" t="e">
        <f t="shared" si="59"/>
        <v>#DIV/0!</v>
      </c>
      <c r="AB103" s="13" t="e">
        <f t="shared" si="60"/>
        <v>#DIV/0!</v>
      </c>
      <c r="AC103" s="13" t="e">
        <f t="shared" si="62"/>
        <v>#DIV/0!</v>
      </c>
    </row>
    <row r="104" spans="1:31" ht="21" customHeight="1">
      <c r="A104" s="7" t="s">
        <v>28</v>
      </c>
      <c r="B104" s="8"/>
      <c r="C104" s="8"/>
      <c r="D104" s="8"/>
      <c r="E104" s="8"/>
      <c r="F104" s="8"/>
      <c r="G104" s="8"/>
      <c r="H104" s="8"/>
      <c r="I104" s="9"/>
      <c r="J104" s="9"/>
      <c r="K104" s="9"/>
      <c r="L104" s="9"/>
      <c r="M104" s="9"/>
      <c r="N104" s="9"/>
      <c r="O104" s="9"/>
      <c r="P104" s="9"/>
      <c r="Q104" s="10" t="e">
        <f t="shared" si="56"/>
        <v>#DIV/0!</v>
      </c>
      <c r="R104" s="11" t="e">
        <f t="shared" si="57"/>
        <v>#DIV/0!</v>
      </c>
      <c r="S104" s="11" t="e">
        <f t="shared" si="58"/>
        <v>#DIV/0!</v>
      </c>
      <c r="T104" s="12" t="e">
        <f t="shared" si="61"/>
        <v>#DIV/0!</v>
      </c>
      <c r="U104" s="7" t="s">
        <v>28</v>
      </c>
      <c r="V104" s="5" t="e">
        <f>RANK(Q104,Q100:Q107,0)</f>
        <v>#DIV/0!</v>
      </c>
      <c r="W104" s="5" t="e">
        <f>RANK(R104,R100:R107,0)</f>
        <v>#DIV/0!</v>
      </c>
      <c r="X104" s="5" t="e">
        <f>RANK(#REF!,#REF!,0)</f>
        <v>#REF!</v>
      </c>
      <c r="Y104" s="6" t="e">
        <f>RANK(S104,S100:S107,0)</f>
        <v>#DIV/0!</v>
      </c>
      <c r="Z104" s="29" t="e">
        <f>RANK(T104,T100:T107,1)</f>
        <v>#DIV/0!</v>
      </c>
      <c r="AA104" s="13" t="e">
        <f t="shared" si="59"/>
        <v>#DIV/0!</v>
      </c>
      <c r="AB104" s="13" t="e">
        <f t="shared" si="60"/>
        <v>#DIV/0!</v>
      </c>
      <c r="AC104" s="13" t="e">
        <f t="shared" si="62"/>
        <v>#DIV/0!</v>
      </c>
      <c r="AE104" s="30"/>
    </row>
    <row r="105" spans="1:31" ht="21" customHeight="1">
      <c r="A105" s="7" t="s">
        <v>29</v>
      </c>
      <c r="B105" s="8"/>
      <c r="C105" s="8"/>
      <c r="D105" s="8"/>
      <c r="E105" s="8"/>
      <c r="F105" s="8"/>
      <c r="G105" s="8"/>
      <c r="H105" s="8"/>
      <c r="I105" s="9"/>
      <c r="J105" s="9"/>
      <c r="K105" s="9"/>
      <c r="L105" s="9"/>
      <c r="M105" s="9"/>
      <c r="N105" s="9"/>
      <c r="O105" s="9"/>
      <c r="P105" s="9"/>
      <c r="Q105" s="10" t="e">
        <f t="shared" si="56"/>
        <v>#DIV/0!</v>
      </c>
      <c r="R105" s="11" t="e">
        <f t="shared" si="57"/>
        <v>#DIV/0!</v>
      </c>
      <c r="S105" s="11" t="e">
        <f t="shared" si="58"/>
        <v>#DIV/0!</v>
      </c>
      <c r="T105" s="12" t="e">
        <f t="shared" si="61"/>
        <v>#DIV/0!</v>
      </c>
      <c r="U105" s="7" t="s">
        <v>29</v>
      </c>
      <c r="V105" s="5" t="e">
        <f>RANK(Q105,Q100:Q107,0)</f>
        <v>#DIV/0!</v>
      </c>
      <c r="W105" s="5" t="e">
        <f>RANK(R105,R100:R107,0)</f>
        <v>#DIV/0!</v>
      </c>
      <c r="X105" s="5" t="e">
        <f>RANK(#REF!,#REF!,0)</f>
        <v>#REF!</v>
      </c>
      <c r="Y105" s="6" t="e">
        <f>RANK(S105,S100:S107,0)</f>
        <v>#DIV/0!</v>
      </c>
      <c r="Z105" s="29" t="e">
        <f>RANK(T105,T100:T107,1)</f>
        <v>#DIV/0!</v>
      </c>
      <c r="AA105" s="13" t="e">
        <f t="shared" si="59"/>
        <v>#DIV/0!</v>
      </c>
      <c r="AB105" s="13" t="e">
        <f t="shared" si="60"/>
        <v>#DIV/0!</v>
      </c>
      <c r="AC105" s="13" t="e">
        <f t="shared" si="62"/>
        <v>#DIV/0!</v>
      </c>
    </row>
    <row r="106" spans="1:31" ht="21" customHeight="1">
      <c r="A106" s="7" t="s">
        <v>30</v>
      </c>
      <c r="B106" s="19"/>
      <c r="C106" s="19"/>
      <c r="D106" s="19"/>
      <c r="E106" s="19"/>
      <c r="F106" s="19"/>
      <c r="G106" s="19"/>
      <c r="H106" s="8"/>
      <c r="I106" s="5"/>
      <c r="J106" s="5"/>
      <c r="K106" s="5"/>
      <c r="L106" s="9"/>
      <c r="M106" s="5"/>
      <c r="N106" s="5"/>
      <c r="O106" s="5"/>
      <c r="P106" s="9"/>
      <c r="Q106" s="10" t="e">
        <f t="shared" si="56"/>
        <v>#DIV/0!</v>
      </c>
      <c r="R106" s="20" t="e">
        <f t="shared" si="57"/>
        <v>#DIV/0!</v>
      </c>
      <c r="S106" s="20" t="e">
        <f t="shared" si="58"/>
        <v>#DIV/0!</v>
      </c>
      <c r="T106" s="21" t="e">
        <f t="shared" si="61"/>
        <v>#DIV/0!</v>
      </c>
      <c r="U106" s="7" t="s">
        <v>30</v>
      </c>
      <c r="V106" s="5" t="e">
        <f>RANK(Q106,Q100:Q107,0)</f>
        <v>#DIV/0!</v>
      </c>
      <c r="W106" s="5" t="e">
        <f>RANK(R106,R100:R107,0)</f>
        <v>#DIV/0!</v>
      </c>
      <c r="X106" s="5" t="e">
        <f>RANK(#REF!,#REF!,0)</f>
        <v>#REF!</v>
      </c>
      <c r="Y106" s="6" t="e">
        <f>RANK(S106,S100:S107,0)</f>
        <v>#DIV/0!</v>
      </c>
      <c r="Z106" s="29" t="e">
        <f>RANK(T106,T100:T107,1)</f>
        <v>#DIV/0!</v>
      </c>
      <c r="AA106" s="13" t="e">
        <f t="shared" si="59"/>
        <v>#DIV/0!</v>
      </c>
      <c r="AB106" s="13" t="e">
        <f t="shared" si="60"/>
        <v>#DIV/0!</v>
      </c>
      <c r="AC106" s="13" t="e">
        <f t="shared" si="62"/>
        <v>#DIV/0!</v>
      </c>
    </row>
    <row r="107" spans="1:31" ht="21" customHeight="1" thickBot="1">
      <c r="A107" s="7" t="s">
        <v>31</v>
      </c>
      <c r="B107" s="8"/>
      <c r="C107" s="8"/>
      <c r="D107" s="8"/>
      <c r="E107" s="8"/>
      <c r="F107" s="8"/>
      <c r="G107" s="8"/>
      <c r="H107" s="8"/>
      <c r="I107" s="9"/>
      <c r="J107" s="9"/>
      <c r="K107" s="9"/>
      <c r="L107" s="9"/>
      <c r="M107" s="9"/>
      <c r="N107" s="9"/>
      <c r="O107" s="9"/>
      <c r="P107" s="9"/>
      <c r="Q107" s="10" t="e">
        <f t="shared" si="56"/>
        <v>#DIV/0!</v>
      </c>
      <c r="R107" s="11" t="e">
        <f t="shared" si="57"/>
        <v>#DIV/0!</v>
      </c>
      <c r="S107" s="11" t="e">
        <f t="shared" si="58"/>
        <v>#DIV/0!</v>
      </c>
      <c r="T107" s="12" t="e">
        <f t="shared" si="61"/>
        <v>#DIV/0!</v>
      </c>
      <c r="U107" s="22" t="s">
        <v>31</v>
      </c>
      <c r="V107" s="23" t="e">
        <f>RANK(Q107,Q100:Q107,0)</f>
        <v>#DIV/0!</v>
      </c>
      <c r="W107" s="23" t="e">
        <f>RANK(R107,R100:R107,0)</f>
        <v>#DIV/0!</v>
      </c>
      <c r="X107" s="23" t="e">
        <f>RANK(#REF!,#REF!,0)</f>
        <v>#REF!</v>
      </c>
      <c r="Y107" s="24" t="e">
        <f>RANK(S107,S100:S107,0)</f>
        <v>#DIV/0!</v>
      </c>
      <c r="Z107" s="29" t="e">
        <f>RANK(T107,T100:T107,1)</f>
        <v>#DIV/0!</v>
      </c>
      <c r="AA107" s="13" t="e">
        <f t="shared" si="59"/>
        <v>#DIV/0!</v>
      </c>
      <c r="AB107" s="13" t="e">
        <f t="shared" si="60"/>
        <v>#DIV/0!</v>
      </c>
      <c r="AC107" s="13" t="e">
        <f t="shared" si="62"/>
        <v>#DIV/0!</v>
      </c>
      <c r="AE107" s="31"/>
    </row>
    <row r="108" spans="1:31" ht="21" customHeight="1" thickBot="1">
      <c r="A108" s="22" t="s">
        <v>32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6" t="e">
        <f t="shared" si="56"/>
        <v>#DIV/0!</v>
      </c>
      <c r="R108" s="27" t="e">
        <f t="shared" si="57"/>
        <v>#DIV/0!</v>
      </c>
      <c r="S108" s="27" t="e">
        <f t="shared" si="58"/>
        <v>#DIV/0!</v>
      </c>
      <c r="T108" s="28" t="e">
        <f t="shared" si="61"/>
        <v>#DIV/0!</v>
      </c>
      <c r="U108" s="2"/>
      <c r="V108" s="2"/>
      <c r="W108" s="2"/>
      <c r="X108" s="2"/>
      <c r="Y108" s="2"/>
      <c r="Z108" s="2"/>
      <c r="AA108" s="13" t="e">
        <f t="shared" si="59"/>
        <v>#DIV/0!</v>
      </c>
      <c r="AB108" s="13" t="e">
        <f t="shared" si="60"/>
        <v>#DIV/0!</v>
      </c>
      <c r="AC108" s="13" t="e">
        <f t="shared" si="62"/>
        <v>#DIV/0!</v>
      </c>
    </row>
    <row r="109" spans="1:31" ht="15" customHeight="1" thickBot="1">
      <c r="A109" s="1" t="s">
        <v>41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31" ht="21" customHeight="1">
      <c r="A110" s="432" t="s">
        <v>1</v>
      </c>
      <c r="B110" s="434" t="s">
        <v>2</v>
      </c>
      <c r="C110" s="436" t="s">
        <v>3</v>
      </c>
      <c r="D110" s="436" t="s">
        <v>4</v>
      </c>
      <c r="E110" s="443" t="s">
        <v>5</v>
      </c>
      <c r="F110" s="444"/>
      <c r="G110" s="444"/>
      <c r="H110" s="444"/>
      <c r="I110" s="430" t="s">
        <v>6</v>
      </c>
      <c r="J110" s="430"/>
      <c r="K110" s="430"/>
      <c r="L110" s="430"/>
      <c r="M110" s="430" t="s">
        <v>7</v>
      </c>
      <c r="N110" s="430"/>
      <c r="O110" s="430"/>
      <c r="P110" s="430"/>
      <c r="Q110" s="426" t="s">
        <v>8</v>
      </c>
      <c r="R110" s="427"/>
      <c r="S110" s="427"/>
      <c r="T110" s="428"/>
      <c r="U110" s="429" t="s">
        <v>9</v>
      </c>
      <c r="V110" s="430"/>
      <c r="W110" s="430"/>
      <c r="X110" s="430"/>
      <c r="Y110" s="431"/>
      <c r="Z110" s="2"/>
      <c r="AA110" s="2"/>
      <c r="AB110" s="2"/>
      <c r="AC110" s="2"/>
    </row>
    <row r="111" spans="1:31" ht="21" customHeight="1">
      <c r="A111" s="433"/>
      <c r="B111" s="441"/>
      <c r="C111" s="442"/>
      <c r="D111" s="442"/>
      <c r="E111" s="4" t="s">
        <v>10</v>
      </c>
      <c r="F111" s="5" t="s">
        <v>11</v>
      </c>
      <c r="G111" s="5" t="s">
        <v>12</v>
      </c>
      <c r="H111" s="5" t="s">
        <v>13</v>
      </c>
      <c r="I111" s="5" t="s">
        <v>10</v>
      </c>
      <c r="J111" s="5" t="s">
        <v>11</v>
      </c>
      <c r="K111" s="5" t="s">
        <v>14</v>
      </c>
      <c r="L111" s="5" t="s">
        <v>15</v>
      </c>
      <c r="M111" s="5" t="s">
        <v>10</v>
      </c>
      <c r="N111" s="5" t="s">
        <v>11</v>
      </c>
      <c r="O111" s="5" t="s">
        <v>14</v>
      </c>
      <c r="P111" s="5" t="s">
        <v>16</v>
      </c>
      <c r="Q111" s="5" t="s">
        <v>10</v>
      </c>
      <c r="R111" s="5" t="s">
        <v>17</v>
      </c>
      <c r="S111" s="5" t="s">
        <v>13</v>
      </c>
      <c r="T111" s="6" t="s">
        <v>18</v>
      </c>
      <c r="U111" s="7" t="s">
        <v>1</v>
      </c>
      <c r="V111" s="5" t="s">
        <v>10</v>
      </c>
      <c r="W111" s="5" t="s">
        <v>17</v>
      </c>
      <c r="X111" s="5" t="s">
        <v>12</v>
      </c>
      <c r="Y111" s="6" t="s">
        <v>19</v>
      </c>
      <c r="Z111" s="29" t="s">
        <v>20</v>
      </c>
      <c r="AA111" s="2" t="s">
        <v>21</v>
      </c>
      <c r="AB111" s="2" t="s">
        <v>22</v>
      </c>
      <c r="AC111" s="2" t="s">
        <v>23</v>
      </c>
    </row>
    <row r="112" spans="1:31" ht="21" customHeight="1">
      <c r="A112" s="7" t="s">
        <v>24</v>
      </c>
      <c r="B112" s="8"/>
      <c r="C112" s="8"/>
      <c r="D112" s="8"/>
      <c r="E112" s="8"/>
      <c r="F112" s="8"/>
      <c r="G112" s="8"/>
      <c r="H112" s="8"/>
      <c r="I112" s="9"/>
      <c r="J112" s="9"/>
      <c r="K112" s="9"/>
      <c r="L112" s="9"/>
      <c r="M112" s="9"/>
      <c r="N112" s="9"/>
      <c r="O112" s="9"/>
      <c r="P112" s="9"/>
      <c r="Q112" s="10" t="e">
        <f t="shared" ref="Q112:Q120" si="63">M112/I112</f>
        <v>#DIV/0!</v>
      </c>
      <c r="R112" s="11" t="e">
        <f t="shared" ref="R112:R120" si="64">N112/J112</f>
        <v>#DIV/0!</v>
      </c>
      <c r="S112" s="11" t="e">
        <f t="shared" ref="S112:S120" si="65">P112/L112</f>
        <v>#DIV/0!</v>
      </c>
      <c r="T112" s="12" t="e">
        <f>1-(AC112)</f>
        <v>#DIV/0!</v>
      </c>
      <c r="U112" s="7" t="s">
        <v>24</v>
      </c>
      <c r="V112" s="5" t="e">
        <f>RANK(Q112,Q112:Q119,0)</f>
        <v>#DIV/0!</v>
      </c>
      <c r="W112" s="5" t="e">
        <f>RANK(R112,R112:R119,0)</f>
        <v>#DIV/0!</v>
      </c>
      <c r="X112" s="5" t="e">
        <f>RANK(#REF!,#REF!,0)</f>
        <v>#REF!</v>
      </c>
      <c r="Y112" s="6" t="e">
        <f>RANK(S112,S112:S119,0)</f>
        <v>#DIV/0!</v>
      </c>
      <c r="Z112" s="29" t="e">
        <f>RANK(T112,T112:T119,1)</f>
        <v>#DIV/0!</v>
      </c>
      <c r="AA112" s="13" t="e">
        <f t="shared" ref="AA112:AA120" si="66">C112/B112</f>
        <v>#DIV/0!</v>
      </c>
      <c r="AB112" s="13" t="e">
        <f t="shared" ref="AB112:AB120" si="67">P112/L112</f>
        <v>#DIV/0!</v>
      </c>
      <c r="AC112" s="13" t="e">
        <f>AA112*AB112</f>
        <v>#DIV/0!</v>
      </c>
    </row>
    <row r="113" spans="1:29" ht="21" customHeight="1">
      <c r="A113" s="14" t="s">
        <v>25</v>
      </c>
      <c r="B113" s="15"/>
      <c r="C113" s="15"/>
      <c r="D113" s="15"/>
      <c r="E113" s="15"/>
      <c r="F113" s="15"/>
      <c r="G113" s="15"/>
      <c r="H113" s="8"/>
      <c r="I113" s="16"/>
      <c r="J113" s="16"/>
      <c r="K113" s="16"/>
      <c r="L113" s="9"/>
      <c r="M113" s="16"/>
      <c r="N113" s="16"/>
      <c r="O113" s="16"/>
      <c r="P113" s="9"/>
      <c r="Q113" s="10" t="e">
        <f t="shared" si="63"/>
        <v>#DIV/0!</v>
      </c>
      <c r="R113" s="17" t="e">
        <f t="shared" si="64"/>
        <v>#DIV/0!</v>
      </c>
      <c r="S113" s="17" t="e">
        <f t="shared" si="65"/>
        <v>#DIV/0!</v>
      </c>
      <c r="T113" s="18" t="e">
        <f t="shared" ref="T113:T120" si="68">1-(AC113)</f>
        <v>#DIV/0!</v>
      </c>
      <c r="U113" s="7" t="s">
        <v>25</v>
      </c>
      <c r="V113" s="5" t="e">
        <f>RANK(Q113,Q112:Q119,0)</f>
        <v>#DIV/0!</v>
      </c>
      <c r="W113" s="5" t="e">
        <f>RANK(R113,R112:R119,0)</f>
        <v>#DIV/0!</v>
      </c>
      <c r="X113" s="5" t="e">
        <f>RANK(#REF!,#REF!,0)</f>
        <v>#REF!</v>
      </c>
      <c r="Y113" s="6" t="e">
        <f>RANK(S113,S112:S119,0)</f>
        <v>#DIV/0!</v>
      </c>
      <c r="Z113" s="29" t="e">
        <f>RANK(T113,T112:T119,1)</f>
        <v>#DIV/0!</v>
      </c>
      <c r="AA113" s="13" t="e">
        <f t="shared" si="66"/>
        <v>#DIV/0!</v>
      </c>
      <c r="AB113" s="13" t="e">
        <f t="shared" si="67"/>
        <v>#DIV/0!</v>
      </c>
      <c r="AC113" s="13" t="e">
        <f t="shared" ref="AC113:AC120" si="69">AA113*AB113</f>
        <v>#DIV/0!</v>
      </c>
    </row>
    <row r="114" spans="1:29" ht="21" customHeight="1">
      <c r="A114" s="7" t="s">
        <v>26</v>
      </c>
      <c r="B114" s="8"/>
      <c r="C114" s="8"/>
      <c r="D114" s="8"/>
      <c r="E114" s="8"/>
      <c r="F114" s="8"/>
      <c r="G114" s="8"/>
      <c r="H114" s="8"/>
      <c r="I114" s="9"/>
      <c r="J114" s="9"/>
      <c r="K114" s="9"/>
      <c r="L114" s="9"/>
      <c r="M114" s="9"/>
      <c r="N114" s="9"/>
      <c r="O114" s="9"/>
      <c r="P114" s="9"/>
      <c r="Q114" s="10" t="e">
        <f t="shared" si="63"/>
        <v>#DIV/0!</v>
      </c>
      <c r="R114" s="11" t="e">
        <f t="shared" si="64"/>
        <v>#DIV/0!</v>
      </c>
      <c r="S114" s="11" t="e">
        <f t="shared" si="65"/>
        <v>#DIV/0!</v>
      </c>
      <c r="T114" s="12" t="e">
        <f t="shared" si="68"/>
        <v>#DIV/0!</v>
      </c>
      <c r="U114" s="7" t="s">
        <v>26</v>
      </c>
      <c r="V114" s="5" t="e">
        <f>RANK(Q114,Q112:Q119,0)</f>
        <v>#DIV/0!</v>
      </c>
      <c r="W114" s="5" t="e">
        <f>RANK(R114,R112:R119,0)</f>
        <v>#DIV/0!</v>
      </c>
      <c r="X114" s="5" t="e">
        <f>RANK(#REF!,#REF!,0)</f>
        <v>#REF!</v>
      </c>
      <c r="Y114" s="6" t="e">
        <f>RANK(S114,S112:S119,0)</f>
        <v>#DIV/0!</v>
      </c>
      <c r="Z114" s="29" t="e">
        <f>RANK(T114,T112:T119,1)</f>
        <v>#DIV/0!</v>
      </c>
      <c r="AA114" s="13" t="e">
        <f t="shared" si="66"/>
        <v>#DIV/0!</v>
      </c>
      <c r="AB114" s="13" t="e">
        <f t="shared" si="67"/>
        <v>#DIV/0!</v>
      </c>
      <c r="AC114" s="13" t="e">
        <f t="shared" si="69"/>
        <v>#DIV/0!</v>
      </c>
    </row>
    <row r="115" spans="1:29" ht="21" customHeight="1">
      <c r="A115" s="7" t="s">
        <v>27</v>
      </c>
      <c r="B115" s="8"/>
      <c r="C115" s="8"/>
      <c r="D115" s="8"/>
      <c r="E115" s="8"/>
      <c r="F115" s="8"/>
      <c r="G115" s="8"/>
      <c r="H115" s="8"/>
      <c r="I115" s="9"/>
      <c r="J115" s="9"/>
      <c r="K115" s="9"/>
      <c r="L115" s="9"/>
      <c r="M115" s="9"/>
      <c r="N115" s="9"/>
      <c r="O115" s="9"/>
      <c r="P115" s="9"/>
      <c r="Q115" s="10" t="e">
        <f t="shared" si="63"/>
        <v>#DIV/0!</v>
      </c>
      <c r="R115" s="11" t="e">
        <f t="shared" si="64"/>
        <v>#DIV/0!</v>
      </c>
      <c r="S115" s="11" t="e">
        <f t="shared" si="65"/>
        <v>#DIV/0!</v>
      </c>
      <c r="T115" s="12" t="e">
        <f t="shared" si="68"/>
        <v>#DIV/0!</v>
      </c>
      <c r="U115" s="7" t="s">
        <v>27</v>
      </c>
      <c r="V115" s="5" t="e">
        <f>RANK(Q115,Q112:Q119,0)</f>
        <v>#DIV/0!</v>
      </c>
      <c r="W115" s="5" t="e">
        <f>RANK(R115,R112:R119,0)</f>
        <v>#DIV/0!</v>
      </c>
      <c r="X115" s="5" t="e">
        <f>RANK(#REF!,#REF!,0)</f>
        <v>#REF!</v>
      </c>
      <c r="Y115" s="6" t="e">
        <f>RANK(S115,S112:S119,0)</f>
        <v>#DIV/0!</v>
      </c>
      <c r="Z115" s="29" t="e">
        <f>RANK(T115,T112:T119,1)</f>
        <v>#DIV/0!</v>
      </c>
      <c r="AA115" s="13" t="e">
        <f t="shared" si="66"/>
        <v>#DIV/0!</v>
      </c>
      <c r="AB115" s="13" t="e">
        <f t="shared" si="67"/>
        <v>#DIV/0!</v>
      </c>
      <c r="AC115" s="13" t="e">
        <f t="shared" si="69"/>
        <v>#DIV/0!</v>
      </c>
    </row>
    <row r="116" spans="1:29" ht="21" customHeight="1">
      <c r="A116" s="7" t="s">
        <v>28</v>
      </c>
      <c r="B116" s="8"/>
      <c r="C116" s="8"/>
      <c r="D116" s="8"/>
      <c r="E116" s="8"/>
      <c r="F116" s="8"/>
      <c r="G116" s="8"/>
      <c r="H116" s="8"/>
      <c r="I116" s="9"/>
      <c r="J116" s="9"/>
      <c r="K116" s="9"/>
      <c r="L116" s="9"/>
      <c r="M116" s="9"/>
      <c r="N116" s="9"/>
      <c r="O116" s="9"/>
      <c r="P116" s="9"/>
      <c r="Q116" s="10" t="e">
        <f t="shared" si="63"/>
        <v>#DIV/0!</v>
      </c>
      <c r="R116" s="11" t="e">
        <f t="shared" si="64"/>
        <v>#DIV/0!</v>
      </c>
      <c r="S116" s="11" t="e">
        <f t="shared" si="65"/>
        <v>#DIV/0!</v>
      </c>
      <c r="T116" s="12" t="e">
        <f t="shared" si="68"/>
        <v>#DIV/0!</v>
      </c>
      <c r="U116" s="7" t="s">
        <v>28</v>
      </c>
      <c r="V116" s="5" t="e">
        <f>RANK(Q116,Q112:Q119,0)</f>
        <v>#DIV/0!</v>
      </c>
      <c r="W116" s="5" t="e">
        <f>RANK(R116,R112:R119,0)</f>
        <v>#DIV/0!</v>
      </c>
      <c r="X116" s="5" t="e">
        <f>RANK(#REF!,#REF!,0)</f>
        <v>#REF!</v>
      </c>
      <c r="Y116" s="6" t="e">
        <f>RANK(S116,S112:S119,0)</f>
        <v>#DIV/0!</v>
      </c>
      <c r="Z116" s="29" t="e">
        <f>RANK(T116,T112:T119,1)</f>
        <v>#DIV/0!</v>
      </c>
      <c r="AA116" s="13" t="e">
        <f t="shared" si="66"/>
        <v>#DIV/0!</v>
      </c>
      <c r="AB116" s="13" t="e">
        <f t="shared" si="67"/>
        <v>#DIV/0!</v>
      </c>
      <c r="AC116" s="13" t="e">
        <f t="shared" si="69"/>
        <v>#DIV/0!</v>
      </c>
    </row>
    <row r="117" spans="1:29" ht="21" customHeight="1">
      <c r="A117" s="7" t="s">
        <v>29</v>
      </c>
      <c r="B117" s="8"/>
      <c r="C117" s="8"/>
      <c r="D117" s="8"/>
      <c r="E117" s="8"/>
      <c r="F117" s="8"/>
      <c r="G117" s="8"/>
      <c r="H117" s="8"/>
      <c r="I117" s="9"/>
      <c r="J117" s="9"/>
      <c r="K117" s="9"/>
      <c r="L117" s="9"/>
      <c r="M117" s="9"/>
      <c r="N117" s="9"/>
      <c r="O117" s="9"/>
      <c r="P117" s="9"/>
      <c r="Q117" s="10" t="e">
        <f t="shared" si="63"/>
        <v>#DIV/0!</v>
      </c>
      <c r="R117" s="11" t="e">
        <f t="shared" si="64"/>
        <v>#DIV/0!</v>
      </c>
      <c r="S117" s="11" t="e">
        <f t="shared" si="65"/>
        <v>#DIV/0!</v>
      </c>
      <c r="T117" s="12" t="e">
        <f t="shared" si="68"/>
        <v>#DIV/0!</v>
      </c>
      <c r="U117" s="7" t="s">
        <v>29</v>
      </c>
      <c r="V117" s="5" t="e">
        <f>RANK(Q117,Q112:Q119,0)</f>
        <v>#DIV/0!</v>
      </c>
      <c r="W117" s="5" t="e">
        <f>RANK(R117,R112:R119,0)</f>
        <v>#DIV/0!</v>
      </c>
      <c r="X117" s="5" t="e">
        <f>RANK(#REF!,#REF!,0)</f>
        <v>#REF!</v>
      </c>
      <c r="Y117" s="6" t="e">
        <f>RANK(S117,S112:S119,0)</f>
        <v>#DIV/0!</v>
      </c>
      <c r="Z117" s="29" t="e">
        <f>RANK(T117,T112:T119,1)</f>
        <v>#DIV/0!</v>
      </c>
      <c r="AA117" s="13" t="e">
        <f t="shared" si="66"/>
        <v>#DIV/0!</v>
      </c>
      <c r="AB117" s="13" t="e">
        <f t="shared" si="67"/>
        <v>#DIV/0!</v>
      </c>
      <c r="AC117" s="13" t="e">
        <f t="shared" si="69"/>
        <v>#DIV/0!</v>
      </c>
    </row>
    <row r="118" spans="1:29" ht="21" customHeight="1">
      <c r="A118" s="7" t="s">
        <v>30</v>
      </c>
      <c r="B118" s="19"/>
      <c r="C118" s="19"/>
      <c r="D118" s="19"/>
      <c r="E118" s="19"/>
      <c r="F118" s="19"/>
      <c r="G118" s="19"/>
      <c r="H118" s="8"/>
      <c r="I118" s="5"/>
      <c r="J118" s="5"/>
      <c r="K118" s="5"/>
      <c r="L118" s="9"/>
      <c r="M118" s="5"/>
      <c r="N118" s="5"/>
      <c r="O118" s="5"/>
      <c r="P118" s="9"/>
      <c r="Q118" s="10" t="e">
        <f t="shared" si="63"/>
        <v>#DIV/0!</v>
      </c>
      <c r="R118" s="20" t="e">
        <f t="shared" si="64"/>
        <v>#DIV/0!</v>
      </c>
      <c r="S118" s="20" t="e">
        <f t="shared" si="65"/>
        <v>#DIV/0!</v>
      </c>
      <c r="T118" s="21" t="e">
        <f t="shared" si="68"/>
        <v>#DIV/0!</v>
      </c>
      <c r="U118" s="7" t="s">
        <v>30</v>
      </c>
      <c r="V118" s="5" t="e">
        <f>RANK(Q118,Q112:Q119,0)</f>
        <v>#DIV/0!</v>
      </c>
      <c r="W118" s="5" t="e">
        <f>RANK(R118,R112:R119,0)</f>
        <v>#DIV/0!</v>
      </c>
      <c r="X118" s="5" t="e">
        <f>RANK(#REF!,#REF!,0)</f>
        <v>#REF!</v>
      </c>
      <c r="Y118" s="6" t="e">
        <f>RANK(S118,S112:S119,0)</f>
        <v>#DIV/0!</v>
      </c>
      <c r="Z118" s="29" t="e">
        <f>RANK(T118,T112:T119,1)</f>
        <v>#DIV/0!</v>
      </c>
      <c r="AA118" s="13" t="e">
        <f t="shared" si="66"/>
        <v>#DIV/0!</v>
      </c>
      <c r="AB118" s="13" t="e">
        <f t="shared" si="67"/>
        <v>#DIV/0!</v>
      </c>
      <c r="AC118" s="13" t="e">
        <f t="shared" si="69"/>
        <v>#DIV/0!</v>
      </c>
    </row>
    <row r="119" spans="1:29" ht="21" customHeight="1" thickBot="1">
      <c r="A119" s="7" t="s">
        <v>31</v>
      </c>
      <c r="B119" s="8"/>
      <c r="C119" s="8"/>
      <c r="D119" s="8"/>
      <c r="E119" s="8"/>
      <c r="F119" s="8"/>
      <c r="G119" s="8"/>
      <c r="H119" s="8"/>
      <c r="I119" s="9"/>
      <c r="J119" s="9"/>
      <c r="K119" s="9"/>
      <c r="L119" s="9"/>
      <c r="M119" s="9"/>
      <c r="N119" s="9"/>
      <c r="O119" s="9"/>
      <c r="P119" s="9"/>
      <c r="Q119" s="10" t="e">
        <f t="shared" si="63"/>
        <v>#DIV/0!</v>
      </c>
      <c r="R119" s="11" t="e">
        <f t="shared" si="64"/>
        <v>#DIV/0!</v>
      </c>
      <c r="S119" s="11" t="e">
        <f t="shared" si="65"/>
        <v>#DIV/0!</v>
      </c>
      <c r="T119" s="12" t="e">
        <f t="shared" si="68"/>
        <v>#DIV/0!</v>
      </c>
      <c r="U119" s="22" t="s">
        <v>31</v>
      </c>
      <c r="V119" s="23" t="e">
        <f>RANK(Q119,Q112:Q119,0)</f>
        <v>#DIV/0!</v>
      </c>
      <c r="W119" s="23" t="e">
        <f>RANK(R119,R112:R119,0)</f>
        <v>#DIV/0!</v>
      </c>
      <c r="X119" s="23" t="e">
        <f>RANK(#REF!,#REF!,0)</f>
        <v>#REF!</v>
      </c>
      <c r="Y119" s="24" t="e">
        <f>RANK(S119,S112:S119,0)</f>
        <v>#DIV/0!</v>
      </c>
      <c r="Z119" s="29" t="e">
        <f>RANK(T119,T112:T119,1)</f>
        <v>#DIV/0!</v>
      </c>
      <c r="AA119" s="13" t="e">
        <f t="shared" si="66"/>
        <v>#DIV/0!</v>
      </c>
      <c r="AB119" s="13" t="e">
        <f t="shared" si="67"/>
        <v>#DIV/0!</v>
      </c>
      <c r="AC119" s="13" t="e">
        <f t="shared" si="69"/>
        <v>#DIV/0!</v>
      </c>
    </row>
    <row r="120" spans="1:29" ht="21" customHeight="1" thickBot="1">
      <c r="A120" s="22" t="s">
        <v>32</v>
      </c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6" t="e">
        <f t="shared" si="63"/>
        <v>#DIV/0!</v>
      </c>
      <c r="R120" s="27" t="e">
        <f t="shared" si="64"/>
        <v>#DIV/0!</v>
      </c>
      <c r="S120" s="27" t="e">
        <f t="shared" si="65"/>
        <v>#DIV/0!</v>
      </c>
      <c r="T120" s="28" t="e">
        <f t="shared" si="68"/>
        <v>#DIV/0!</v>
      </c>
      <c r="U120" s="2"/>
      <c r="V120" s="2"/>
      <c r="W120" s="2"/>
      <c r="X120" s="2"/>
      <c r="Y120" s="2"/>
      <c r="Z120" s="2"/>
      <c r="AA120" s="13" t="e">
        <f t="shared" si="66"/>
        <v>#DIV/0!</v>
      </c>
      <c r="AB120" s="13" t="e">
        <f t="shared" si="67"/>
        <v>#DIV/0!</v>
      </c>
      <c r="AC120" s="13" t="e">
        <f t="shared" si="69"/>
        <v>#DIV/0!</v>
      </c>
    </row>
    <row r="121" spans="1:29" ht="21" customHeight="1" thickBot="1">
      <c r="A121" s="1" t="s">
        <v>42</v>
      </c>
    </row>
    <row r="122" spans="1:29" ht="21" customHeight="1">
      <c r="A122" s="432" t="s">
        <v>1</v>
      </c>
      <c r="B122" s="434" t="s">
        <v>2</v>
      </c>
      <c r="C122" s="436" t="s">
        <v>3</v>
      </c>
      <c r="D122" s="436" t="s">
        <v>4</v>
      </c>
      <c r="E122" s="443" t="s">
        <v>5</v>
      </c>
      <c r="F122" s="444"/>
      <c r="G122" s="444"/>
      <c r="H122" s="444"/>
      <c r="I122" s="430" t="s">
        <v>6</v>
      </c>
      <c r="J122" s="430"/>
      <c r="K122" s="430"/>
      <c r="L122" s="430"/>
      <c r="M122" s="430" t="s">
        <v>7</v>
      </c>
      <c r="N122" s="430"/>
      <c r="O122" s="430"/>
      <c r="P122" s="430"/>
      <c r="Q122" s="426" t="s">
        <v>8</v>
      </c>
      <c r="R122" s="427"/>
      <c r="S122" s="427"/>
      <c r="T122" s="428"/>
      <c r="U122" s="429" t="s">
        <v>9</v>
      </c>
      <c r="V122" s="430"/>
      <c r="W122" s="430"/>
      <c r="X122" s="430"/>
      <c r="Y122" s="431"/>
      <c r="Z122" s="2"/>
      <c r="AA122" s="2"/>
      <c r="AB122" s="2"/>
      <c r="AC122" s="2"/>
    </row>
    <row r="123" spans="1:29" ht="21" customHeight="1">
      <c r="A123" s="433"/>
      <c r="B123" s="441"/>
      <c r="C123" s="442"/>
      <c r="D123" s="442"/>
      <c r="E123" s="4" t="s">
        <v>10</v>
      </c>
      <c r="F123" s="5" t="s">
        <v>11</v>
      </c>
      <c r="G123" s="5" t="s">
        <v>12</v>
      </c>
      <c r="H123" s="5" t="s">
        <v>13</v>
      </c>
      <c r="I123" s="5" t="s">
        <v>10</v>
      </c>
      <c r="J123" s="5" t="s">
        <v>11</v>
      </c>
      <c r="K123" s="5" t="s">
        <v>14</v>
      </c>
      <c r="L123" s="5" t="s">
        <v>15</v>
      </c>
      <c r="M123" s="5" t="s">
        <v>10</v>
      </c>
      <c r="N123" s="5" t="s">
        <v>11</v>
      </c>
      <c r="O123" s="5" t="s">
        <v>14</v>
      </c>
      <c r="P123" s="5" t="s">
        <v>16</v>
      </c>
      <c r="Q123" s="5" t="s">
        <v>10</v>
      </c>
      <c r="R123" s="5" t="s">
        <v>17</v>
      </c>
      <c r="S123" s="5" t="s">
        <v>13</v>
      </c>
      <c r="T123" s="6" t="s">
        <v>18</v>
      </c>
      <c r="U123" s="7" t="s">
        <v>1</v>
      </c>
      <c r="V123" s="5" t="s">
        <v>10</v>
      </c>
      <c r="W123" s="5" t="s">
        <v>17</v>
      </c>
      <c r="X123" s="5" t="s">
        <v>12</v>
      </c>
      <c r="Y123" s="6" t="s">
        <v>19</v>
      </c>
      <c r="Z123" s="29" t="s">
        <v>20</v>
      </c>
      <c r="AA123" s="2" t="s">
        <v>21</v>
      </c>
      <c r="AB123" s="2" t="s">
        <v>22</v>
      </c>
      <c r="AC123" s="2" t="s">
        <v>23</v>
      </c>
    </row>
    <row r="124" spans="1:29" ht="21" customHeight="1">
      <c r="A124" s="7" t="s">
        <v>24</v>
      </c>
      <c r="B124" s="8"/>
      <c r="C124" s="8"/>
      <c r="D124" s="8"/>
      <c r="E124" s="8"/>
      <c r="F124" s="8"/>
      <c r="G124" s="8"/>
      <c r="H124" s="8"/>
      <c r="I124" s="9"/>
      <c r="J124" s="9"/>
      <c r="K124" s="9"/>
      <c r="L124" s="9"/>
      <c r="M124" s="9"/>
      <c r="N124" s="9"/>
      <c r="O124" s="9"/>
      <c r="P124" s="9"/>
      <c r="Q124" s="10" t="e">
        <f t="shared" ref="Q124:Q132" si="70">M124/I124</f>
        <v>#DIV/0!</v>
      </c>
      <c r="R124" s="11" t="e">
        <f t="shared" ref="R124:R132" si="71">N124/J124</f>
        <v>#DIV/0!</v>
      </c>
      <c r="S124" s="11" t="e">
        <f t="shared" ref="S124:S132" si="72">P124/L124</f>
        <v>#DIV/0!</v>
      </c>
      <c r="T124" s="12" t="e">
        <f>1-(AC124)</f>
        <v>#DIV/0!</v>
      </c>
      <c r="U124" s="7" t="s">
        <v>24</v>
      </c>
      <c r="V124" s="5" t="e">
        <f>RANK(Q124,Q124:Q131,0)</f>
        <v>#DIV/0!</v>
      </c>
      <c r="W124" s="5" t="e">
        <f>RANK(R124,R124:R131,0)</f>
        <v>#DIV/0!</v>
      </c>
      <c r="X124" s="5" t="e">
        <f>RANK(#REF!,#REF!,0)</f>
        <v>#REF!</v>
      </c>
      <c r="Y124" s="6" t="e">
        <f>RANK(S124,S124:S131,0)</f>
        <v>#DIV/0!</v>
      </c>
      <c r="Z124" s="29" t="e">
        <f>RANK(T124,T124:T131,1)</f>
        <v>#DIV/0!</v>
      </c>
      <c r="AA124" s="13" t="e">
        <f t="shared" ref="AA124:AA132" si="73">C124/B124</f>
        <v>#DIV/0!</v>
      </c>
      <c r="AB124" s="13" t="e">
        <f t="shared" ref="AB124:AB132" si="74">P124/L124</f>
        <v>#DIV/0!</v>
      </c>
      <c r="AC124" s="13" t="e">
        <f>AA124*AB124</f>
        <v>#DIV/0!</v>
      </c>
    </row>
    <row r="125" spans="1:29" ht="21" customHeight="1">
      <c r="A125" s="14" t="s">
        <v>25</v>
      </c>
      <c r="B125" s="15"/>
      <c r="C125" s="15"/>
      <c r="D125" s="15"/>
      <c r="E125" s="15"/>
      <c r="F125" s="15"/>
      <c r="G125" s="15"/>
      <c r="H125" s="8"/>
      <c r="I125" s="16"/>
      <c r="J125" s="16"/>
      <c r="K125" s="16"/>
      <c r="L125" s="9"/>
      <c r="M125" s="16"/>
      <c r="N125" s="16"/>
      <c r="O125" s="16"/>
      <c r="P125" s="9"/>
      <c r="Q125" s="10" t="e">
        <f t="shared" si="70"/>
        <v>#DIV/0!</v>
      </c>
      <c r="R125" s="17" t="e">
        <f t="shared" si="71"/>
        <v>#DIV/0!</v>
      </c>
      <c r="S125" s="17" t="e">
        <f t="shared" si="72"/>
        <v>#DIV/0!</v>
      </c>
      <c r="T125" s="18" t="e">
        <f t="shared" ref="T125:T132" si="75">1-(AC125)</f>
        <v>#DIV/0!</v>
      </c>
      <c r="U125" s="7" t="s">
        <v>25</v>
      </c>
      <c r="V125" s="5" t="e">
        <f>RANK(Q125,Q124:Q131,0)</f>
        <v>#DIV/0!</v>
      </c>
      <c r="W125" s="5" t="e">
        <f>RANK(R125,R124:R131,0)</f>
        <v>#DIV/0!</v>
      </c>
      <c r="X125" s="5" t="e">
        <f>RANK(#REF!,#REF!,0)</f>
        <v>#REF!</v>
      </c>
      <c r="Y125" s="6" t="e">
        <f>RANK(S125,S124:S131,0)</f>
        <v>#DIV/0!</v>
      </c>
      <c r="Z125" s="29" t="e">
        <f>RANK(T125,T124:T131,1)</f>
        <v>#DIV/0!</v>
      </c>
      <c r="AA125" s="13" t="e">
        <f t="shared" si="73"/>
        <v>#DIV/0!</v>
      </c>
      <c r="AB125" s="13" t="e">
        <f t="shared" si="74"/>
        <v>#DIV/0!</v>
      </c>
      <c r="AC125" s="13" t="e">
        <f t="shared" ref="AC125:AC132" si="76">AA125*AB125</f>
        <v>#DIV/0!</v>
      </c>
    </row>
    <row r="126" spans="1:29" ht="21" customHeight="1">
      <c r="A126" s="7" t="s">
        <v>26</v>
      </c>
      <c r="B126" s="8"/>
      <c r="C126" s="8"/>
      <c r="D126" s="8"/>
      <c r="E126" s="8"/>
      <c r="F126" s="8"/>
      <c r="G126" s="8"/>
      <c r="H126" s="8"/>
      <c r="I126" s="9"/>
      <c r="J126" s="9"/>
      <c r="K126" s="9"/>
      <c r="L126" s="9"/>
      <c r="M126" s="9"/>
      <c r="N126" s="9"/>
      <c r="O126" s="9"/>
      <c r="P126" s="9"/>
      <c r="Q126" s="10" t="e">
        <f t="shared" si="70"/>
        <v>#DIV/0!</v>
      </c>
      <c r="R126" s="11" t="e">
        <f t="shared" si="71"/>
        <v>#DIV/0!</v>
      </c>
      <c r="S126" s="11" t="e">
        <f t="shared" si="72"/>
        <v>#DIV/0!</v>
      </c>
      <c r="T126" s="12" t="e">
        <f t="shared" si="75"/>
        <v>#DIV/0!</v>
      </c>
      <c r="U126" s="7" t="s">
        <v>26</v>
      </c>
      <c r="V126" s="5" t="e">
        <f>RANK(Q126,Q124:Q131,0)</f>
        <v>#DIV/0!</v>
      </c>
      <c r="W126" s="5" t="e">
        <f>RANK(R126,R124:R131,0)</f>
        <v>#DIV/0!</v>
      </c>
      <c r="X126" s="5" t="e">
        <f>RANK(#REF!,#REF!,0)</f>
        <v>#REF!</v>
      </c>
      <c r="Y126" s="6" t="e">
        <f>RANK(S126,S124:S131,0)</f>
        <v>#DIV/0!</v>
      </c>
      <c r="Z126" s="29" t="e">
        <f>RANK(T126,T124:T131,1)</f>
        <v>#DIV/0!</v>
      </c>
      <c r="AA126" s="13" t="e">
        <f t="shared" si="73"/>
        <v>#DIV/0!</v>
      </c>
      <c r="AB126" s="13" t="e">
        <f t="shared" si="74"/>
        <v>#DIV/0!</v>
      </c>
      <c r="AC126" s="13" t="e">
        <f t="shared" si="76"/>
        <v>#DIV/0!</v>
      </c>
    </row>
    <row r="127" spans="1:29" ht="21" customHeight="1">
      <c r="A127" s="7" t="s">
        <v>27</v>
      </c>
      <c r="B127" s="8"/>
      <c r="C127" s="8"/>
      <c r="D127" s="8"/>
      <c r="E127" s="8"/>
      <c r="F127" s="8"/>
      <c r="G127" s="8"/>
      <c r="H127" s="8"/>
      <c r="I127" s="9"/>
      <c r="J127" s="9"/>
      <c r="K127" s="9"/>
      <c r="L127" s="9"/>
      <c r="M127" s="9"/>
      <c r="N127" s="9"/>
      <c r="O127" s="9"/>
      <c r="P127" s="9"/>
      <c r="Q127" s="10" t="e">
        <f t="shared" si="70"/>
        <v>#DIV/0!</v>
      </c>
      <c r="R127" s="11" t="e">
        <f t="shared" si="71"/>
        <v>#DIV/0!</v>
      </c>
      <c r="S127" s="11" t="e">
        <f t="shared" si="72"/>
        <v>#DIV/0!</v>
      </c>
      <c r="T127" s="12" t="e">
        <f t="shared" si="75"/>
        <v>#DIV/0!</v>
      </c>
      <c r="U127" s="7" t="s">
        <v>27</v>
      </c>
      <c r="V127" s="5" t="e">
        <f>RANK(Q127,Q124:Q131,0)</f>
        <v>#DIV/0!</v>
      </c>
      <c r="W127" s="5" t="e">
        <f>RANK(R127,R124:R131,0)</f>
        <v>#DIV/0!</v>
      </c>
      <c r="X127" s="5" t="e">
        <f>RANK(#REF!,#REF!,0)</f>
        <v>#REF!</v>
      </c>
      <c r="Y127" s="6" t="e">
        <f>RANK(S127,S124:S131,0)</f>
        <v>#DIV/0!</v>
      </c>
      <c r="Z127" s="29" t="e">
        <f>RANK(T127,T124:T131,1)</f>
        <v>#DIV/0!</v>
      </c>
      <c r="AA127" s="13" t="e">
        <f t="shared" si="73"/>
        <v>#DIV/0!</v>
      </c>
      <c r="AB127" s="13" t="e">
        <f t="shared" si="74"/>
        <v>#DIV/0!</v>
      </c>
      <c r="AC127" s="13" t="e">
        <f t="shared" si="76"/>
        <v>#DIV/0!</v>
      </c>
    </row>
    <row r="128" spans="1:29" ht="21" customHeight="1">
      <c r="A128" s="7" t="s">
        <v>28</v>
      </c>
      <c r="B128" s="8"/>
      <c r="C128" s="8"/>
      <c r="D128" s="8"/>
      <c r="E128" s="8"/>
      <c r="F128" s="8"/>
      <c r="G128" s="8"/>
      <c r="H128" s="8"/>
      <c r="I128" s="9"/>
      <c r="J128" s="9"/>
      <c r="K128" s="9"/>
      <c r="L128" s="9"/>
      <c r="M128" s="9"/>
      <c r="N128" s="9"/>
      <c r="O128" s="9"/>
      <c r="P128" s="9"/>
      <c r="Q128" s="10" t="e">
        <f t="shared" si="70"/>
        <v>#DIV/0!</v>
      </c>
      <c r="R128" s="11" t="e">
        <f t="shared" si="71"/>
        <v>#DIV/0!</v>
      </c>
      <c r="S128" s="11" t="e">
        <f t="shared" si="72"/>
        <v>#DIV/0!</v>
      </c>
      <c r="T128" s="12" t="e">
        <f t="shared" si="75"/>
        <v>#DIV/0!</v>
      </c>
      <c r="U128" s="7" t="s">
        <v>28</v>
      </c>
      <c r="V128" s="5" t="e">
        <f>RANK(Q128,Q124:Q131,0)</f>
        <v>#DIV/0!</v>
      </c>
      <c r="W128" s="5" t="e">
        <f>RANK(R128,R124:R131,0)</f>
        <v>#DIV/0!</v>
      </c>
      <c r="X128" s="5" t="e">
        <f>RANK(#REF!,#REF!,0)</f>
        <v>#REF!</v>
      </c>
      <c r="Y128" s="6" t="e">
        <f>RANK(S128,S124:S131,0)</f>
        <v>#DIV/0!</v>
      </c>
      <c r="Z128" s="29" t="e">
        <f>RANK(T128,T124:T131,1)</f>
        <v>#DIV/0!</v>
      </c>
      <c r="AA128" s="13" t="e">
        <f t="shared" si="73"/>
        <v>#DIV/0!</v>
      </c>
      <c r="AB128" s="13" t="e">
        <f t="shared" si="74"/>
        <v>#DIV/0!</v>
      </c>
      <c r="AC128" s="13" t="e">
        <f t="shared" si="76"/>
        <v>#DIV/0!</v>
      </c>
    </row>
    <row r="129" spans="1:29" ht="21" customHeight="1">
      <c r="A129" s="7" t="s">
        <v>29</v>
      </c>
      <c r="B129" s="8"/>
      <c r="C129" s="8"/>
      <c r="D129" s="8"/>
      <c r="E129" s="8"/>
      <c r="F129" s="8"/>
      <c r="G129" s="8"/>
      <c r="H129" s="8"/>
      <c r="I129" s="9"/>
      <c r="J129" s="9"/>
      <c r="K129" s="9"/>
      <c r="L129" s="9"/>
      <c r="M129" s="9"/>
      <c r="N129" s="9"/>
      <c r="O129" s="9"/>
      <c r="P129" s="9"/>
      <c r="Q129" s="10" t="e">
        <f t="shared" si="70"/>
        <v>#DIV/0!</v>
      </c>
      <c r="R129" s="11" t="e">
        <f t="shared" si="71"/>
        <v>#DIV/0!</v>
      </c>
      <c r="S129" s="11" t="e">
        <f t="shared" si="72"/>
        <v>#DIV/0!</v>
      </c>
      <c r="T129" s="12" t="e">
        <f t="shared" si="75"/>
        <v>#DIV/0!</v>
      </c>
      <c r="U129" s="7" t="s">
        <v>29</v>
      </c>
      <c r="V129" s="5" t="e">
        <f>RANK(Q129,Q124:Q131,0)</f>
        <v>#DIV/0!</v>
      </c>
      <c r="W129" s="5" t="e">
        <f>RANK(R129,R124:R131,0)</f>
        <v>#DIV/0!</v>
      </c>
      <c r="X129" s="5" t="e">
        <f>RANK(#REF!,#REF!,0)</f>
        <v>#REF!</v>
      </c>
      <c r="Y129" s="6" t="e">
        <f>RANK(S129,S124:S131,0)</f>
        <v>#DIV/0!</v>
      </c>
      <c r="Z129" s="29" t="e">
        <f>RANK(T129,T124:T131,1)</f>
        <v>#DIV/0!</v>
      </c>
      <c r="AA129" s="13" t="e">
        <f t="shared" si="73"/>
        <v>#DIV/0!</v>
      </c>
      <c r="AB129" s="13" t="e">
        <f t="shared" si="74"/>
        <v>#DIV/0!</v>
      </c>
      <c r="AC129" s="13" t="e">
        <f t="shared" si="76"/>
        <v>#DIV/0!</v>
      </c>
    </row>
    <row r="130" spans="1:29" ht="21" customHeight="1">
      <c r="A130" s="7" t="s">
        <v>30</v>
      </c>
      <c r="B130" s="19"/>
      <c r="C130" s="19"/>
      <c r="D130" s="19"/>
      <c r="E130" s="19"/>
      <c r="F130" s="19"/>
      <c r="G130" s="19"/>
      <c r="H130" s="8"/>
      <c r="I130" s="5"/>
      <c r="J130" s="5"/>
      <c r="K130" s="5"/>
      <c r="L130" s="9"/>
      <c r="M130" s="5"/>
      <c r="N130" s="5"/>
      <c r="O130" s="5"/>
      <c r="P130" s="9"/>
      <c r="Q130" s="10" t="e">
        <f t="shared" si="70"/>
        <v>#DIV/0!</v>
      </c>
      <c r="R130" s="20" t="e">
        <f t="shared" si="71"/>
        <v>#DIV/0!</v>
      </c>
      <c r="S130" s="20" t="e">
        <f t="shared" si="72"/>
        <v>#DIV/0!</v>
      </c>
      <c r="T130" s="21" t="e">
        <f t="shared" si="75"/>
        <v>#DIV/0!</v>
      </c>
      <c r="U130" s="7" t="s">
        <v>30</v>
      </c>
      <c r="V130" s="5" t="e">
        <f>RANK(Q130,Q124:Q131,0)</f>
        <v>#DIV/0!</v>
      </c>
      <c r="W130" s="5" t="e">
        <f>RANK(R130,R124:R131,0)</f>
        <v>#DIV/0!</v>
      </c>
      <c r="X130" s="5" t="e">
        <f>RANK(#REF!,#REF!,0)</f>
        <v>#REF!</v>
      </c>
      <c r="Y130" s="6" t="e">
        <f>RANK(S130,S124:S131,0)</f>
        <v>#DIV/0!</v>
      </c>
      <c r="Z130" s="29" t="e">
        <f>RANK(T130,T124:T131,1)</f>
        <v>#DIV/0!</v>
      </c>
      <c r="AA130" s="13" t="e">
        <f t="shared" si="73"/>
        <v>#DIV/0!</v>
      </c>
      <c r="AB130" s="13" t="e">
        <f t="shared" si="74"/>
        <v>#DIV/0!</v>
      </c>
      <c r="AC130" s="13" t="e">
        <f t="shared" si="76"/>
        <v>#DIV/0!</v>
      </c>
    </row>
    <row r="131" spans="1:29" ht="21" customHeight="1" thickBot="1">
      <c r="A131" s="7" t="s">
        <v>31</v>
      </c>
      <c r="B131" s="8"/>
      <c r="C131" s="8"/>
      <c r="D131" s="8"/>
      <c r="E131" s="8"/>
      <c r="F131" s="8"/>
      <c r="G131" s="8"/>
      <c r="H131" s="8"/>
      <c r="I131" s="9"/>
      <c r="J131" s="9"/>
      <c r="K131" s="9"/>
      <c r="L131" s="9"/>
      <c r="M131" s="9"/>
      <c r="N131" s="9"/>
      <c r="O131" s="9"/>
      <c r="P131" s="9"/>
      <c r="Q131" s="10" t="e">
        <f t="shared" si="70"/>
        <v>#DIV/0!</v>
      </c>
      <c r="R131" s="11" t="e">
        <f t="shared" si="71"/>
        <v>#DIV/0!</v>
      </c>
      <c r="S131" s="11" t="e">
        <f t="shared" si="72"/>
        <v>#DIV/0!</v>
      </c>
      <c r="T131" s="12" t="e">
        <f t="shared" si="75"/>
        <v>#DIV/0!</v>
      </c>
      <c r="U131" s="22" t="s">
        <v>31</v>
      </c>
      <c r="V131" s="23" t="e">
        <f>RANK(Q131,Q124:Q131,0)</f>
        <v>#DIV/0!</v>
      </c>
      <c r="W131" s="23" t="e">
        <f>RANK(R131,R124:R131,0)</f>
        <v>#DIV/0!</v>
      </c>
      <c r="X131" s="23" t="e">
        <f>RANK(#REF!,#REF!,0)</f>
        <v>#REF!</v>
      </c>
      <c r="Y131" s="24" t="e">
        <f>RANK(S131,S124:S131,0)</f>
        <v>#DIV/0!</v>
      </c>
      <c r="Z131" s="29" t="e">
        <f>RANK(T131,T124:T131,1)</f>
        <v>#DIV/0!</v>
      </c>
      <c r="AA131" s="13" t="e">
        <f t="shared" si="73"/>
        <v>#DIV/0!</v>
      </c>
      <c r="AB131" s="13" t="e">
        <f t="shared" si="74"/>
        <v>#DIV/0!</v>
      </c>
      <c r="AC131" s="13" t="e">
        <f t="shared" si="76"/>
        <v>#DIV/0!</v>
      </c>
    </row>
    <row r="132" spans="1:29" ht="21" customHeight="1" thickBot="1">
      <c r="A132" s="22" t="s">
        <v>32</v>
      </c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6" t="e">
        <f t="shared" si="70"/>
        <v>#DIV/0!</v>
      </c>
      <c r="R132" s="27" t="e">
        <f t="shared" si="71"/>
        <v>#DIV/0!</v>
      </c>
      <c r="S132" s="27" t="e">
        <f t="shared" si="72"/>
        <v>#DIV/0!</v>
      </c>
      <c r="T132" s="28" t="e">
        <f t="shared" si="75"/>
        <v>#DIV/0!</v>
      </c>
      <c r="U132" s="2"/>
      <c r="V132" s="2"/>
      <c r="W132" s="2"/>
      <c r="X132" s="2"/>
      <c r="Y132" s="2"/>
      <c r="Z132" s="2"/>
      <c r="AA132" s="13" t="e">
        <f t="shared" si="73"/>
        <v>#DIV/0!</v>
      </c>
      <c r="AB132" s="13" t="e">
        <f t="shared" si="74"/>
        <v>#DIV/0!</v>
      </c>
      <c r="AC132" s="13" t="e">
        <f t="shared" si="76"/>
        <v>#DIV/0!</v>
      </c>
    </row>
    <row r="133" spans="1:29" ht="27" customHeight="1" thickBot="1">
      <c r="A133" s="1" t="s">
        <v>43</v>
      </c>
    </row>
    <row r="134" spans="1:29" ht="21" customHeight="1">
      <c r="A134" s="432" t="s">
        <v>1</v>
      </c>
      <c r="B134" s="434" t="s">
        <v>2</v>
      </c>
      <c r="C134" s="436" t="s">
        <v>3</v>
      </c>
      <c r="D134" s="436" t="s">
        <v>4</v>
      </c>
      <c r="E134" s="443" t="s">
        <v>5</v>
      </c>
      <c r="F134" s="444"/>
      <c r="G134" s="444"/>
      <c r="H134" s="444"/>
      <c r="I134" s="430" t="s">
        <v>6</v>
      </c>
      <c r="J134" s="430"/>
      <c r="K134" s="430"/>
      <c r="L134" s="430"/>
      <c r="M134" s="430" t="s">
        <v>7</v>
      </c>
      <c r="N134" s="430"/>
      <c r="O134" s="430"/>
      <c r="P134" s="430"/>
      <c r="Q134" s="426" t="s">
        <v>8</v>
      </c>
      <c r="R134" s="427"/>
      <c r="S134" s="427"/>
      <c r="T134" s="428"/>
      <c r="U134" s="429" t="s">
        <v>9</v>
      </c>
      <c r="V134" s="430"/>
      <c r="W134" s="430"/>
      <c r="X134" s="430"/>
      <c r="Y134" s="431"/>
      <c r="Z134" s="2"/>
      <c r="AA134" s="2"/>
      <c r="AB134" s="2"/>
      <c r="AC134" s="2"/>
    </row>
    <row r="135" spans="1:29" ht="21" customHeight="1">
      <c r="A135" s="433"/>
      <c r="B135" s="441"/>
      <c r="C135" s="442"/>
      <c r="D135" s="442"/>
      <c r="E135" s="4" t="s">
        <v>10</v>
      </c>
      <c r="F135" s="5" t="s">
        <v>11</v>
      </c>
      <c r="G135" s="5" t="s">
        <v>12</v>
      </c>
      <c r="H135" s="5" t="s">
        <v>13</v>
      </c>
      <c r="I135" s="5" t="s">
        <v>10</v>
      </c>
      <c r="J135" s="5" t="s">
        <v>11</v>
      </c>
      <c r="K135" s="5" t="s">
        <v>14</v>
      </c>
      <c r="L135" s="5" t="s">
        <v>15</v>
      </c>
      <c r="M135" s="5" t="s">
        <v>10</v>
      </c>
      <c r="N135" s="5" t="s">
        <v>11</v>
      </c>
      <c r="O135" s="5" t="s">
        <v>14</v>
      </c>
      <c r="P135" s="5" t="s">
        <v>16</v>
      </c>
      <c r="Q135" s="5" t="s">
        <v>10</v>
      </c>
      <c r="R135" s="5" t="s">
        <v>17</v>
      </c>
      <c r="S135" s="5" t="s">
        <v>13</v>
      </c>
      <c r="T135" s="6" t="s">
        <v>18</v>
      </c>
      <c r="U135" s="7" t="s">
        <v>1</v>
      </c>
      <c r="V135" s="5" t="s">
        <v>10</v>
      </c>
      <c r="W135" s="5" t="s">
        <v>17</v>
      </c>
      <c r="X135" s="5" t="s">
        <v>12</v>
      </c>
      <c r="Y135" s="6" t="s">
        <v>19</v>
      </c>
      <c r="Z135" s="29" t="s">
        <v>20</v>
      </c>
      <c r="AA135" s="2" t="s">
        <v>21</v>
      </c>
      <c r="AB135" s="2" t="s">
        <v>22</v>
      </c>
      <c r="AC135" s="2" t="s">
        <v>23</v>
      </c>
    </row>
    <row r="136" spans="1:29" ht="21" customHeight="1">
      <c r="A136" s="7" t="s">
        <v>24</v>
      </c>
      <c r="B136" s="8"/>
      <c r="C136" s="8"/>
      <c r="D136" s="8"/>
      <c r="E136" s="8"/>
      <c r="F136" s="8"/>
      <c r="G136" s="8"/>
      <c r="H136" s="8"/>
      <c r="I136" s="9"/>
      <c r="J136" s="9"/>
      <c r="K136" s="9"/>
      <c r="L136" s="9"/>
      <c r="M136" s="9"/>
      <c r="N136" s="9"/>
      <c r="O136" s="9"/>
      <c r="P136" s="9"/>
      <c r="Q136" s="10" t="e">
        <f t="shared" ref="Q136:Q144" si="77">M136/I136</f>
        <v>#DIV/0!</v>
      </c>
      <c r="R136" s="11" t="e">
        <f t="shared" ref="R136:R144" si="78">N136/J136</f>
        <v>#DIV/0!</v>
      </c>
      <c r="S136" s="11" t="e">
        <f t="shared" ref="S136:S144" si="79">P136/L136</f>
        <v>#DIV/0!</v>
      </c>
      <c r="T136" s="12" t="e">
        <f>1-(AC136)</f>
        <v>#DIV/0!</v>
      </c>
      <c r="U136" s="7" t="s">
        <v>24</v>
      </c>
      <c r="V136" s="5" t="e">
        <f>RANK(Q136,Q136:Q143,0)</f>
        <v>#DIV/0!</v>
      </c>
      <c r="W136" s="5" t="e">
        <f>RANK(R136,R136:R143,0)</f>
        <v>#DIV/0!</v>
      </c>
      <c r="X136" s="5" t="e">
        <f>RANK(#REF!,#REF!,0)</f>
        <v>#REF!</v>
      </c>
      <c r="Y136" s="6" t="e">
        <f>RANK(S136,S136:S143,0)</f>
        <v>#DIV/0!</v>
      </c>
      <c r="Z136" s="29" t="e">
        <f>RANK(T136,T136:T143,1)</f>
        <v>#DIV/0!</v>
      </c>
      <c r="AA136" s="13" t="e">
        <f t="shared" ref="AA136:AA142" si="80">C136/B136</f>
        <v>#DIV/0!</v>
      </c>
      <c r="AB136" s="13" t="e">
        <f t="shared" ref="AB136:AB144" si="81">P136/L136</f>
        <v>#DIV/0!</v>
      </c>
      <c r="AC136" s="13" t="e">
        <f>AA136*AB136</f>
        <v>#DIV/0!</v>
      </c>
    </row>
    <row r="137" spans="1:29" ht="21" customHeight="1">
      <c r="A137" s="14" t="s">
        <v>25</v>
      </c>
      <c r="B137" s="15"/>
      <c r="C137" s="15"/>
      <c r="D137" s="15"/>
      <c r="E137" s="15"/>
      <c r="F137" s="15"/>
      <c r="G137" s="15"/>
      <c r="H137" s="8"/>
      <c r="I137" s="16"/>
      <c r="J137" s="16"/>
      <c r="K137" s="16"/>
      <c r="L137" s="9"/>
      <c r="M137" s="16"/>
      <c r="N137" s="16"/>
      <c r="O137" s="16"/>
      <c r="P137" s="9"/>
      <c r="Q137" s="10" t="e">
        <f t="shared" si="77"/>
        <v>#DIV/0!</v>
      </c>
      <c r="R137" s="17" t="e">
        <f t="shared" si="78"/>
        <v>#DIV/0!</v>
      </c>
      <c r="S137" s="17" t="e">
        <f t="shared" si="79"/>
        <v>#DIV/0!</v>
      </c>
      <c r="T137" s="18" t="e">
        <f t="shared" ref="T137:T144" si="82">1-(AC137)</f>
        <v>#DIV/0!</v>
      </c>
      <c r="U137" s="7" t="s">
        <v>25</v>
      </c>
      <c r="V137" s="5" t="e">
        <f>RANK(Q137,Q136:Q143,0)</f>
        <v>#DIV/0!</v>
      </c>
      <c r="W137" s="5" t="e">
        <f>RANK(R137,R136:R143,0)</f>
        <v>#DIV/0!</v>
      </c>
      <c r="X137" s="5" t="e">
        <f>RANK(#REF!,#REF!,0)</f>
        <v>#REF!</v>
      </c>
      <c r="Y137" s="6" t="e">
        <f>RANK(S137,S136:S143,0)</f>
        <v>#DIV/0!</v>
      </c>
      <c r="Z137" s="29" t="e">
        <f>RANK(T137,T136:T143,1)</f>
        <v>#DIV/0!</v>
      </c>
      <c r="AA137" s="13" t="e">
        <f t="shared" si="80"/>
        <v>#DIV/0!</v>
      </c>
      <c r="AB137" s="13" t="e">
        <f t="shared" si="81"/>
        <v>#DIV/0!</v>
      </c>
      <c r="AC137" s="13" t="e">
        <f t="shared" ref="AC137:AC144" si="83">AA137*AB137</f>
        <v>#DIV/0!</v>
      </c>
    </row>
    <row r="138" spans="1:29" ht="21" customHeight="1">
      <c r="A138" s="7" t="s">
        <v>26</v>
      </c>
      <c r="B138" s="8"/>
      <c r="C138" s="8"/>
      <c r="D138" s="8"/>
      <c r="E138" s="8"/>
      <c r="F138" s="8"/>
      <c r="G138" s="8"/>
      <c r="H138" s="8"/>
      <c r="I138" s="9"/>
      <c r="J138" s="9"/>
      <c r="K138" s="9"/>
      <c r="L138" s="9"/>
      <c r="M138" s="9"/>
      <c r="N138" s="9"/>
      <c r="O138" s="9"/>
      <c r="P138" s="9"/>
      <c r="Q138" s="10" t="e">
        <f t="shared" si="77"/>
        <v>#DIV/0!</v>
      </c>
      <c r="R138" s="11" t="e">
        <f t="shared" si="78"/>
        <v>#DIV/0!</v>
      </c>
      <c r="S138" s="11" t="e">
        <f t="shared" si="79"/>
        <v>#DIV/0!</v>
      </c>
      <c r="T138" s="12" t="e">
        <f t="shared" si="82"/>
        <v>#DIV/0!</v>
      </c>
      <c r="U138" s="7" t="s">
        <v>26</v>
      </c>
      <c r="V138" s="5" t="e">
        <f>RANK(Q138,Q136:Q143,0)</f>
        <v>#DIV/0!</v>
      </c>
      <c r="W138" s="5" t="e">
        <f>RANK(R138,R136:R143,0)</f>
        <v>#DIV/0!</v>
      </c>
      <c r="X138" s="5" t="e">
        <f>RANK(#REF!,#REF!,0)</f>
        <v>#REF!</v>
      </c>
      <c r="Y138" s="6" t="e">
        <f>RANK(S138,S136:S143,0)</f>
        <v>#DIV/0!</v>
      </c>
      <c r="Z138" s="29" t="e">
        <f>RANK(T138,T136:T143,1)</f>
        <v>#DIV/0!</v>
      </c>
      <c r="AA138" s="13" t="e">
        <f t="shared" si="80"/>
        <v>#DIV/0!</v>
      </c>
      <c r="AB138" s="13" t="e">
        <f t="shared" si="81"/>
        <v>#DIV/0!</v>
      </c>
      <c r="AC138" s="13" t="e">
        <f t="shared" si="83"/>
        <v>#DIV/0!</v>
      </c>
    </row>
    <row r="139" spans="1:29" ht="21" customHeight="1">
      <c r="A139" s="7" t="s">
        <v>27</v>
      </c>
      <c r="B139" s="8"/>
      <c r="C139" s="8"/>
      <c r="D139" s="8"/>
      <c r="E139" s="8"/>
      <c r="F139" s="8"/>
      <c r="G139" s="8"/>
      <c r="H139" s="8"/>
      <c r="I139" s="9"/>
      <c r="J139" s="9"/>
      <c r="K139" s="9"/>
      <c r="L139" s="9"/>
      <c r="M139" s="9"/>
      <c r="N139" s="9"/>
      <c r="O139" s="9"/>
      <c r="P139" s="9"/>
      <c r="Q139" s="10" t="e">
        <f t="shared" si="77"/>
        <v>#DIV/0!</v>
      </c>
      <c r="R139" s="11" t="e">
        <f t="shared" si="78"/>
        <v>#DIV/0!</v>
      </c>
      <c r="S139" s="11" t="e">
        <f t="shared" si="79"/>
        <v>#DIV/0!</v>
      </c>
      <c r="T139" s="12" t="e">
        <f t="shared" si="82"/>
        <v>#DIV/0!</v>
      </c>
      <c r="U139" s="7" t="s">
        <v>27</v>
      </c>
      <c r="V139" s="5" t="e">
        <f>RANK(Q139,Q136:Q143,0)</f>
        <v>#DIV/0!</v>
      </c>
      <c r="W139" s="5" t="e">
        <f>RANK(R139,R136:R143,0)</f>
        <v>#DIV/0!</v>
      </c>
      <c r="X139" s="5" t="e">
        <f>RANK(#REF!,#REF!,0)</f>
        <v>#REF!</v>
      </c>
      <c r="Y139" s="6" t="e">
        <f>RANK(S139,S136:S143,0)</f>
        <v>#DIV/0!</v>
      </c>
      <c r="Z139" s="29" t="e">
        <f>RANK(T139,T136:T143,1)</f>
        <v>#DIV/0!</v>
      </c>
      <c r="AA139" s="13" t="e">
        <f t="shared" si="80"/>
        <v>#DIV/0!</v>
      </c>
      <c r="AB139" s="13" t="e">
        <f t="shared" si="81"/>
        <v>#DIV/0!</v>
      </c>
      <c r="AC139" s="13" t="e">
        <f t="shared" si="83"/>
        <v>#DIV/0!</v>
      </c>
    </row>
    <row r="140" spans="1:29" ht="21" customHeight="1">
      <c r="A140" s="7" t="s">
        <v>28</v>
      </c>
      <c r="B140" s="8"/>
      <c r="C140" s="8"/>
      <c r="D140" s="8"/>
      <c r="E140" s="8"/>
      <c r="F140" s="8"/>
      <c r="G140" s="8"/>
      <c r="H140" s="8"/>
      <c r="I140" s="9"/>
      <c r="J140" s="9"/>
      <c r="K140" s="9"/>
      <c r="L140" s="9"/>
      <c r="M140" s="9"/>
      <c r="N140" s="9"/>
      <c r="O140" s="9"/>
      <c r="P140" s="9"/>
      <c r="Q140" s="10" t="e">
        <f t="shared" si="77"/>
        <v>#DIV/0!</v>
      </c>
      <c r="R140" s="11" t="e">
        <f t="shared" si="78"/>
        <v>#DIV/0!</v>
      </c>
      <c r="S140" s="11" t="e">
        <f t="shared" si="79"/>
        <v>#DIV/0!</v>
      </c>
      <c r="T140" s="12" t="e">
        <f t="shared" si="82"/>
        <v>#DIV/0!</v>
      </c>
      <c r="U140" s="7" t="s">
        <v>28</v>
      </c>
      <c r="V140" s="5" t="e">
        <f>RANK(Q140,Q136:Q143,0)</f>
        <v>#DIV/0!</v>
      </c>
      <c r="W140" s="5" t="e">
        <f>RANK(R140,R136:R143,0)</f>
        <v>#DIV/0!</v>
      </c>
      <c r="X140" s="5" t="e">
        <f>RANK(#REF!,#REF!,0)</f>
        <v>#REF!</v>
      </c>
      <c r="Y140" s="6" t="e">
        <f>RANK(S140,S136:S143,0)</f>
        <v>#DIV/0!</v>
      </c>
      <c r="Z140" s="29" t="e">
        <f>RANK(T140,T136:T143,1)</f>
        <v>#DIV/0!</v>
      </c>
      <c r="AA140" s="13" t="e">
        <f t="shared" si="80"/>
        <v>#DIV/0!</v>
      </c>
      <c r="AB140" s="13" t="e">
        <f t="shared" si="81"/>
        <v>#DIV/0!</v>
      </c>
      <c r="AC140" s="13" t="e">
        <f t="shared" si="83"/>
        <v>#DIV/0!</v>
      </c>
    </row>
    <row r="141" spans="1:29" ht="21" customHeight="1">
      <c r="A141" s="7" t="s">
        <v>29</v>
      </c>
      <c r="B141" s="8"/>
      <c r="C141" s="8"/>
      <c r="D141" s="8"/>
      <c r="E141" s="8"/>
      <c r="F141" s="8"/>
      <c r="G141" s="8"/>
      <c r="H141" s="8"/>
      <c r="I141" s="9"/>
      <c r="J141" s="9"/>
      <c r="K141" s="9"/>
      <c r="L141" s="9"/>
      <c r="M141" s="9"/>
      <c r="N141" s="9"/>
      <c r="O141" s="9"/>
      <c r="P141" s="9"/>
      <c r="Q141" s="10" t="e">
        <f t="shared" si="77"/>
        <v>#DIV/0!</v>
      </c>
      <c r="R141" s="11" t="e">
        <f t="shared" si="78"/>
        <v>#DIV/0!</v>
      </c>
      <c r="S141" s="11" t="e">
        <f t="shared" si="79"/>
        <v>#DIV/0!</v>
      </c>
      <c r="T141" s="12" t="e">
        <f t="shared" si="82"/>
        <v>#DIV/0!</v>
      </c>
      <c r="U141" s="7" t="s">
        <v>29</v>
      </c>
      <c r="V141" s="5" t="e">
        <f>RANK(Q141,Q136:Q143,0)</f>
        <v>#DIV/0!</v>
      </c>
      <c r="W141" s="5" t="e">
        <f>RANK(R141,R136:R143,0)</f>
        <v>#DIV/0!</v>
      </c>
      <c r="X141" s="5" t="e">
        <f>RANK(#REF!,#REF!,0)</f>
        <v>#REF!</v>
      </c>
      <c r="Y141" s="6" t="e">
        <f>RANK(S141,S136:S143,0)</f>
        <v>#DIV/0!</v>
      </c>
      <c r="Z141" s="29" t="e">
        <f>RANK(T141,T136:T143,1)</f>
        <v>#DIV/0!</v>
      </c>
      <c r="AA141" s="13" t="e">
        <f t="shared" si="80"/>
        <v>#DIV/0!</v>
      </c>
      <c r="AB141" s="13" t="e">
        <f t="shared" si="81"/>
        <v>#DIV/0!</v>
      </c>
      <c r="AC141" s="13" t="e">
        <f t="shared" si="83"/>
        <v>#DIV/0!</v>
      </c>
    </row>
    <row r="142" spans="1:29" ht="21" customHeight="1">
      <c r="A142" s="7" t="s">
        <v>30</v>
      </c>
      <c r="B142" s="19"/>
      <c r="C142" s="19"/>
      <c r="D142" s="19"/>
      <c r="E142" s="19"/>
      <c r="F142" s="19"/>
      <c r="G142" s="19"/>
      <c r="H142" s="8"/>
      <c r="I142" s="5"/>
      <c r="J142" s="5"/>
      <c r="K142" s="5"/>
      <c r="L142" s="9"/>
      <c r="M142" s="5"/>
      <c r="N142" s="5"/>
      <c r="O142" s="5"/>
      <c r="P142" s="9"/>
      <c r="Q142" s="10" t="e">
        <f t="shared" si="77"/>
        <v>#DIV/0!</v>
      </c>
      <c r="R142" s="20" t="e">
        <f t="shared" si="78"/>
        <v>#DIV/0!</v>
      </c>
      <c r="S142" s="20" t="e">
        <f t="shared" si="79"/>
        <v>#DIV/0!</v>
      </c>
      <c r="T142" s="21" t="e">
        <f t="shared" si="82"/>
        <v>#DIV/0!</v>
      </c>
      <c r="U142" s="7" t="s">
        <v>30</v>
      </c>
      <c r="V142" s="5" t="e">
        <f>RANK(Q142,Q136:Q143,0)</f>
        <v>#DIV/0!</v>
      </c>
      <c r="W142" s="5" t="e">
        <f>RANK(R142,R136:R143,0)</f>
        <v>#DIV/0!</v>
      </c>
      <c r="X142" s="5" t="e">
        <f>RANK(#REF!,#REF!,0)</f>
        <v>#REF!</v>
      </c>
      <c r="Y142" s="6" t="e">
        <f>RANK(S142,S136:S143,0)</f>
        <v>#DIV/0!</v>
      </c>
      <c r="Z142" s="29" t="e">
        <f>RANK(T142,T136:T143,1)</f>
        <v>#DIV/0!</v>
      </c>
      <c r="AA142" s="13" t="e">
        <f t="shared" si="80"/>
        <v>#DIV/0!</v>
      </c>
      <c r="AB142" s="13" t="e">
        <f t="shared" si="81"/>
        <v>#DIV/0!</v>
      </c>
      <c r="AC142" s="13" t="e">
        <f t="shared" si="83"/>
        <v>#DIV/0!</v>
      </c>
    </row>
    <row r="143" spans="1:29" ht="21" customHeight="1" thickBot="1">
      <c r="A143" s="7" t="s">
        <v>31</v>
      </c>
      <c r="B143" s="8"/>
      <c r="C143" s="8"/>
      <c r="D143" s="8"/>
      <c r="E143" s="8"/>
      <c r="F143" s="8"/>
      <c r="G143" s="8"/>
      <c r="H143" s="8"/>
      <c r="I143" s="9"/>
      <c r="J143" s="9"/>
      <c r="K143" s="9"/>
      <c r="L143" s="9"/>
      <c r="M143" s="9"/>
      <c r="N143" s="9"/>
      <c r="O143" s="9"/>
      <c r="P143" s="9"/>
      <c r="Q143" s="10" t="e">
        <f t="shared" si="77"/>
        <v>#DIV/0!</v>
      </c>
      <c r="R143" s="11" t="e">
        <f t="shared" si="78"/>
        <v>#DIV/0!</v>
      </c>
      <c r="S143" s="11" t="e">
        <f t="shared" si="79"/>
        <v>#DIV/0!</v>
      </c>
      <c r="T143" s="12" t="e">
        <f t="shared" si="82"/>
        <v>#DIV/0!</v>
      </c>
      <c r="U143" s="22" t="s">
        <v>31</v>
      </c>
      <c r="V143" s="23" t="e">
        <f>RANK(Q143,Q136:Q143,0)</f>
        <v>#DIV/0!</v>
      </c>
      <c r="W143" s="23" t="e">
        <f>RANK(R143,R136:R143,0)</f>
        <v>#DIV/0!</v>
      </c>
      <c r="X143" s="23" t="e">
        <f>RANK(#REF!,#REF!,0)</f>
        <v>#REF!</v>
      </c>
      <c r="Y143" s="24" t="e">
        <f>RANK(S143,S136:S143,0)</f>
        <v>#DIV/0!</v>
      </c>
      <c r="Z143" s="29" t="e">
        <f>RANK(T143,T136:T143,1)</f>
        <v>#DIV/0!</v>
      </c>
      <c r="AA143" s="13" t="e">
        <f t="shared" ref="AA143" si="84">C143/B143</f>
        <v>#DIV/0!</v>
      </c>
      <c r="AB143" s="13" t="e">
        <f t="shared" si="81"/>
        <v>#DIV/0!</v>
      </c>
      <c r="AC143" s="13" t="e">
        <f t="shared" si="83"/>
        <v>#DIV/0!</v>
      </c>
    </row>
    <row r="144" spans="1:29" ht="21" customHeight="1" thickBot="1">
      <c r="A144" s="22" t="s">
        <v>32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6" t="e">
        <f t="shared" si="77"/>
        <v>#DIV/0!</v>
      </c>
      <c r="R144" s="27" t="e">
        <f t="shared" si="78"/>
        <v>#DIV/0!</v>
      </c>
      <c r="S144" s="27" t="e">
        <f t="shared" si="79"/>
        <v>#DIV/0!</v>
      </c>
      <c r="T144" s="28" t="e">
        <f t="shared" si="82"/>
        <v>#DIV/0!</v>
      </c>
      <c r="U144" s="2"/>
      <c r="V144" s="2"/>
      <c r="W144" s="2"/>
      <c r="X144" s="2"/>
      <c r="Y144" s="2"/>
      <c r="Z144" s="2"/>
      <c r="AA144" s="13" t="e">
        <f>C144/B144</f>
        <v>#DIV/0!</v>
      </c>
      <c r="AB144" s="13" t="e">
        <f t="shared" si="81"/>
        <v>#DIV/0!</v>
      </c>
      <c r="AC144" s="13" t="e">
        <f t="shared" si="83"/>
        <v>#DIV/0!</v>
      </c>
    </row>
    <row r="147" spans="18:28" ht="21" customHeight="1">
      <c r="R147" s="30"/>
      <c r="AB147" s="32"/>
    </row>
  </sheetData>
  <mergeCells count="108">
    <mergeCell ref="A134:A135"/>
    <mergeCell ref="B134:B135"/>
    <mergeCell ref="C134:C135"/>
    <mergeCell ref="D134:D135"/>
    <mergeCell ref="E134:H134"/>
    <mergeCell ref="I134:L134"/>
    <mergeCell ref="M134:P134"/>
    <mergeCell ref="Q134:T134"/>
    <mergeCell ref="U134:Y134"/>
    <mergeCell ref="A122:A123"/>
    <mergeCell ref="B122:B123"/>
    <mergeCell ref="C122:C123"/>
    <mergeCell ref="D122:D123"/>
    <mergeCell ref="E122:H122"/>
    <mergeCell ref="I122:L122"/>
    <mergeCell ref="M122:P122"/>
    <mergeCell ref="Q122:T122"/>
    <mergeCell ref="U122:Y122"/>
    <mergeCell ref="M98:P98"/>
    <mergeCell ref="Q98:T98"/>
    <mergeCell ref="U98:Y98"/>
    <mergeCell ref="A110:A111"/>
    <mergeCell ref="B110:B111"/>
    <mergeCell ref="C110:C111"/>
    <mergeCell ref="D110:D111"/>
    <mergeCell ref="E110:H110"/>
    <mergeCell ref="I110:L110"/>
    <mergeCell ref="M110:P110"/>
    <mergeCell ref="A98:A99"/>
    <mergeCell ref="B98:B99"/>
    <mergeCell ref="C98:C99"/>
    <mergeCell ref="D98:D99"/>
    <mergeCell ref="E98:H98"/>
    <mergeCell ref="I98:L98"/>
    <mergeCell ref="Q110:T110"/>
    <mergeCell ref="U110:Y110"/>
    <mergeCell ref="A86:A87"/>
    <mergeCell ref="B86:B87"/>
    <mergeCell ref="C86:C87"/>
    <mergeCell ref="D86:D87"/>
    <mergeCell ref="E86:H86"/>
    <mergeCell ref="I86:L86"/>
    <mergeCell ref="M86:P86"/>
    <mergeCell ref="Q86:T86"/>
    <mergeCell ref="U86:Y86"/>
    <mergeCell ref="A74:A75"/>
    <mergeCell ref="B74:B75"/>
    <mergeCell ref="C74:C75"/>
    <mergeCell ref="D74:D75"/>
    <mergeCell ref="E74:H74"/>
    <mergeCell ref="I74:L74"/>
    <mergeCell ref="M74:P74"/>
    <mergeCell ref="Q74:T74"/>
    <mergeCell ref="U74:Y74"/>
    <mergeCell ref="M50:P50"/>
    <mergeCell ref="Q50:T50"/>
    <mergeCell ref="U50:Y50"/>
    <mergeCell ref="A62:A63"/>
    <mergeCell ref="B62:B63"/>
    <mergeCell ref="C62:C63"/>
    <mergeCell ref="D62:D63"/>
    <mergeCell ref="E62:H62"/>
    <mergeCell ref="I62:L62"/>
    <mergeCell ref="M62:P62"/>
    <mergeCell ref="A50:A51"/>
    <mergeCell ref="B50:B51"/>
    <mergeCell ref="C50:C51"/>
    <mergeCell ref="D50:D51"/>
    <mergeCell ref="E50:H50"/>
    <mergeCell ref="I50:L50"/>
    <mergeCell ref="Q62:T62"/>
    <mergeCell ref="U62:Y62"/>
    <mergeCell ref="A38:A39"/>
    <mergeCell ref="B38:B39"/>
    <mergeCell ref="C38:C39"/>
    <mergeCell ref="D38:D39"/>
    <mergeCell ref="E38:H38"/>
    <mergeCell ref="I38:L38"/>
    <mergeCell ref="M38:P38"/>
    <mergeCell ref="Q38:T38"/>
    <mergeCell ref="U38:Y38"/>
    <mergeCell ref="A26:A27"/>
    <mergeCell ref="B26:B27"/>
    <mergeCell ref="C26:C27"/>
    <mergeCell ref="D26:D27"/>
    <mergeCell ref="E26:H26"/>
    <mergeCell ref="I26:L26"/>
    <mergeCell ref="M26:P26"/>
    <mergeCell ref="Q26:T26"/>
    <mergeCell ref="U26:Y26"/>
    <mergeCell ref="M2:P2"/>
    <mergeCell ref="Q2:T2"/>
    <mergeCell ref="U2:Y2"/>
    <mergeCell ref="A14:A15"/>
    <mergeCell ref="B14:B15"/>
    <mergeCell ref="C14:C15"/>
    <mergeCell ref="D14:D15"/>
    <mergeCell ref="E14:H14"/>
    <mergeCell ref="I14:L14"/>
    <mergeCell ref="M14:P14"/>
    <mergeCell ref="A2:A3"/>
    <mergeCell ref="B2:B3"/>
    <mergeCell ref="C2:C3"/>
    <mergeCell ref="D2:D3"/>
    <mergeCell ref="E2:H2"/>
    <mergeCell ref="I2:L2"/>
    <mergeCell ref="Q14:T14"/>
    <mergeCell ref="U14:Y14"/>
  </mergeCells>
  <pageMargins left="0.19" right="0.16" top="0.13" bottom="0.16" header="0.13" footer="0.16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A4FB-0554-477A-91DD-069307F76E07}">
  <sheetPr codeName="Sheet9"/>
  <dimension ref="A1:D13"/>
  <sheetViews>
    <sheetView workbookViewId="0">
      <selection activeCell="A13" sqref="A13:D13"/>
    </sheetView>
  </sheetViews>
  <sheetFormatPr defaultRowHeight="14.5"/>
  <cols>
    <col min="2" max="4" width="9.1796875" style="274"/>
  </cols>
  <sheetData>
    <row r="1" spans="1:4">
      <c r="B1" s="274" t="s">
        <v>102</v>
      </c>
      <c r="C1" s="274" t="s">
        <v>104</v>
      </c>
      <c r="D1" s="274" t="s">
        <v>105</v>
      </c>
    </row>
    <row r="2" spans="1:4">
      <c r="A2" t="s">
        <v>24</v>
      </c>
      <c r="B2" s="274">
        <v>0.97458459398785713</v>
      </c>
      <c r="C2" s="274">
        <v>0.32710532112699298</v>
      </c>
      <c r="D2" s="274">
        <v>0.57656729814438468</v>
      </c>
    </row>
    <row r="3" spans="1:4">
      <c r="A3" t="s">
        <v>25</v>
      </c>
      <c r="B3" s="274">
        <v>0.55513759518496553</v>
      </c>
      <c r="C3" s="274">
        <v>0.86525237268841426</v>
      </c>
      <c r="D3" s="274">
        <v>0.72228315901140927</v>
      </c>
    </row>
    <row r="4" spans="1:4">
      <c r="A4" t="s">
        <v>80</v>
      </c>
      <c r="B4" s="274">
        <v>0.62997568232067869</v>
      </c>
      <c r="C4" s="274">
        <v>0.64283429932941272</v>
      </c>
      <c r="D4" s="274">
        <v>0.68522046342408616</v>
      </c>
    </row>
    <row r="5" spans="1:4">
      <c r="A5" t="s">
        <v>27</v>
      </c>
      <c r="B5" s="274">
        <v>0.70657556905418317</v>
      </c>
      <c r="C5" s="274">
        <v>0.80342113999164277</v>
      </c>
      <c r="D5" s="274">
        <v>0.7806406446299744</v>
      </c>
    </row>
    <row r="6" spans="1:4">
      <c r="A6" t="s">
        <v>28</v>
      </c>
      <c r="B6" s="274">
        <v>0.94982740895777551</v>
      </c>
      <c r="C6" s="274">
        <v>0.53299797792099168</v>
      </c>
      <c r="D6" s="274">
        <v>0.89563356404374095</v>
      </c>
    </row>
    <row r="7" spans="1:4">
      <c r="A7" t="s">
        <v>29</v>
      </c>
      <c r="B7" s="274">
        <v>0.90315524865168162</v>
      </c>
      <c r="C7" s="274">
        <v>0.37906733924149172</v>
      </c>
      <c r="D7" s="274">
        <v>0.83725681373327543</v>
      </c>
    </row>
    <row r="8" spans="1:4">
      <c r="A8" t="s">
        <v>30</v>
      </c>
      <c r="B8" s="274">
        <v>0.90056565217642415</v>
      </c>
      <c r="C8" s="274">
        <v>0.7177713697125907</v>
      </c>
      <c r="D8" s="274">
        <v>0.82438736259983647</v>
      </c>
    </row>
    <row r="9" spans="1:4">
      <c r="A9" t="s">
        <v>31</v>
      </c>
      <c r="B9" s="274">
        <v>0.53191198138304407</v>
      </c>
      <c r="C9" s="274">
        <v>0.43475055140697372</v>
      </c>
      <c r="D9" s="274">
        <v>0.48803356756459443</v>
      </c>
    </row>
    <row r="10" spans="1:4">
      <c r="A10" t="s">
        <v>116</v>
      </c>
      <c r="B10" s="274">
        <v>0.85337017763042089</v>
      </c>
      <c r="C10" s="274">
        <v>0.58704356611116404</v>
      </c>
      <c r="D10" s="274">
        <v>0.78035493670925349</v>
      </c>
    </row>
    <row r="13" spans="1:4">
      <c r="A13" t="s">
        <v>95</v>
      </c>
      <c r="B13" s="274">
        <v>0.83478613806812696</v>
      </c>
      <c r="C13" s="274">
        <v>0.41589247995190992</v>
      </c>
      <c r="D13" s="274">
        <v>0.70106155853148433</v>
      </c>
    </row>
  </sheetData>
  <autoFilter ref="A1:D9" xr:uid="{3034DC68-D6AE-40CD-8181-8F859A4BF2F5}">
    <sortState xmlns:xlrd2="http://schemas.microsoft.com/office/spreadsheetml/2017/richdata2" ref="A2:D9">
      <sortCondition ref="A1:A9"/>
    </sortState>
  </autoFilter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CBAFA-E069-4FF6-898B-99223BE1753C}">
  <sheetPr codeName="Sheet10"/>
  <dimension ref="A1:J14"/>
  <sheetViews>
    <sheetView workbookViewId="0">
      <selection activeCell="N18" sqref="N18"/>
    </sheetView>
  </sheetViews>
  <sheetFormatPr defaultRowHeight="14.5"/>
  <cols>
    <col min="2" max="10" width="9.1796875" style="274"/>
  </cols>
  <sheetData>
    <row r="1" spans="1:10">
      <c r="A1" s="561" t="s">
        <v>1</v>
      </c>
      <c r="B1" s="562">
        <v>42339</v>
      </c>
      <c r="C1" s="563"/>
      <c r="D1" s="563"/>
      <c r="E1" s="562">
        <v>42705</v>
      </c>
      <c r="F1" s="563"/>
      <c r="G1" s="563"/>
      <c r="H1" s="564">
        <v>43070</v>
      </c>
      <c r="I1" s="565"/>
      <c r="J1" s="566"/>
    </row>
    <row r="2" spans="1:10" s="275" customFormat="1" ht="43.5">
      <c r="A2" s="561"/>
      <c r="B2" s="278" t="s">
        <v>10</v>
      </c>
      <c r="C2" s="278" t="s">
        <v>17</v>
      </c>
      <c r="D2" s="282" t="s">
        <v>117</v>
      </c>
      <c r="E2" s="278" t="s">
        <v>10</v>
      </c>
      <c r="F2" s="278" t="s">
        <v>17</v>
      </c>
      <c r="G2" s="282" t="s">
        <v>117</v>
      </c>
      <c r="H2" s="278" t="s">
        <v>10</v>
      </c>
      <c r="I2" s="278" t="s">
        <v>17</v>
      </c>
      <c r="J2" s="282" t="s">
        <v>117</v>
      </c>
    </row>
    <row r="3" spans="1:10">
      <c r="A3" s="288" t="s">
        <v>24</v>
      </c>
      <c r="B3" s="276">
        <v>0.75928997946281784</v>
      </c>
      <c r="C3" s="276">
        <v>0.36601897321119914</v>
      </c>
      <c r="D3" s="281">
        <v>0.56501596281358446</v>
      </c>
      <c r="E3" s="276">
        <v>0.76915593155003426</v>
      </c>
      <c r="F3" s="276">
        <v>0.31624426596561506</v>
      </c>
      <c r="G3" s="281">
        <v>0.50554234798918751</v>
      </c>
      <c r="H3" s="276">
        <v>0.97458459398785713</v>
      </c>
      <c r="I3" s="276">
        <v>0.32710532112699298</v>
      </c>
      <c r="J3" s="281">
        <v>0.57656729814438468</v>
      </c>
    </row>
    <row r="4" spans="1:10">
      <c r="A4" s="44" t="s">
        <v>25</v>
      </c>
      <c r="B4" s="276">
        <v>0.69503595983601807</v>
      </c>
      <c r="C4" s="276">
        <v>0.92028452436539687</v>
      </c>
      <c r="D4" s="281">
        <v>0.81223909333093125</v>
      </c>
      <c r="E4" s="276">
        <v>0.61103566385674302</v>
      </c>
      <c r="F4" s="276">
        <v>0.78873936848513559</v>
      </c>
      <c r="G4" s="281">
        <v>0.72502731763975736</v>
      </c>
      <c r="H4" s="276">
        <v>0.55513759518496553</v>
      </c>
      <c r="I4" s="276">
        <v>0.86525237268841426</v>
      </c>
      <c r="J4" s="281">
        <v>0.72228315901140927</v>
      </c>
    </row>
    <row r="5" spans="1:10">
      <c r="A5" s="288" t="s">
        <v>26</v>
      </c>
      <c r="B5" s="276">
        <v>0.80805172415377668</v>
      </c>
      <c r="C5" s="276">
        <v>0.6665364615031375</v>
      </c>
      <c r="D5" s="281">
        <v>0.74854996275821184</v>
      </c>
      <c r="E5" s="276">
        <v>0.68698240609878858</v>
      </c>
      <c r="F5" s="276">
        <v>0.49745361604261623</v>
      </c>
      <c r="G5" s="281">
        <v>0.60963438608881726</v>
      </c>
      <c r="H5" s="276">
        <v>0.62997568232067869</v>
      </c>
      <c r="I5" s="276">
        <v>0.64283429932941272</v>
      </c>
      <c r="J5" s="281">
        <v>0.68522046342408616</v>
      </c>
    </row>
    <row r="6" spans="1:10">
      <c r="A6" s="288" t="s">
        <v>27</v>
      </c>
      <c r="B6" s="276">
        <v>0.79596625214037375</v>
      </c>
      <c r="C6" s="276">
        <v>0.74495268622745558</v>
      </c>
      <c r="D6" s="281">
        <v>0.8025145068491718</v>
      </c>
      <c r="E6" s="276">
        <v>0.86276936776665991</v>
      </c>
      <c r="F6" s="276">
        <v>0.71763170376747654</v>
      </c>
      <c r="G6" s="281">
        <v>0.81683968711047927</v>
      </c>
      <c r="H6" s="276">
        <v>0.70657556905418317</v>
      </c>
      <c r="I6" s="276">
        <v>0.80342113999164277</v>
      </c>
      <c r="J6" s="281">
        <v>0.7806406446299744</v>
      </c>
    </row>
    <row r="7" spans="1:10">
      <c r="A7" s="288" t="s">
        <v>28</v>
      </c>
      <c r="B7" s="276">
        <v>0.89238347895029546</v>
      </c>
      <c r="C7" s="276">
        <v>0.52616622412374703</v>
      </c>
      <c r="D7" s="281">
        <v>0.85178391825489186</v>
      </c>
      <c r="E7" s="276">
        <v>0.92729575990623259</v>
      </c>
      <c r="F7" s="276">
        <v>0.43997674216198923</v>
      </c>
      <c r="G7" s="281">
        <v>0.8643746959666464</v>
      </c>
      <c r="H7" s="276">
        <v>0.94982740895777551</v>
      </c>
      <c r="I7" s="276">
        <v>0.53299797792099168</v>
      </c>
      <c r="J7" s="281">
        <v>0.89563356404374095</v>
      </c>
    </row>
    <row r="8" spans="1:10">
      <c r="A8" s="288" t="s">
        <v>29</v>
      </c>
      <c r="B8" s="276">
        <v>0.7882959325632829</v>
      </c>
      <c r="C8" s="276">
        <v>0.36638173049810818</v>
      </c>
      <c r="D8" s="281">
        <v>0.71966546449513491</v>
      </c>
      <c r="E8" s="276">
        <v>0.87846640606533521</v>
      </c>
      <c r="F8" s="276">
        <v>0.26586823715663349</v>
      </c>
      <c r="G8" s="281">
        <v>0.75859653949335171</v>
      </c>
      <c r="H8" s="276">
        <v>0.90315524865168162</v>
      </c>
      <c r="I8" s="276">
        <v>0.37906733924149172</v>
      </c>
      <c r="J8" s="281">
        <v>0.83725681373327543</v>
      </c>
    </row>
    <row r="9" spans="1:10">
      <c r="A9" s="288" t="s">
        <v>30</v>
      </c>
      <c r="B9" s="276">
        <v>0.85173549229455459</v>
      </c>
      <c r="C9" s="276">
        <v>0.61697968436283901</v>
      </c>
      <c r="D9" s="281">
        <v>0.73561042825667211</v>
      </c>
      <c r="E9" s="276">
        <v>0.72891749761980851</v>
      </c>
      <c r="F9" s="276">
        <v>0.53372579007309728</v>
      </c>
      <c r="G9" s="281">
        <v>0.63300509771888303</v>
      </c>
      <c r="H9" s="276">
        <v>0.90056565217642415</v>
      </c>
      <c r="I9" s="276">
        <v>0.7177713697125907</v>
      </c>
      <c r="J9" s="281">
        <v>0.82438736259983647</v>
      </c>
    </row>
    <row r="10" spans="1:10">
      <c r="A10" s="288" t="s">
        <v>31</v>
      </c>
      <c r="B10" s="276">
        <v>0.38709561791948405</v>
      </c>
      <c r="C10" s="276">
        <v>0.60069276679487338</v>
      </c>
      <c r="D10" s="281">
        <v>0.55476124615264766</v>
      </c>
      <c r="E10" s="276">
        <v>0.51789052059170371</v>
      </c>
      <c r="F10" s="276">
        <v>0.47452446806690868</v>
      </c>
      <c r="G10" s="281">
        <v>0.5065116426280073</v>
      </c>
      <c r="H10" s="276">
        <v>0.53191198138304407</v>
      </c>
      <c r="I10" s="276">
        <v>0.43475055140697372</v>
      </c>
      <c r="J10" s="281">
        <v>0.48803356756459443</v>
      </c>
    </row>
    <row r="11" spans="1:10" s="275" customFormat="1" ht="24">
      <c r="A11" s="277" t="s">
        <v>32</v>
      </c>
      <c r="B11" s="278">
        <v>0.82430254993165941</v>
      </c>
      <c r="C11" s="278">
        <v>0.59267693832518109</v>
      </c>
      <c r="D11" s="282">
        <v>0.76065254682283778</v>
      </c>
      <c r="E11" s="278">
        <v>0.85649359375824707</v>
      </c>
      <c r="F11" s="278">
        <v>0.57303695714962333</v>
      </c>
      <c r="G11" s="282">
        <v>0.7260073094641375</v>
      </c>
      <c r="H11" s="278">
        <v>0.85337017763042089</v>
      </c>
      <c r="I11" s="278">
        <v>0.58704356611116404</v>
      </c>
      <c r="J11" s="282">
        <v>0.78035493670925349</v>
      </c>
    </row>
    <row r="12" spans="1:10">
      <c r="A12" s="279"/>
      <c r="B12" s="276"/>
      <c r="C12" s="276"/>
      <c r="D12" s="276"/>
      <c r="E12" s="276"/>
      <c r="F12" s="276"/>
      <c r="G12" s="276"/>
      <c r="H12" s="276"/>
      <c r="I12" s="276"/>
      <c r="J12" s="276"/>
    </row>
    <row r="13" spans="1:10">
      <c r="A13" s="279"/>
      <c r="B13" s="276"/>
      <c r="C13" s="276"/>
      <c r="D13" s="276"/>
      <c r="E13" s="276"/>
      <c r="F13" s="276"/>
      <c r="G13" s="280" t="s">
        <v>95</v>
      </c>
      <c r="H13" s="280">
        <v>0.83478613806812696</v>
      </c>
      <c r="I13" s="280">
        <v>0.41589247995190992</v>
      </c>
      <c r="J13" s="280">
        <v>0.70106155853148433</v>
      </c>
    </row>
    <row r="14" spans="1:10">
      <c r="G14" s="274" t="s">
        <v>118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J147"/>
  <sheetViews>
    <sheetView topLeftCell="A139" zoomScale="89" zoomScaleNormal="89" workbookViewId="0">
      <selection activeCell="M2" sqref="M2:P2"/>
    </sheetView>
  </sheetViews>
  <sheetFormatPr defaultColWidth="9.1796875" defaultRowHeight="21" customHeight="1"/>
  <cols>
    <col min="1" max="1" width="11.26953125" style="3" bestFit="1" customWidth="1"/>
    <col min="2" max="2" width="12.81640625" style="3" customWidth="1"/>
    <col min="3" max="4" width="11.54296875" style="3" customWidth="1"/>
    <col min="5" max="5" width="6" style="3" bestFit="1" customWidth="1"/>
    <col min="6" max="6" width="7.81640625" style="3" bestFit="1" customWidth="1"/>
    <col min="7" max="8" width="8.26953125" style="3" bestFit="1" customWidth="1"/>
    <col min="9" max="11" width="12" style="3" bestFit="1" customWidth="1"/>
    <col min="12" max="12" width="15.7265625" style="3" bestFit="1" customWidth="1"/>
    <col min="13" max="13" width="14.1796875" style="3" bestFit="1" customWidth="1"/>
    <col min="14" max="14" width="13.1796875" style="3" bestFit="1" customWidth="1"/>
    <col min="15" max="16" width="12" style="3" bestFit="1" customWidth="1"/>
    <col min="17" max="17" width="6.1796875" style="3" bestFit="1" customWidth="1"/>
    <col min="18" max="18" width="7.1796875" style="3" bestFit="1" customWidth="1"/>
    <col min="19" max="19" width="6.1796875" style="3" bestFit="1" customWidth="1"/>
    <col min="20" max="20" width="7" style="3" bestFit="1" customWidth="1"/>
    <col min="21" max="21" width="14.54296875" style="3" customWidth="1"/>
    <col min="22" max="22" width="4.1796875" style="3" bestFit="1" customWidth="1"/>
    <col min="23" max="23" width="7.1796875" style="3" bestFit="1" customWidth="1"/>
    <col min="24" max="24" width="5.1796875" style="3" hidden="1" customWidth="1"/>
    <col min="25" max="25" width="4.26953125" style="3" bestFit="1" customWidth="1"/>
    <col min="26" max="26" width="9.1796875" style="3"/>
    <col min="27" max="27" width="10.7265625" style="3" customWidth="1"/>
    <col min="28" max="28" width="9.54296875" style="3" customWidth="1"/>
    <col min="29" max="30" width="9.1796875" style="3"/>
    <col min="31" max="32" width="13.26953125" style="263" customWidth="1"/>
    <col min="33" max="34" width="25.453125" style="3" bestFit="1" customWidth="1"/>
    <col min="35" max="35" width="15.54296875" style="3" bestFit="1" customWidth="1"/>
    <col min="36" max="16384" width="9.1796875" style="3"/>
  </cols>
  <sheetData>
    <row r="1" spans="1:36" ht="21" customHeight="1">
      <c r="A1" s="1" t="s">
        <v>44</v>
      </c>
      <c r="B1" s="2"/>
      <c r="C1" s="2"/>
      <c r="D1" s="2"/>
      <c r="E1" s="2"/>
      <c r="F1" s="2"/>
      <c r="G1" s="2"/>
      <c r="H1" s="2"/>
      <c r="I1" s="2">
        <f t="shared" ref="I1:K1" si="0">I12+I24+I36+I48+I60+I72+I84+I96+I108+I120+I132+I144</f>
        <v>29458980813.29998</v>
      </c>
      <c r="J1" s="2">
        <f t="shared" si="0"/>
        <v>20180200532.26004</v>
      </c>
      <c r="K1" s="2">
        <f t="shared" si="0"/>
        <v>5335557652.5200005</v>
      </c>
      <c r="L1" s="2">
        <f>L12+L24+L36+L48+L60+L72+L84+L96+L108+L120+L132+L144</f>
        <v>54974738998.080025</v>
      </c>
      <c r="M1" s="2">
        <f t="shared" ref="M1:O1" si="1">M12+M24+M36+M48+M60+M72+M84+M96+M108+M120+M132+M144</f>
        <v>23253938893.111</v>
      </c>
      <c r="N1" s="2">
        <f t="shared" si="1"/>
        <v>11316077032.730738</v>
      </c>
      <c r="O1" s="2">
        <f t="shared" si="1"/>
        <v>5335557652.5200005</v>
      </c>
      <c r="P1" s="2">
        <f>P12+P24+P36+P48+P60+P72+P84+P96+P108+P120+P132+P144</f>
        <v>39905573578.36174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6" ht="21" customHeight="1">
      <c r="A2" s="432" t="s">
        <v>1</v>
      </c>
      <c r="B2" s="434" t="s">
        <v>2</v>
      </c>
      <c r="C2" s="436" t="s">
        <v>3</v>
      </c>
      <c r="D2" s="436" t="s">
        <v>4</v>
      </c>
      <c r="E2" s="443" t="s">
        <v>5</v>
      </c>
      <c r="F2" s="444"/>
      <c r="G2" s="444"/>
      <c r="H2" s="444"/>
      <c r="I2" s="430" t="s">
        <v>6</v>
      </c>
      <c r="J2" s="430"/>
      <c r="K2" s="430"/>
      <c r="L2" s="430"/>
      <c r="M2" s="430" t="s">
        <v>7</v>
      </c>
      <c r="N2" s="430"/>
      <c r="O2" s="430"/>
      <c r="P2" s="430"/>
      <c r="Q2" s="426" t="s">
        <v>8</v>
      </c>
      <c r="R2" s="427"/>
      <c r="S2" s="427"/>
      <c r="T2" s="428"/>
      <c r="U2" s="429" t="s">
        <v>9</v>
      </c>
      <c r="V2" s="430"/>
      <c r="W2" s="430"/>
      <c r="X2" s="430"/>
      <c r="Y2" s="431"/>
      <c r="Z2" s="2"/>
      <c r="AA2" s="2"/>
      <c r="AB2" s="2"/>
      <c r="AC2" s="2"/>
      <c r="AD2" s="2"/>
    </row>
    <row r="3" spans="1:36" ht="21" customHeight="1">
      <c r="A3" s="433"/>
      <c r="B3" s="441"/>
      <c r="C3" s="442"/>
      <c r="D3" s="442"/>
      <c r="E3" s="4" t="s">
        <v>10</v>
      </c>
      <c r="F3" s="5" t="s">
        <v>11</v>
      </c>
      <c r="G3" s="5" t="s">
        <v>12</v>
      </c>
      <c r="H3" s="5" t="s">
        <v>13</v>
      </c>
      <c r="I3" s="5" t="s">
        <v>10</v>
      </c>
      <c r="J3" s="5" t="s">
        <v>11</v>
      </c>
      <c r="K3" s="5" t="s">
        <v>14</v>
      </c>
      <c r="L3" s="5" t="s">
        <v>15</v>
      </c>
      <c r="M3" s="5" t="s">
        <v>10</v>
      </c>
      <c r="N3" s="5" t="s">
        <v>11</v>
      </c>
      <c r="O3" s="5" t="s">
        <v>14</v>
      </c>
      <c r="P3" s="5" t="s">
        <v>16</v>
      </c>
      <c r="Q3" s="5" t="s">
        <v>10</v>
      </c>
      <c r="R3" s="5" t="s">
        <v>17</v>
      </c>
      <c r="S3" s="5" t="s">
        <v>13</v>
      </c>
      <c r="T3" s="6" t="s">
        <v>18</v>
      </c>
      <c r="U3" s="7" t="s">
        <v>1</v>
      </c>
      <c r="V3" s="5" t="s">
        <v>10</v>
      </c>
      <c r="W3" s="5" t="s">
        <v>17</v>
      </c>
      <c r="X3" s="5" t="s">
        <v>12</v>
      </c>
      <c r="Y3" s="6" t="s">
        <v>19</v>
      </c>
      <c r="Z3" s="2" t="s">
        <v>20</v>
      </c>
      <c r="AA3" s="2" t="s">
        <v>21</v>
      </c>
      <c r="AB3" s="2" t="s">
        <v>22</v>
      </c>
      <c r="AC3" s="2" t="s">
        <v>23</v>
      </c>
      <c r="AD3" s="2"/>
    </row>
    <row r="4" spans="1:36" ht="21" customHeight="1">
      <c r="A4" s="7" t="s">
        <v>24</v>
      </c>
      <c r="B4" s="39">
        <v>19879730</v>
      </c>
      <c r="C4" s="39">
        <v>16505958.5</v>
      </c>
      <c r="D4" s="39">
        <v>913065.5</v>
      </c>
      <c r="E4" s="39">
        <v>196</v>
      </c>
      <c r="F4" s="39">
        <v>35622</v>
      </c>
      <c r="G4" s="39"/>
      <c r="H4" s="39">
        <f>E4+F4+G4</f>
        <v>35818</v>
      </c>
      <c r="I4" s="40">
        <v>130192401.22</v>
      </c>
      <c r="J4" s="40">
        <v>201636215.59999999</v>
      </c>
      <c r="K4" s="40">
        <v>21687750</v>
      </c>
      <c r="L4" s="34">
        <f>I4+J4+K4</f>
        <v>353516366.81999999</v>
      </c>
      <c r="M4" s="34">
        <v>109567698.66000001</v>
      </c>
      <c r="N4" s="34">
        <v>92188156.299999997</v>
      </c>
      <c r="O4" s="40">
        <v>21687750</v>
      </c>
      <c r="P4" s="40">
        <f>M4+N4+O4</f>
        <v>223443604.96000001</v>
      </c>
      <c r="Q4" s="10">
        <f>M4/I4</f>
        <v>0.8415829006398905</v>
      </c>
      <c r="R4" s="11">
        <f>N4/J4</f>
        <v>0.45720038945226066</v>
      </c>
      <c r="S4" s="11">
        <f>P4/L4</f>
        <v>0.63206014185411352</v>
      </c>
      <c r="T4" s="12">
        <f>1-(AC4)</f>
        <v>0.47520622911135568</v>
      </c>
      <c r="U4" s="7" t="s">
        <v>24</v>
      </c>
      <c r="V4" s="5">
        <f>RANK(Q4,Q4:Q11,0)</f>
        <v>5</v>
      </c>
      <c r="W4" s="5">
        <f>RANK(R4,R4:R11,0)</f>
        <v>7</v>
      </c>
      <c r="X4" s="5" t="e">
        <f>RANK(#REF!,#REF!,0)</f>
        <v>#REF!</v>
      </c>
      <c r="Y4" s="6">
        <f>RANK(S4,S4:S11,0)</f>
        <v>8</v>
      </c>
      <c r="Z4" s="2">
        <f>RANK(T4,T4:T11,1)</f>
        <v>8</v>
      </c>
      <c r="AA4" s="13">
        <f>C4/B4</f>
        <v>0.83029087920208167</v>
      </c>
      <c r="AB4" s="13">
        <f>P4/L4</f>
        <v>0.63206014185411352</v>
      </c>
      <c r="AC4" s="13">
        <f>AA4*AB4</f>
        <v>0.52479377088864432</v>
      </c>
      <c r="AD4" s="2"/>
    </row>
    <row r="5" spans="1:36" ht="21" customHeight="1">
      <c r="A5" s="14" t="s">
        <v>25</v>
      </c>
      <c r="B5" s="43">
        <v>18259380</v>
      </c>
      <c r="C5" s="43">
        <v>16577193.9</v>
      </c>
      <c r="D5" s="43">
        <v>1153257.8999999999</v>
      </c>
      <c r="E5" s="43">
        <v>597</v>
      </c>
      <c r="F5" s="43">
        <v>34564</v>
      </c>
      <c r="G5" s="43"/>
      <c r="H5" s="39">
        <f t="shared" ref="H5:H11" si="2">E5+F5+G5</f>
        <v>35161</v>
      </c>
      <c r="I5" s="44">
        <v>188191857.24000001</v>
      </c>
      <c r="J5" s="44">
        <v>150450187.93000001</v>
      </c>
      <c r="K5" s="44">
        <v>21522217.329999998</v>
      </c>
      <c r="L5" s="34">
        <f t="shared" ref="L5:L11" si="3">I5+J5+K5</f>
        <v>360164262.5</v>
      </c>
      <c r="M5" s="44">
        <v>122788057.92999999</v>
      </c>
      <c r="N5" s="44">
        <v>136290821.31</v>
      </c>
      <c r="O5" s="44">
        <v>21522217.329999998</v>
      </c>
      <c r="P5" s="40">
        <f t="shared" ref="P5:P12" si="4">M5+N5+O5</f>
        <v>280601096.56999999</v>
      </c>
      <c r="Q5" s="10">
        <f t="shared" ref="Q5:R12" si="5">M5/I5</f>
        <v>0.65246211887589312</v>
      </c>
      <c r="R5" s="17">
        <f t="shared" si="5"/>
        <v>0.90588668040356368</v>
      </c>
      <c r="S5" s="17">
        <f t="shared" ref="S5:S12" si="6">P5/L5</f>
        <v>0.77909200269418732</v>
      </c>
      <c r="T5" s="18">
        <f t="shared" ref="T5:T12" si="7">1-(AC5)</f>
        <v>0.29268358539003703</v>
      </c>
      <c r="U5" s="7" t="s">
        <v>25</v>
      </c>
      <c r="V5" s="5">
        <f>RANK(Q5,Q4:Q11,0)</f>
        <v>7</v>
      </c>
      <c r="W5" s="5">
        <f>RANK(R5,R4:R11,0)</f>
        <v>1</v>
      </c>
      <c r="X5" s="5" t="e">
        <f>RANK(#REF!,#REF!,0)</f>
        <v>#REF!</v>
      </c>
      <c r="Y5" s="6">
        <f>RANK(S5,S4:S11,0)</f>
        <v>4</v>
      </c>
      <c r="Z5" s="2">
        <f>RANK(T5,T4:T11,1)</f>
        <v>3</v>
      </c>
      <c r="AA5" s="13">
        <f t="shared" ref="AA5:AA11" si="8">C5/B5</f>
        <v>0.90787277005024269</v>
      </c>
      <c r="AB5" s="13">
        <f t="shared" ref="AB5:AB12" si="9">P5/L5</f>
        <v>0.77909200269418732</v>
      </c>
      <c r="AC5" s="13">
        <f t="shared" ref="AC5:AC12" si="10">AA5*AB5</f>
        <v>0.70731641460996297</v>
      </c>
      <c r="AD5" s="2"/>
    </row>
    <row r="6" spans="1:36" ht="21" customHeight="1">
      <c r="A6" s="7" t="s">
        <v>26</v>
      </c>
      <c r="B6" s="39">
        <v>17488800</v>
      </c>
      <c r="C6" s="39">
        <v>15960070.050000001</v>
      </c>
      <c r="D6" s="39">
        <v>1136930.05</v>
      </c>
      <c r="E6" s="39">
        <v>359</v>
      </c>
      <c r="F6" s="39">
        <v>29111</v>
      </c>
      <c r="G6" s="39"/>
      <c r="H6" s="39">
        <f t="shared" si="2"/>
        <v>29470</v>
      </c>
      <c r="I6" s="40">
        <v>127384537.17</v>
      </c>
      <c r="J6" s="40">
        <v>178752241.84999999</v>
      </c>
      <c r="K6" s="40">
        <v>28004319.5</v>
      </c>
      <c r="L6" s="34">
        <f t="shared" si="3"/>
        <v>334141098.51999998</v>
      </c>
      <c r="M6" s="40">
        <v>81810176.330000013</v>
      </c>
      <c r="N6" s="40">
        <v>116371897.27999999</v>
      </c>
      <c r="O6" s="40">
        <v>28004319.5</v>
      </c>
      <c r="P6" s="40">
        <f t="shared" si="4"/>
        <v>226186393.11000001</v>
      </c>
      <c r="Q6" s="10">
        <f t="shared" si="5"/>
        <v>0.64223003943422818</v>
      </c>
      <c r="R6" s="11">
        <f t="shared" si="5"/>
        <v>0.65102342815735703</v>
      </c>
      <c r="S6" s="11">
        <f t="shared" si="6"/>
        <v>0.67691880499537427</v>
      </c>
      <c r="T6" s="12">
        <f t="shared" si="7"/>
        <v>0.38225198150310691</v>
      </c>
      <c r="U6" s="7" t="s">
        <v>26</v>
      </c>
      <c r="V6" s="5">
        <f>RANK(Q6,Q4:Q11,0)</f>
        <v>8</v>
      </c>
      <c r="W6" s="5">
        <f>RANK(R6,R4:R11,0)</f>
        <v>4</v>
      </c>
      <c r="X6" s="5" t="e">
        <f>RANK(#REF!,#REF!,0)</f>
        <v>#REF!</v>
      </c>
      <c r="Y6" s="6">
        <f>RANK(S6,S4:S11,0)</f>
        <v>7</v>
      </c>
      <c r="Z6" s="2">
        <f>RANK(T6,T4:T11,1)</f>
        <v>7</v>
      </c>
      <c r="AA6" s="13">
        <f t="shared" si="8"/>
        <v>0.91258805921504049</v>
      </c>
      <c r="AB6" s="13">
        <f t="shared" si="9"/>
        <v>0.67691880499537427</v>
      </c>
      <c r="AC6" s="13">
        <f t="shared" si="10"/>
        <v>0.61774801849689309</v>
      </c>
      <c r="AD6" s="2"/>
    </row>
    <row r="7" spans="1:36" ht="21" customHeight="1">
      <c r="A7" s="7" t="s">
        <v>27</v>
      </c>
      <c r="B7" s="39">
        <v>19627210</v>
      </c>
      <c r="C7" s="39">
        <v>17714683.830000002</v>
      </c>
      <c r="D7" s="39">
        <v>2300865.5299999998</v>
      </c>
      <c r="E7" s="39">
        <v>519</v>
      </c>
      <c r="F7" s="39">
        <v>23021</v>
      </c>
      <c r="G7" s="39"/>
      <c r="H7" s="39">
        <f t="shared" si="2"/>
        <v>23540</v>
      </c>
      <c r="I7" s="40">
        <v>181201240.33000001</v>
      </c>
      <c r="J7" s="40">
        <v>141105329.50999999</v>
      </c>
      <c r="K7" s="40">
        <v>46525390</v>
      </c>
      <c r="L7" s="34">
        <f t="shared" si="3"/>
        <v>368831959.84000003</v>
      </c>
      <c r="M7" s="40">
        <v>144510510.75000003</v>
      </c>
      <c r="N7" s="40">
        <v>103336889.52</v>
      </c>
      <c r="O7" s="40">
        <v>46525390</v>
      </c>
      <c r="P7" s="40">
        <f t="shared" si="4"/>
        <v>294372790.27000004</v>
      </c>
      <c r="Q7" s="10">
        <f t="shared" si="5"/>
        <v>0.79751391594682475</v>
      </c>
      <c r="R7" s="11">
        <f t="shared" si="5"/>
        <v>0.73233867125250307</v>
      </c>
      <c r="S7" s="11">
        <f t="shared" si="6"/>
        <v>0.79812169855806281</v>
      </c>
      <c r="T7" s="12">
        <f t="shared" si="7"/>
        <v>0.27964934660511342</v>
      </c>
      <c r="U7" s="7" t="s">
        <v>27</v>
      </c>
      <c r="V7" s="5">
        <f>RANK(Q7,Q4:Q11,0)</f>
        <v>6</v>
      </c>
      <c r="W7" s="5">
        <f>RANK(R7,R4:R11,0)</f>
        <v>2</v>
      </c>
      <c r="X7" s="5" t="e">
        <f>RANK(#REF!,#REF!,0)</f>
        <v>#REF!</v>
      </c>
      <c r="Y7" s="6">
        <f>RANK(S7,S4:S11,0)</f>
        <v>3</v>
      </c>
      <c r="Z7" s="2">
        <f>RANK(T7,T4:T11,1)</f>
        <v>2</v>
      </c>
      <c r="AA7" s="13">
        <f t="shared" si="8"/>
        <v>0.90255741035022308</v>
      </c>
      <c r="AB7" s="13">
        <f t="shared" si="9"/>
        <v>0.79812169855806281</v>
      </c>
      <c r="AC7" s="13">
        <f t="shared" si="10"/>
        <v>0.72035065339488658</v>
      </c>
      <c r="AD7" s="2"/>
    </row>
    <row r="8" spans="1:36" ht="32.25" customHeight="1">
      <c r="A8" s="7" t="s">
        <v>28</v>
      </c>
      <c r="B8" s="39">
        <v>48455980</v>
      </c>
      <c r="C8" s="39">
        <v>47040763.700000003</v>
      </c>
      <c r="D8" s="39">
        <v>3604471</v>
      </c>
      <c r="E8" s="39">
        <v>2247</v>
      </c>
      <c r="F8" s="39">
        <v>18055</v>
      </c>
      <c r="G8" s="39"/>
      <c r="H8" s="39">
        <f t="shared" si="2"/>
        <v>20302</v>
      </c>
      <c r="I8" s="40">
        <v>919050231.88999999</v>
      </c>
      <c r="J8" s="40">
        <v>149182096.30000001</v>
      </c>
      <c r="K8" s="40">
        <v>75043318.069999993</v>
      </c>
      <c r="L8" s="34">
        <f t="shared" si="3"/>
        <v>1143275646.26</v>
      </c>
      <c r="M8" s="40">
        <v>848430478.3599999</v>
      </c>
      <c r="N8" s="40">
        <v>84723668.489999995</v>
      </c>
      <c r="O8" s="40">
        <v>75043318.069999993</v>
      </c>
      <c r="P8" s="40">
        <f t="shared" si="4"/>
        <v>1008197464.9199998</v>
      </c>
      <c r="Q8" s="10">
        <f t="shared" si="5"/>
        <v>0.9231600721270995</v>
      </c>
      <c r="R8" s="11">
        <f t="shared" si="5"/>
        <v>0.56792115536185817</v>
      </c>
      <c r="S8" s="11">
        <f t="shared" si="6"/>
        <v>0.8818498567848605</v>
      </c>
      <c r="T8" s="12">
        <f t="shared" si="7"/>
        <v>0.14390564937711581</v>
      </c>
      <c r="U8" s="7" t="s">
        <v>28</v>
      </c>
      <c r="V8" s="5">
        <f>RANK(Q8,Q4:Q11,0)</f>
        <v>3</v>
      </c>
      <c r="W8" s="5">
        <f>RANK(R8,R4:R11,0)</f>
        <v>6</v>
      </c>
      <c r="X8" s="5" t="e">
        <f>RANK(#REF!,#REF!,0)</f>
        <v>#REF!</v>
      </c>
      <c r="Y8" s="6">
        <f>RANK(S8,S4:S11,0)</f>
        <v>1</v>
      </c>
      <c r="Z8" s="2">
        <f>RANK(T8,T4:T11,1)</f>
        <v>1</v>
      </c>
      <c r="AA8" s="13">
        <f t="shared" si="8"/>
        <v>0.97079377406049783</v>
      </c>
      <c r="AB8" s="13">
        <f t="shared" si="9"/>
        <v>0.8818498567848605</v>
      </c>
      <c r="AC8" s="13">
        <f t="shared" si="10"/>
        <v>0.85609435062288419</v>
      </c>
      <c r="AD8" s="2"/>
      <c r="AE8" s="264" t="s">
        <v>45</v>
      </c>
      <c r="AF8" s="285"/>
      <c r="AH8" s="3">
        <v>2015</v>
      </c>
      <c r="AI8" s="3">
        <v>2019</v>
      </c>
    </row>
    <row r="9" spans="1:36" ht="21" customHeight="1">
      <c r="A9" s="7" t="s">
        <v>29</v>
      </c>
      <c r="B9" s="39">
        <v>40392130</v>
      </c>
      <c r="C9" s="39">
        <v>36702158.060000002</v>
      </c>
      <c r="D9" s="39">
        <v>8701834.8999999985</v>
      </c>
      <c r="E9" s="39">
        <v>809</v>
      </c>
      <c r="F9" s="39">
        <v>18453</v>
      </c>
      <c r="G9" s="39"/>
      <c r="H9" s="39">
        <f t="shared" si="2"/>
        <v>19262</v>
      </c>
      <c r="I9" s="40">
        <v>333367782.97000003</v>
      </c>
      <c r="J9" s="40">
        <v>250866453.05000001</v>
      </c>
      <c r="K9" s="40">
        <v>135994558.21000001</v>
      </c>
      <c r="L9" s="34">
        <f t="shared" si="3"/>
        <v>720228794.23000002</v>
      </c>
      <c r="M9" s="40">
        <v>308451471.38000005</v>
      </c>
      <c r="N9" s="40">
        <v>76201310.539999992</v>
      </c>
      <c r="O9" s="40">
        <v>135994558.21000001</v>
      </c>
      <c r="P9" s="40">
        <f t="shared" si="4"/>
        <v>520647340.13000011</v>
      </c>
      <c r="Q9" s="10">
        <f t="shared" si="5"/>
        <v>0.92525878965262154</v>
      </c>
      <c r="R9" s="11">
        <f t="shared" si="5"/>
        <v>0.30375249306375918</v>
      </c>
      <c r="S9" s="11">
        <f t="shared" si="6"/>
        <v>0.72289159264539904</v>
      </c>
      <c r="T9" s="12">
        <f t="shared" si="7"/>
        <v>0.34314725434096771</v>
      </c>
      <c r="U9" s="7" t="s">
        <v>29</v>
      </c>
      <c r="V9" s="5">
        <f>RANK(Q9,Q4:Q11,0)</f>
        <v>2</v>
      </c>
      <c r="W9" s="5">
        <f>RANK(R9,R4:R11,0)</f>
        <v>8</v>
      </c>
      <c r="X9" s="5" t="e">
        <f>RANK(#REF!,#REF!,0)</f>
        <v>#REF!</v>
      </c>
      <c r="Y9" s="6">
        <f>RANK(S9,S4:S11,0)</f>
        <v>5</v>
      </c>
      <c r="Z9" s="2">
        <f>RANK(T9,T4:T11,1)</f>
        <v>5</v>
      </c>
      <c r="AA9" s="13">
        <f t="shared" si="8"/>
        <v>0.90864626500261314</v>
      </c>
      <c r="AB9" s="13">
        <f t="shared" si="9"/>
        <v>0.72289159264539904</v>
      </c>
      <c r="AC9" s="13">
        <f t="shared" si="10"/>
        <v>0.65685274565903229</v>
      </c>
      <c r="AD9" s="2"/>
      <c r="AE9" s="265">
        <f>(S12+S24+S36+S48+S60+S72+S84+S96+S108+S120+S132+S144)/12</f>
        <v>0.73010345118612652</v>
      </c>
      <c r="AF9" s="265"/>
      <c r="AG9" s="3" t="s">
        <v>46</v>
      </c>
      <c r="AH9" s="289">
        <f>SUM(B12,B24,B36,B48,B60,B72,B84,B96,B108,B120,B132,B144)</f>
        <v>2501620032</v>
      </c>
      <c r="AI9" s="283">
        <v>3358677959.1999998</v>
      </c>
      <c r="AJ9" s="284">
        <f>1-(AH9/AI9)</f>
        <v>0.25517716721020245</v>
      </c>
    </row>
    <row r="10" spans="1:36" ht="21" customHeight="1">
      <c r="A10" s="7" t="s">
        <v>30</v>
      </c>
      <c r="B10" s="46">
        <v>35987640</v>
      </c>
      <c r="C10" s="46">
        <v>30673043.539999999</v>
      </c>
      <c r="D10" s="46">
        <v>3471444.54</v>
      </c>
      <c r="E10" s="46">
        <v>736</v>
      </c>
      <c r="F10" s="46">
        <v>45549</v>
      </c>
      <c r="G10" s="46"/>
      <c r="H10" s="39">
        <f t="shared" si="2"/>
        <v>46285</v>
      </c>
      <c r="I10" s="288">
        <v>218684263.74000001</v>
      </c>
      <c r="J10" s="288">
        <v>347157770.57000005</v>
      </c>
      <c r="K10" s="288">
        <v>60347254</v>
      </c>
      <c r="L10" s="34">
        <f t="shared" si="3"/>
        <v>626189288.31000006</v>
      </c>
      <c r="M10" s="288">
        <v>202475036.85000002</v>
      </c>
      <c r="N10" s="288">
        <v>241391615.16999999</v>
      </c>
      <c r="O10" s="288">
        <v>60347254</v>
      </c>
      <c r="P10" s="40">
        <f t="shared" si="4"/>
        <v>504213906.01999998</v>
      </c>
      <c r="Q10" s="10">
        <f t="shared" si="5"/>
        <v>0.9258784028956395</v>
      </c>
      <c r="R10" s="20">
        <f>N10/J10</f>
        <v>0.6953369206561556</v>
      </c>
      <c r="S10" s="20">
        <f t="shared" si="6"/>
        <v>0.80521004659917594</v>
      </c>
      <c r="T10" s="21">
        <f t="shared" si="7"/>
        <v>0.31370207053916421</v>
      </c>
      <c r="U10" s="7" t="s">
        <v>30</v>
      </c>
      <c r="V10" s="5">
        <f>RANK(Q10,Q4:Q11,0)</f>
        <v>1</v>
      </c>
      <c r="W10" s="5">
        <f>RANK(R10,R4:R11,0)</f>
        <v>3</v>
      </c>
      <c r="X10" s="5" t="e">
        <f>RANK(#REF!,#REF!,0)</f>
        <v>#REF!</v>
      </c>
      <c r="Y10" s="6">
        <f>RANK(S10,S4:S11,0)</f>
        <v>2</v>
      </c>
      <c r="Z10" s="2">
        <f>RANK(T10,T4:T11,1)</f>
        <v>4</v>
      </c>
      <c r="AA10" s="13">
        <f>C10/B10</f>
        <v>0.85232161764428005</v>
      </c>
      <c r="AB10" s="13">
        <f t="shared" si="9"/>
        <v>0.80521004659917594</v>
      </c>
      <c r="AC10" s="13">
        <f t="shared" si="10"/>
        <v>0.68629792946083579</v>
      </c>
      <c r="AD10" s="2"/>
      <c r="AG10" s="3" t="s">
        <v>47</v>
      </c>
      <c r="AH10" s="289">
        <f>SUM(C12,C24,C36,C48,C60,C72,C84,C96,C108,C120,C132,C144)</f>
        <v>2227408278.8899999</v>
      </c>
    </row>
    <row r="11" spans="1:36" ht="34.5" customHeight="1">
      <c r="A11" s="7" t="s">
        <v>31</v>
      </c>
      <c r="B11" s="39">
        <v>11606900</v>
      </c>
      <c r="C11" s="39">
        <v>10621592.699999999</v>
      </c>
      <c r="D11" s="39">
        <v>382756.7</v>
      </c>
      <c r="E11" s="39">
        <v>172</v>
      </c>
      <c r="F11" s="39">
        <v>32269</v>
      </c>
      <c r="G11" s="39"/>
      <c r="H11" s="39">
        <f t="shared" si="2"/>
        <v>32441</v>
      </c>
      <c r="I11" s="40">
        <v>40927643.100000001</v>
      </c>
      <c r="J11" s="40">
        <v>167117521.96000001</v>
      </c>
      <c r="K11" s="40">
        <v>9488200</v>
      </c>
      <c r="L11" s="34">
        <f t="shared" si="3"/>
        <v>217533365.06</v>
      </c>
      <c r="M11" s="40">
        <v>34606929.119999997</v>
      </c>
      <c r="N11" s="40">
        <v>103299147.61999999</v>
      </c>
      <c r="O11" s="40">
        <v>9488200</v>
      </c>
      <c r="P11" s="40">
        <f t="shared" si="4"/>
        <v>147394276.73999998</v>
      </c>
      <c r="Q11" s="10">
        <f t="shared" si="5"/>
        <v>0.84556369482219207</v>
      </c>
      <c r="R11" s="11">
        <f t="shared" si="5"/>
        <v>0.61812278215042527</v>
      </c>
      <c r="S11" s="11">
        <f t="shared" si="6"/>
        <v>0.67757089446644525</v>
      </c>
      <c r="T11" s="12">
        <f t="shared" si="7"/>
        <v>0.37994795626762834</v>
      </c>
      <c r="U11" s="22" t="s">
        <v>31</v>
      </c>
      <c r="V11" s="23">
        <f>RANK(Q11,Q4:Q11,0)</f>
        <v>4</v>
      </c>
      <c r="W11" s="23">
        <f>RANK(R11,R4:R11,0)</f>
        <v>5</v>
      </c>
      <c r="X11" s="23" t="e">
        <f>RANK(#REF!,#REF!,0)</f>
        <v>#REF!</v>
      </c>
      <c r="Y11" s="24">
        <f>RANK(S11,S4:S11,0)</f>
        <v>6</v>
      </c>
      <c r="Z11" s="2">
        <f>RANK(T11,T4:T11,1)</f>
        <v>6</v>
      </c>
      <c r="AA11" s="13">
        <f t="shared" si="8"/>
        <v>0.91511021030593864</v>
      </c>
      <c r="AB11" s="13">
        <f t="shared" si="9"/>
        <v>0.67757089446644525</v>
      </c>
      <c r="AC11" s="13">
        <f t="shared" si="10"/>
        <v>0.62005204373237166</v>
      </c>
      <c r="AD11" s="2"/>
      <c r="AE11" s="264" t="s">
        <v>48</v>
      </c>
      <c r="AF11" s="285"/>
      <c r="AG11" s="3" t="s">
        <v>49</v>
      </c>
      <c r="AH11" s="289">
        <f>SUM(L12,L24,L36,L48,L60,L72,L84,L96,L108,L120,L132,L144)</f>
        <v>54974738998.080025</v>
      </c>
    </row>
    <row r="12" spans="1:36" ht="21" customHeight="1">
      <c r="A12" s="22" t="s">
        <v>32</v>
      </c>
      <c r="B12" s="288">
        <f>SUM(B4:B11)</f>
        <v>211697770</v>
      </c>
      <c r="C12" s="288">
        <f t="shared" ref="C12:O12" si="11">SUM(C4:C11)</f>
        <v>191795464.28</v>
      </c>
      <c r="D12" s="288">
        <f t="shared" si="11"/>
        <v>21664626.119999997</v>
      </c>
      <c r="E12" s="288">
        <f t="shared" si="11"/>
        <v>5635</v>
      </c>
      <c r="F12" s="288">
        <f t="shared" si="11"/>
        <v>236644</v>
      </c>
      <c r="G12" s="288">
        <f t="shared" si="11"/>
        <v>0</v>
      </c>
      <c r="H12" s="288">
        <f t="shared" si="11"/>
        <v>242279</v>
      </c>
      <c r="I12" s="288">
        <f t="shared" si="11"/>
        <v>2138999957.6599998</v>
      </c>
      <c r="J12" s="288">
        <f t="shared" si="11"/>
        <v>1586267816.77</v>
      </c>
      <c r="K12" s="288">
        <f t="shared" si="11"/>
        <v>398613007.11000001</v>
      </c>
      <c r="L12" s="288">
        <f t="shared" si="11"/>
        <v>4123880781.5399995</v>
      </c>
      <c r="M12" s="288">
        <f t="shared" si="11"/>
        <v>1852640359.3800001</v>
      </c>
      <c r="N12" s="288">
        <f t="shared" si="11"/>
        <v>953803506.2299999</v>
      </c>
      <c r="O12" s="288">
        <f t="shared" si="11"/>
        <v>398613007.11000001</v>
      </c>
      <c r="P12" s="40">
        <f t="shared" si="4"/>
        <v>3205056872.7200003</v>
      </c>
      <c r="Q12" s="26">
        <f>M12/I12</f>
        <v>0.86612454233366687</v>
      </c>
      <c r="R12" s="27">
        <f t="shared" si="5"/>
        <v>0.60128781290675082</v>
      </c>
      <c r="S12" s="27">
        <f t="shared" si="6"/>
        <v>0.77719435708883933</v>
      </c>
      <c r="T12" s="28">
        <f t="shared" si="7"/>
        <v>0.2958718811556208</v>
      </c>
      <c r="U12" s="2"/>
      <c r="V12" s="2"/>
      <c r="W12" s="2"/>
      <c r="X12" s="2"/>
      <c r="Y12" s="2"/>
      <c r="Z12" s="2"/>
      <c r="AA12" s="13">
        <f>C12/B12</f>
        <v>0.90598717350683478</v>
      </c>
      <c r="AB12" s="13">
        <f t="shared" si="9"/>
        <v>0.77719435708883933</v>
      </c>
      <c r="AC12" s="13">
        <f t="shared" si="10"/>
        <v>0.7041281188443792</v>
      </c>
      <c r="AD12" s="2"/>
      <c r="AE12" s="266">
        <f>(T12+T24+T36+T48+T60+T72+T84+T96+T108+T120+T132+T144)/12</f>
        <v>0.34943319729635597</v>
      </c>
      <c r="AF12" s="286"/>
      <c r="AG12" s="3" t="s">
        <v>50</v>
      </c>
      <c r="AH12" s="289">
        <f>SUM(P12,P24,P36,P48,P60,P72,P84,P96,P108,P120,P132,P144)</f>
        <v>39905573578.36174</v>
      </c>
    </row>
    <row r="13" spans="1:36" ht="15.75" customHeight="1">
      <c r="A13" s="1" t="s">
        <v>51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G13" s="3" t="s">
        <v>21</v>
      </c>
      <c r="AH13" s="284">
        <f>AH10/AH9</f>
        <v>0.89038632981733334</v>
      </c>
    </row>
    <row r="14" spans="1:36" ht="21" customHeight="1">
      <c r="A14" s="432" t="s">
        <v>1</v>
      </c>
      <c r="B14" s="434" t="s">
        <v>2</v>
      </c>
      <c r="C14" s="436" t="s">
        <v>3</v>
      </c>
      <c r="D14" s="436" t="s">
        <v>4</v>
      </c>
      <c r="E14" s="443" t="s">
        <v>5</v>
      </c>
      <c r="F14" s="444"/>
      <c r="G14" s="444"/>
      <c r="H14" s="444"/>
      <c r="I14" s="430" t="s">
        <v>6</v>
      </c>
      <c r="J14" s="430"/>
      <c r="K14" s="430"/>
      <c r="L14" s="430"/>
      <c r="M14" s="430" t="s">
        <v>7</v>
      </c>
      <c r="N14" s="430"/>
      <c r="O14" s="430"/>
      <c r="P14" s="430"/>
      <c r="Q14" s="426" t="s">
        <v>8</v>
      </c>
      <c r="R14" s="427"/>
      <c r="S14" s="427"/>
      <c r="T14" s="428"/>
      <c r="U14" s="429" t="s">
        <v>9</v>
      </c>
      <c r="V14" s="430"/>
      <c r="W14" s="430"/>
      <c r="X14" s="430"/>
      <c r="Y14" s="431"/>
      <c r="Z14" s="2"/>
      <c r="AA14" s="2"/>
      <c r="AB14" s="2"/>
      <c r="AC14" s="2"/>
      <c r="AG14" s="3" t="s">
        <v>22</v>
      </c>
      <c r="AH14" s="284">
        <f>AH12/AH11</f>
        <v>0.7258892776144954</v>
      </c>
    </row>
    <row r="15" spans="1:36" ht="21" customHeight="1">
      <c r="A15" s="433"/>
      <c r="B15" s="435"/>
      <c r="C15" s="437"/>
      <c r="D15" s="437"/>
      <c r="E15" s="38" t="s">
        <v>10</v>
      </c>
      <c r="F15" s="33" t="s">
        <v>11</v>
      </c>
      <c r="G15" s="33" t="s">
        <v>12</v>
      </c>
      <c r="H15" s="33" t="s">
        <v>13</v>
      </c>
      <c r="I15" s="33" t="s">
        <v>10</v>
      </c>
      <c r="J15" s="33" t="s">
        <v>11</v>
      </c>
      <c r="K15" s="33" t="s">
        <v>14</v>
      </c>
      <c r="L15" s="33" t="s">
        <v>15</v>
      </c>
      <c r="M15" s="33" t="s">
        <v>10</v>
      </c>
      <c r="N15" s="33" t="s">
        <v>11</v>
      </c>
      <c r="O15" s="33" t="s">
        <v>14</v>
      </c>
      <c r="P15" s="33" t="s">
        <v>16</v>
      </c>
      <c r="Q15" s="5" t="s">
        <v>10</v>
      </c>
      <c r="R15" s="5" t="s">
        <v>17</v>
      </c>
      <c r="S15" s="5" t="s">
        <v>13</v>
      </c>
      <c r="T15" s="6" t="s">
        <v>18</v>
      </c>
      <c r="U15" s="7" t="s">
        <v>1</v>
      </c>
      <c r="V15" s="5" t="s">
        <v>10</v>
      </c>
      <c r="W15" s="5" t="s">
        <v>17</v>
      </c>
      <c r="X15" s="5" t="s">
        <v>12</v>
      </c>
      <c r="Y15" s="6" t="s">
        <v>19</v>
      </c>
      <c r="Z15" s="2" t="s">
        <v>20</v>
      </c>
      <c r="AA15" s="2" t="s">
        <v>21</v>
      </c>
      <c r="AB15" s="2" t="s">
        <v>22</v>
      </c>
      <c r="AC15" s="2" t="s">
        <v>23</v>
      </c>
      <c r="AG15" s="3" t="s">
        <v>18</v>
      </c>
      <c r="AH15" s="284">
        <f>1-(AH13*AH14)</f>
        <v>0.3536781102510741</v>
      </c>
    </row>
    <row r="16" spans="1:36" ht="21" customHeight="1">
      <c r="A16" s="287" t="s">
        <v>24</v>
      </c>
      <c r="B16" s="39">
        <v>21121530</v>
      </c>
      <c r="C16" s="39">
        <v>18162618.800000001</v>
      </c>
      <c r="D16" s="39">
        <v>878475.8</v>
      </c>
      <c r="E16" s="39">
        <v>197</v>
      </c>
      <c r="F16" s="39">
        <v>35697</v>
      </c>
      <c r="G16" s="39"/>
      <c r="H16" s="39">
        <f>E16+F16+G16</f>
        <v>35894</v>
      </c>
      <c r="I16" s="40">
        <v>174107859.46000016</v>
      </c>
      <c r="J16" s="40">
        <v>222579141.71996143</v>
      </c>
      <c r="K16" s="40">
        <v>19254640</v>
      </c>
      <c r="L16" s="40">
        <v>415941641.17996156</v>
      </c>
      <c r="M16" s="40">
        <v>136455156.53</v>
      </c>
      <c r="N16" s="40">
        <v>93025953.530000016</v>
      </c>
      <c r="O16" s="40">
        <v>19254640</v>
      </c>
      <c r="P16" s="40">
        <f>M16+N16+O16</f>
        <v>248735750.06</v>
      </c>
      <c r="Q16" s="48">
        <f>M16/I16</f>
        <v>0.78373921173472039</v>
      </c>
      <c r="R16" s="11">
        <f>N16/J16</f>
        <v>0.41794551282366288</v>
      </c>
      <c r="S16" s="11">
        <f>P16/L16</f>
        <v>0.59800636780288574</v>
      </c>
      <c r="T16" s="12">
        <f>1-(AC16)</f>
        <v>0.48576823277592063</v>
      </c>
      <c r="U16" s="7" t="s">
        <v>24</v>
      </c>
      <c r="V16" s="5">
        <f>RANK(Q16,Q16:Q23,0)</f>
        <v>3</v>
      </c>
      <c r="W16" s="5">
        <f>RANK(R16,R16:R23,0)</f>
        <v>7</v>
      </c>
      <c r="X16" s="5" t="e">
        <f>RANK(#REF!,#REF!,0)</f>
        <v>#REF!</v>
      </c>
      <c r="Y16" s="6">
        <f>RANK(S16,S16:S23,0)</f>
        <v>7</v>
      </c>
      <c r="Z16" s="2">
        <v>7</v>
      </c>
      <c r="AA16" s="13">
        <f>C16/B16</f>
        <v>0.85991018643062322</v>
      </c>
      <c r="AB16" s="13">
        <f>P16/L16</f>
        <v>0.59800636780288574</v>
      </c>
      <c r="AC16" s="13">
        <f>AA16*AB16</f>
        <v>0.51423176722407937</v>
      </c>
    </row>
    <row r="17" spans="1:29" ht="21" customHeight="1">
      <c r="A17" s="35" t="s">
        <v>25</v>
      </c>
      <c r="B17" s="43">
        <v>18462610</v>
      </c>
      <c r="C17" s="43">
        <v>16765226.9</v>
      </c>
      <c r="D17" s="43">
        <v>1036406.9</v>
      </c>
      <c r="E17" s="43">
        <v>597</v>
      </c>
      <c r="F17" s="43">
        <v>34666</v>
      </c>
      <c r="G17" s="43"/>
      <c r="H17" s="39">
        <f t="shared" ref="H17:H24" si="12">E17+F17+G17</f>
        <v>35263</v>
      </c>
      <c r="I17" s="44">
        <v>222062151.64000008</v>
      </c>
      <c r="J17" s="44">
        <v>182260046.21002316</v>
      </c>
      <c r="K17" s="44">
        <v>16678390</v>
      </c>
      <c r="L17" s="40">
        <v>421000587.85002327</v>
      </c>
      <c r="M17" s="44">
        <v>129247251.79999998</v>
      </c>
      <c r="N17" s="44">
        <v>152460763.45000002</v>
      </c>
      <c r="O17" s="44">
        <v>16678390</v>
      </c>
      <c r="P17" s="40">
        <f t="shared" ref="P17:P24" si="13">M17+N17+O17</f>
        <v>298386405.25</v>
      </c>
      <c r="Q17" s="48">
        <f t="shared" ref="Q17:R24" si="14">M17/I17</f>
        <v>0.58203188091922753</v>
      </c>
      <c r="R17" s="17">
        <f t="shared" si="14"/>
        <v>0.83650128824347691</v>
      </c>
      <c r="S17" s="17">
        <f t="shared" ref="S17:S24" si="15">P17/L17</f>
        <v>0.70875531735907416</v>
      </c>
      <c r="T17" s="18">
        <f t="shared" ref="T17:T24" si="16">1-(AC17)</f>
        <v>0.35640498758808281</v>
      </c>
      <c r="U17" s="7" t="s">
        <v>25</v>
      </c>
      <c r="V17" s="5">
        <f>RANK(Q17,Q16:Q23,0)</f>
        <v>6</v>
      </c>
      <c r="W17" s="5">
        <f>RANK(R17,R16:R23,0)</f>
        <v>1</v>
      </c>
      <c r="X17" s="5" t="e">
        <f>RANK(#REF!,#REF!,0)</f>
        <v>#REF!</v>
      </c>
      <c r="Y17" s="6">
        <f>RANK(S17,S16:S23,0)</f>
        <v>4</v>
      </c>
      <c r="Z17" s="2">
        <v>4</v>
      </c>
      <c r="AA17" s="13">
        <f t="shared" ref="AA17:AA21" si="17">C17/B17</f>
        <v>0.90806375154975383</v>
      </c>
      <c r="AB17" s="13">
        <f t="shared" ref="AB17:AB24" si="18">P17/L17</f>
        <v>0.70875531735907416</v>
      </c>
      <c r="AC17" s="13">
        <f t="shared" ref="AC17:AC24" si="19">AA17*AB17</f>
        <v>0.64359501241191719</v>
      </c>
    </row>
    <row r="18" spans="1:29" ht="21" customHeight="1">
      <c r="A18" s="287" t="s">
        <v>26</v>
      </c>
      <c r="B18" s="39">
        <v>20222600</v>
      </c>
      <c r="C18" s="39">
        <v>17904079.600000001</v>
      </c>
      <c r="D18" s="39">
        <v>1217103.6000000001</v>
      </c>
      <c r="E18" s="39">
        <v>362</v>
      </c>
      <c r="F18" s="39">
        <v>29162</v>
      </c>
      <c r="G18" s="39"/>
      <c r="H18" s="39">
        <f t="shared" si="12"/>
        <v>29524</v>
      </c>
      <c r="I18" s="40">
        <v>152027517.73000002</v>
      </c>
      <c r="J18" s="40">
        <v>225225346.22003439</v>
      </c>
      <c r="K18" s="40">
        <v>18491370.09</v>
      </c>
      <c r="L18" s="40">
        <v>395744234.04003435</v>
      </c>
      <c r="M18" s="40">
        <v>77299164.670000002</v>
      </c>
      <c r="N18" s="40">
        <v>110665280.94999999</v>
      </c>
      <c r="O18" s="40">
        <v>18491370.09</v>
      </c>
      <c r="P18" s="40">
        <f t="shared" si="13"/>
        <v>206455815.71000001</v>
      </c>
      <c r="Q18" s="48">
        <f t="shared" si="14"/>
        <v>0.50845508644877613</v>
      </c>
      <c r="R18" s="11">
        <f t="shared" si="14"/>
        <v>0.49135358345452512</v>
      </c>
      <c r="S18" s="11">
        <f t="shared" si="15"/>
        <v>0.52169001580226304</v>
      </c>
      <c r="T18" s="12">
        <f t="shared" si="16"/>
        <v>0.53812172670927694</v>
      </c>
      <c r="U18" s="7" t="s">
        <v>26</v>
      </c>
      <c r="V18" s="5">
        <f>RANK(Q18,Q16:Q23,0)</f>
        <v>7</v>
      </c>
      <c r="W18" s="5">
        <f>RANK(R18,R16:R23,0)</f>
        <v>5</v>
      </c>
      <c r="X18" s="5" t="e">
        <f>RANK(#REF!,#REF!,0)</f>
        <v>#REF!</v>
      </c>
      <c r="Y18" s="6">
        <f>RANK(S18,S16:S23,0)</f>
        <v>8</v>
      </c>
      <c r="Z18" s="2">
        <v>6</v>
      </c>
      <c r="AA18" s="13">
        <f t="shared" si="17"/>
        <v>0.88535003412024182</v>
      </c>
      <c r="AB18" s="13">
        <f t="shared" si="18"/>
        <v>0.52169001580226304</v>
      </c>
      <c r="AC18" s="13">
        <f t="shared" si="19"/>
        <v>0.46187827329072306</v>
      </c>
    </row>
    <row r="19" spans="1:29" ht="21" customHeight="1">
      <c r="A19" s="287" t="s">
        <v>27</v>
      </c>
      <c r="B19" s="39">
        <v>20737560</v>
      </c>
      <c r="C19" s="39">
        <v>18303769.27</v>
      </c>
      <c r="D19" s="39">
        <v>2010886.27</v>
      </c>
      <c r="E19" s="39">
        <v>522</v>
      </c>
      <c r="F19" s="39">
        <v>22910</v>
      </c>
      <c r="G19" s="39"/>
      <c r="H19" s="39">
        <f t="shared" si="12"/>
        <v>23432</v>
      </c>
      <c r="I19" s="40">
        <v>229923102.44999984</v>
      </c>
      <c r="J19" s="40">
        <v>157937202.54001388</v>
      </c>
      <c r="K19" s="40">
        <v>44073280</v>
      </c>
      <c r="L19" s="40">
        <v>431933584.99001372</v>
      </c>
      <c r="M19" s="40">
        <v>112067110.59</v>
      </c>
      <c r="N19" s="40">
        <v>114942098.63999999</v>
      </c>
      <c r="O19" s="40">
        <v>44073280</v>
      </c>
      <c r="P19" s="40">
        <f t="shared" si="13"/>
        <v>271082489.23000002</v>
      </c>
      <c r="Q19" s="48">
        <f t="shared" si="14"/>
        <v>0.48741126661845841</v>
      </c>
      <c r="R19" s="11">
        <f t="shared" si="14"/>
        <v>0.72777089116086535</v>
      </c>
      <c r="S19" s="11">
        <f t="shared" si="15"/>
        <v>0.62760224870281256</v>
      </c>
      <c r="T19" s="12">
        <f t="shared" si="16"/>
        <v>0.44605407995977164</v>
      </c>
      <c r="U19" s="7" t="s">
        <v>27</v>
      </c>
      <c r="V19" s="5">
        <f>RANK(Q19,Q16:Q23,0)</f>
        <v>8</v>
      </c>
      <c r="W19" s="5">
        <f>RANK(R19,R16:R23,0)</f>
        <v>3</v>
      </c>
      <c r="X19" s="5" t="e">
        <f>RANK(#REF!,#REF!,0)</f>
        <v>#REF!</v>
      </c>
      <c r="Y19" s="6">
        <f>RANK(S19,S16:S23,0)</f>
        <v>5</v>
      </c>
      <c r="Z19" s="2">
        <v>5</v>
      </c>
      <c r="AA19" s="13">
        <f t="shared" si="17"/>
        <v>0.88263852015376931</v>
      </c>
      <c r="AB19" s="13">
        <f t="shared" si="18"/>
        <v>0.62760224870281256</v>
      </c>
      <c r="AC19" s="13">
        <f t="shared" si="19"/>
        <v>0.55394592004022836</v>
      </c>
    </row>
    <row r="20" spans="1:29" ht="21" customHeight="1">
      <c r="A20" s="287" t="s">
        <v>28</v>
      </c>
      <c r="B20" s="39">
        <v>56434950</v>
      </c>
      <c r="C20" s="39">
        <v>53163369.899999999</v>
      </c>
      <c r="D20" s="39">
        <v>3828508.6</v>
      </c>
      <c r="E20" s="39">
        <v>2259</v>
      </c>
      <c r="F20" s="39">
        <v>18083</v>
      </c>
      <c r="G20" s="39"/>
      <c r="H20" s="39">
        <f t="shared" si="12"/>
        <v>20342</v>
      </c>
      <c r="I20" s="40">
        <v>1288870544.1599984</v>
      </c>
      <c r="J20" s="40">
        <v>155491830.99998358</v>
      </c>
      <c r="K20" s="40">
        <v>71016368.75</v>
      </c>
      <c r="L20" s="40">
        <v>1515378743.909982</v>
      </c>
      <c r="M20" s="40">
        <v>948165496.25</v>
      </c>
      <c r="N20" s="40">
        <v>73016487.090000004</v>
      </c>
      <c r="O20" s="40">
        <v>71016368.75</v>
      </c>
      <c r="P20" s="40">
        <f t="shared" si="13"/>
        <v>1092198352.0900002</v>
      </c>
      <c r="Q20" s="48">
        <f t="shared" si="14"/>
        <v>0.73565611422049548</v>
      </c>
      <c r="R20" s="11">
        <f t="shared" si="14"/>
        <v>0.46958407152596793</v>
      </c>
      <c r="S20" s="11">
        <f t="shared" si="15"/>
        <v>0.72074282187165217</v>
      </c>
      <c r="T20" s="12">
        <f t="shared" si="16"/>
        <v>0.32103922760749404</v>
      </c>
      <c r="U20" s="7" t="s">
        <v>28</v>
      </c>
      <c r="V20" s="5">
        <f>RANK(Q20,Q16:Q23,0)</f>
        <v>4</v>
      </c>
      <c r="W20" s="5">
        <f>RANK(R20,R16:R23,0)</f>
        <v>6</v>
      </c>
      <c r="X20" s="5" t="e">
        <f>RANK(#REF!,#REF!,0)</f>
        <v>#REF!</v>
      </c>
      <c r="Y20" s="6">
        <f>RANK(S20,S16:S23,0)</f>
        <v>3</v>
      </c>
      <c r="Z20" s="2">
        <v>1</v>
      </c>
      <c r="AA20" s="13">
        <f t="shared" si="17"/>
        <v>0.94202918404286706</v>
      </c>
      <c r="AB20" s="13">
        <f t="shared" si="18"/>
        <v>0.72074282187165217</v>
      </c>
      <c r="AC20" s="13">
        <f t="shared" si="19"/>
        <v>0.67896077239250596</v>
      </c>
    </row>
    <row r="21" spans="1:29" ht="21" customHeight="1">
      <c r="A21" s="287" t="s">
        <v>29</v>
      </c>
      <c r="B21" s="39">
        <v>35042290</v>
      </c>
      <c r="C21" s="39">
        <v>32273407.399999999</v>
      </c>
      <c r="D21" s="39">
        <v>7216243.1999999993</v>
      </c>
      <c r="E21" s="39">
        <v>831</v>
      </c>
      <c r="F21" s="39">
        <v>18764</v>
      </c>
      <c r="G21" s="39"/>
      <c r="H21" s="39">
        <f t="shared" si="12"/>
        <v>19595</v>
      </c>
      <c r="I21" s="40">
        <v>363090349.82000005</v>
      </c>
      <c r="J21" s="40">
        <v>230404632.12996629</v>
      </c>
      <c r="K21" s="40">
        <v>123236541</v>
      </c>
      <c r="L21" s="40">
        <v>716731522.94996631</v>
      </c>
      <c r="M21" s="40">
        <v>303190074.69999999</v>
      </c>
      <c r="N21" s="40">
        <v>94896826.370000005</v>
      </c>
      <c r="O21" s="40">
        <v>123236541</v>
      </c>
      <c r="P21" s="40">
        <f t="shared" si="13"/>
        <v>521323442.06999999</v>
      </c>
      <c r="Q21" s="48">
        <f t="shared" si="14"/>
        <v>0.83502652948585587</v>
      </c>
      <c r="R21" s="11">
        <f t="shared" si="14"/>
        <v>0.41187030613373582</v>
      </c>
      <c r="S21" s="11">
        <f t="shared" si="15"/>
        <v>0.72736223450073179</v>
      </c>
      <c r="T21" s="12">
        <f t="shared" si="16"/>
        <v>0.33011062572062355</v>
      </c>
      <c r="U21" s="7" t="s">
        <v>29</v>
      </c>
      <c r="V21" s="5">
        <f>RANK(Q21,Q16:Q23,0)</f>
        <v>2</v>
      </c>
      <c r="W21" s="5">
        <f>RANK(R21,R16:R23,0)</f>
        <v>8</v>
      </c>
      <c r="X21" s="5" t="e">
        <f>RANK(#REF!,#REF!,0)</f>
        <v>#REF!</v>
      </c>
      <c r="Y21" s="6">
        <f>RANK(S21,S16:S23,0)</f>
        <v>2</v>
      </c>
      <c r="Z21" s="2">
        <v>3</v>
      </c>
      <c r="AA21" s="13">
        <f t="shared" si="17"/>
        <v>0.92098454182075429</v>
      </c>
      <c r="AB21" s="13">
        <f t="shared" si="18"/>
        <v>0.72736223450073179</v>
      </c>
      <c r="AC21" s="13">
        <f t="shared" si="19"/>
        <v>0.66988937427937645</v>
      </c>
    </row>
    <row r="22" spans="1:29" ht="21" customHeight="1">
      <c r="A22" s="287" t="s">
        <v>30</v>
      </c>
      <c r="B22" s="46">
        <v>31069730</v>
      </c>
      <c r="C22" s="46">
        <v>27076633.059999999</v>
      </c>
      <c r="D22" s="46">
        <v>2711601.06</v>
      </c>
      <c r="E22" s="46">
        <v>736</v>
      </c>
      <c r="F22" s="46">
        <v>45359</v>
      </c>
      <c r="G22" s="46"/>
      <c r="H22" s="39">
        <f t="shared" si="12"/>
        <v>46095</v>
      </c>
      <c r="I22" s="288">
        <v>241842228.52999985</v>
      </c>
      <c r="J22" s="288">
        <v>331705080.45999026</v>
      </c>
      <c r="K22" s="288">
        <v>62027305</v>
      </c>
      <c r="L22" s="40">
        <v>635574613.98999012</v>
      </c>
      <c r="M22" s="288">
        <v>211637070.55000001</v>
      </c>
      <c r="N22" s="288">
        <v>244645358.01897502</v>
      </c>
      <c r="O22" s="288">
        <v>62027305</v>
      </c>
      <c r="P22" s="40">
        <f t="shared" si="13"/>
        <v>518309733.56897503</v>
      </c>
      <c r="Q22" s="48">
        <f t="shared" si="14"/>
        <v>0.8751038717944456</v>
      </c>
      <c r="R22" s="20">
        <f>N22/J22</f>
        <v>0.73753877293562808</v>
      </c>
      <c r="S22" s="20">
        <f t="shared" si="15"/>
        <v>0.81549785369045291</v>
      </c>
      <c r="T22" s="21">
        <f t="shared" si="16"/>
        <v>0.28931033048584709</v>
      </c>
      <c r="U22" s="7" t="s">
        <v>30</v>
      </c>
      <c r="V22" s="5">
        <f>RANK(Q22,Q16:Q23,0)</f>
        <v>1</v>
      </c>
      <c r="W22" s="5">
        <f>RANK(R22,R16:R23,0)</f>
        <v>2</v>
      </c>
      <c r="X22" s="5" t="e">
        <f>RANK(#REF!,#REF!,0)</f>
        <v>#REF!</v>
      </c>
      <c r="Y22" s="6">
        <f>RANK(S22,S16:S23,0)</f>
        <v>1</v>
      </c>
      <c r="Z22" s="2">
        <v>2</v>
      </c>
      <c r="AA22" s="13">
        <f>C22/B22</f>
        <v>0.87147950947755259</v>
      </c>
      <c r="AB22" s="13">
        <f t="shared" si="18"/>
        <v>0.81549785369045291</v>
      </c>
      <c r="AC22" s="13">
        <f t="shared" si="19"/>
        <v>0.71068966951415291</v>
      </c>
    </row>
    <row r="23" spans="1:29" ht="21" customHeight="1">
      <c r="A23" s="287" t="s">
        <v>31</v>
      </c>
      <c r="B23" s="39">
        <v>12890270</v>
      </c>
      <c r="C23" s="39">
        <v>11260993</v>
      </c>
      <c r="D23" s="39">
        <v>403280</v>
      </c>
      <c r="E23" s="39">
        <v>172</v>
      </c>
      <c r="F23" s="39">
        <v>34354</v>
      </c>
      <c r="G23" s="39"/>
      <c r="H23" s="39">
        <f t="shared" si="12"/>
        <v>34526</v>
      </c>
      <c r="I23" s="40">
        <v>50714144.869999997</v>
      </c>
      <c r="J23" s="40">
        <v>183541065.7299867</v>
      </c>
      <c r="K23" s="40">
        <v>8477530</v>
      </c>
      <c r="L23" s="40">
        <v>242732740.5999867</v>
      </c>
      <c r="M23" s="40">
        <v>34639028.457000002</v>
      </c>
      <c r="N23" s="40">
        <v>106479222.39</v>
      </c>
      <c r="O23" s="40">
        <v>8477530</v>
      </c>
      <c r="P23" s="40">
        <f t="shared" si="13"/>
        <v>149595780.847</v>
      </c>
      <c r="Q23" s="48">
        <f t="shared" si="14"/>
        <v>0.68302499323991861</v>
      </c>
      <c r="R23" s="11">
        <f t="shared" si="14"/>
        <v>0.58013841189439908</v>
      </c>
      <c r="S23" s="11">
        <f t="shared" si="15"/>
        <v>0.61629832249753047</v>
      </c>
      <c r="T23" s="12">
        <f t="shared" si="16"/>
        <v>0.46159924535665797</v>
      </c>
      <c r="U23" s="22" t="s">
        <v>31</v>
      </c>
      <c r="V23" s="23">
        <f>RANK(Q23,Q16:Q23,0)</f>
        <v>5</v>
      </c>
      <c r="W23" s="23">
        <f>RANK(R23,R16:R23,0)</f>
        <v>4</v>
      </c>
      <c r="X23" s="23" t="e">
        <f>RANK(#REF!,#REF!,0)</f>
        <v>#REF!</v>
      </c>
      <c r="Y23" s="24">
        <f>RANK(S23,S16:S23,0)</f>
        <v>6</v>
      </c>
      <c r="Z23" s="2">
        <v>8</v>
      </c>
      <c r="AA23" s="13">
        <f t="shared" ref="AA23" si="20">C23/B23</f>
        <v>0.87360412155835365</v>
      </c>
      <c r="AB23" s="13">
        <f t="shared" si="18"/>
        <v>0.61629832249753047</v>
      </c>
      <c r="AC23" s="13">
        <f t="shared" si="19"/>
        <v>0.53840075464334203</v>
      </c>
    </row>
    <row r="24" spans="1:29" ht="21" customHeight="1">
      <c r="A24" s="36" t="s">
        <v>32</v>
      </c>
      <c r="B24" s="288">
        <f>SUM(B16:B23)</f>
        <v>215981540</v>
      </c>
      <c r="C24" s="288">
        <f t="shared" ref="C24:D24" si="21">SUM(C16:C23)</f>
        <v>194910097.93000001</v>
      </c>
      <c r="D24" s="288">
        <f t="shared" si="21"/>
        <v>19302505.43</v>
      </c>
      <c r="E24" s="288">
        <v>5676</v>
      </c>
      <c r="F24" s="288">
        <v>238995</v>
      </c>
      <c r="G24" s="288"/>
      <c r="H24" s="46">
        <f t="shared" si="12"/>
        <v>244671</v>
      </c>
      <c r="I24" s="288">
        <v>2722637898.6599984</v>
      </c>
      <c r="J24" s="288">
        <v>1689144346.0099597</v>
      </c>
      <c r="K24" s="288">
        <v>363255424.84000003</v>
      </c>
      <c r="L24" s="288">
        <v>4775037669.5099583</v>
      </c>
      <c r="M24" s="46">
        <v>1952700353.5470002</v>
      </c>
      <c r="N24" s="46">
        <v>990131990.43897498</v>
      </c>
      <c r="O24" s="46">
        <v>363255424.84000003</v>
      </c>
      <c r="P24" s="40">
        <f t="shared" si="13"/>
        <v>3306087768.8259754</v>
      </c>
      <c r="Q24" s="49">
        <f>M24/I24</f>
        <v>0.71720898122664833</v>
      </c>
      <c r="R24" s="27">
        <f t="shared" si="14"/>
        <v>0.58617369958809717</v>
      </c>
      <c r="S24" s="27">
        <f t="shared" si="15"/>
        <v>0.69236893981723602</v>
      </c>
      <c r="T24" s="28">
        <f t="shared" si="16"/>
        <v>0.37517948124887091</v>
      </c>
      <c r="U24" s="2"/>
      <c r="V24" s="2"/>
      <c r="W24" s="2"/>
      <c r="X24" s="2"/>
      <c r="Y24" s="2"/>
      <c r="Z24" s="2"/>
      <c r="AA24" s="13">
        <f>C24/B24</f>
        <v>0.90243868957504425</v>
      </c>
      <c r="AB24" s="13">
        <f t="shared" si="18"/>
        <v>0.69236893981723602</v>
      </c>
      <c r="AC24" s="13">
        <f t="shared" si="19"/>
        <v>0.62482051875112909</v>
      </c>
    </row>
    <row r="25" spans="1:29" ht="15" customHeight="1">
      <c r="A25" s="1" t="s">
        <v>52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1" customHeight="1">
      <c r="A26" s="432" t="s">
        <v>1</v>
      </c>
      <c r="B26" s="434" t="s">
        <v>2</v>
      </c>
      <c r="C26" s="436" t="s">
        <v>3</v>
      </c>
      <c r="D26" s="436" t="s">
        <v>4</v>
      </c>
      <c r="E26" s="443" t="s">
        <v>5</v>
      </c>
      <c r="F26" s="444"/>
      <c r="G26" s="444"/>
      <c r="H26" s="444"/>
      <c r="I26" s="430" t="s">
        <v>6</v>
      </c>
      <c r="J26" s="430"/>
      <c r="K26" s="430"/>
      <c r="L26" s="430"/>
      <c r="M26" s="430" t="s">
        <v>7</v>
      </c>
      <c r="N26" s="430"/>
      <c r="O26" s="430"/>
      <c r="P26" s="430"/>
      <c r="Q26" s="426" t="s">
        <v>8</v>
      </c>
      <c r="R26" s="427"/>
      <c r="S26" s="427"/>
      <c r="T26" s="428"/>
      <c r="U26" s="429" t="s">
        <v>9</v>
      </c>
      <c r="V26" s="430"/>
      <c r="W26" s="430"/>
      <c r="X26" s="430"/>
      <c r="Y26" s="431"/>
      <c r="Z26" s="2"/>
      <c r="AA26" s="2"/>
      <c r="AB26" s="2"/>
      <c r="AC26" s="2"/>
    </row>
    <row r="27" spans="1:29" ht="21" customHeight="1">
      <c r="A27" s="433"/>
      <c r="B27" s="435"/>
      <c r="C27" s="437"/>
      <c r="D27" s="437"/>
      <c r="E27" s="38" t="s">
        <v>10</v>
      </c>
      <c r="F27" s="33" t="s">
        <v>11</v>
      </c>
      <c r="G27" s="33" t="s">
        <v>12</v>
      </c>
      <c r="H27" s="33" t="s">
        <v>13</v>
      </c>
      <c r="I27" s="33" t="s">
        <v>10</v>
      </c>
      <c r="J27" s="33" t="s">
        <v>11</v>
      </c>
      <c r="K27" s="33" t="s">
        <v>14</v>
      </c>
      <c r="L27" s="33" t="s">
        <v>15</v>
      </c>
      <c r="M27" s="33" t="s">
        <v>10</v>
      </c>
      <c r="N27" s="33" t="s">
        <v>11</v>
      </c>
      <c r="O27" s="33" t="s">
        <v>14</v>
      </c>
      <c r="P27" s="33" t="s">
        <v>16</v>
      </c>
      <c r="Q27" s="5" t="s">
        <v>10</v>
      </c>
      <c r="R27" s="5" t="s">
        <v>17</v>
      </c>
      <c r="S27" s="5" t="s">
        <v>13</v>
      </c>
      <c r="T27" s="6" t="s">
        <v>18</v>
      </c>
      <c r="U27" s="7" t="s">
        <v>1</v>
      </c>
      <c r="V27" s="5" t="s">
        <v>10</v>
      </c>
      <c r="W27" s="5" t="s">
        <v>17</v>
      </c>
      <c r="X27" s="5" t="s">
        <v>12</v>
      </c>
      <c r="Y27" s="6" t="s">
        <v>19</v>
      </c>
      <c r="Z27" s="2" t="s">
        <v>20</v>
      </c>
      <c r="AA27" s="2" t="s">
        <v>21</v>
      </c>
      <c r="AB27" s="2" t="s">
        <v>22</v>
      </c>
      <c r="AC27" s="2" t="s">
        <v>23</v>
      </c>
    </row>
    <row r="28" spans="1:29" ht="21" customHeight="1">
      <c r="A28" s="287" t="s">
        <v>24</v>
      </c>
      <c r="B28" s="39">
        <v>14531590</v>
      </c>
      <c r="C28" s="39">
        <v>13553650.5</v>
      </c>
      <c r="D28" s="39">
        <v>756722.5</v>
      </c>
      <c r="E28" s="39">
        <v>200</v>
      </c>
      <c r="F28" s="39">
        <v>36065</v>
      </c>
      <c r="G28" s="39"/>
      <c r="H28" s="39">
        <f>E28+F28</f>
        <v>36265</v>
      </c>
      <c r="I28" s="40">
        <v>103061983.38999999</v>
      </c>
      <c r="J28" s="40">
        <v>188415251.49001125</v>
      </c>
      <c r="K28" s="40">
        <v>22000960</v>
      </c>
      <c r="L28" s="40">
        <v>313478194.8800112</v>
      </c>
      <c r="M28" s="40">
        <v>88195027.49000001</v>
      </c>
      <c r="N28" s="40">
        <v>83641772.870000005</v>
      </c>
      <c r="O28" s="40">
        <v>22000960</v>
      </c>
      <c r="P28" s="40">
        <f>M28+N28+O28</f>
        <v>193837760.36000001</v>
      </c>
      <c r="Q28" s="48">
        <f>M28/I28</f>
        <v>0.85574743071126935</v>
      </c>
      <c r="R28" s="11">
        <f>N28/J28</f>
        <v>0.44392251799443233</v>
      </c>
      <c r="S28" s="11">
        <f>P28/L28</f>
        <v>0.61834527417192298</v>
      </c>
      <c r="T28" s="12">
        <f>1-(AC28)</f>
        <v>0.42326780934137831</v>
      </c>
      <c r="U28" s="7" t="s">
        <v>24</v>
      </c>
      <c r="V28" s="5">
        <f>RANK(Q28,Q28:Q35,0)</f>
        <v>3</v>
      </c>
      <c r="W28" s="5">
        <f>RANK(R28,R28:R35,0)</f>
        <v>7</v>
      </c>
      <c r="X28" s="5" t="e">
        <f>RANK(#REF!,#REF!,0)</f>
        <v>#REF!</v>
      </c>
      <c r="Y28" s="6">
        <f>RANK(S28,S28:S35,0)</f>
        <v>7</v>
      </c>
      <c r="Z28" s="2">
        <f>RANK(T28,T28:T35,1)</f>
        <v>7</v>
      </c>
      <c r="AA28" s="13">
        <f>C28/B28</f>
        <v>0.93270251225089618</v>
      </c>
      <c r="AB28" s="13">
        <f>P28/L28</f>
        <v>0.61834527417192298</v>
      </c>
      <c r="AC28" s="13">
        <f>AA28*AB28</f>
        <v>0.57673219065862169</v>
      </c>
    </row>
    <row r="29" spans="1:29" ht="21" customHeight="1">
      <c r="A29" s="35" t="s">
        <v>25</v>
      </c>
      <c r="B29" s="43">
        <v>13473760</v>
      </c>
      <c r="C29" s="43">
        <v>12096712.699999999</v>
      </c>
      <c r="D29" s="43">
        <v>792086.7</v>
      </c>
      <c r="E29" s="43">
        <v>597</v>
      </c>
      <c r="F29" s="43">
        <v>34777</v>
      </c>
      <c r="G29" s="43"/>
      <c r="H29" s="39">
        <f t="shared" ref="H29:H36" si="22">E29+F29</f>
        <v>35374</v>
      </c>
      <c r="I29" s="44">
        <v>161352910.95999992</v>
      </c>
      <c r="J29" s="44">
        <v>141175067.93000457</v>
      </c>
      <c r="K29" s="44">
        <v>19073250</v>
      </c>
      <c r="L29" s="40">
        <v>321601228.89000452</v>
      </c>
      <c r="M29" s="44">
        <v>81039309.329999998</v>
      </c>
      <c r="N29" s="44">
        <v>110638983.67999999</v>
      </c>
      <c r="O29" s="44">
        <v>19073250</v>
      </c>
      <c r="P29" s="40">
        <f t="shared" ref="P29:P35" si="23">M29+N29+O29</f>
        <v>210751543.00999999</v>
      </c>
      <c r="Q29" s="48">
        <f t="shared" ref="Q29:R36" si="24">M29/I29</f>
        <v>0.50224882121953163</v>
      </c>
      <c r="R29" s="17">
        <f t="shared" si="24"/>
        <v>0.78370058752056315</v>
      </c>
      <c r="S29" s="17">
        <f t="shared" ref="S29:S36" si="25">P29/L29</f>
        <v>0.65531945800518743</v>
      </c>
      <c r="T29" s="18">
        <f t="shared" ref="T29:T36" si="26">1-(AC29)</f>
        <v>0.41165560242957666</v>
      </c>
      <c r="U29" s="7" t="s">
        <v>25</v>
      </c>
      <c r="V29" s="5">
        <f>RANK(Q29,Q28:Q35,0)</f>
        <v>8</v>
      </c>
      <c r="W29" s="5">
        <f>RANK(R29,R28:R35,0)</f>
        <v>1</v>
      </c>
      <c r="X29" s="5" t="e">
        <f>RANK(#REF!,#REF!,0)</f>
        <v>#REF!</v>
      </c>
      <c r="Y29" s="6">
        <f>RANK(S29,S28:S35,0)</f>
        <v>6</v>
      </c>
      <c r="Z29" s="2">
        <f>RANK(T29,T28:T35,1)</f>
        <v>6</v>
      </c>
      <c r="AA29" s="13">
        <f t="shared" ref="AA29:AA33" si="27">C29/B29</f>
        <v>0.89779784559024345</v>
      </c>
      <c r="AB29" s="13">
        <f t="shared" ref="AB29:AB36" si="28">P29/L29</f>
        <v>0.65531945800518743</v>
      </c>
      <c r="AC29" s="13">
        <f t="shared" ref="AC29:AC36" si="29">AA29*AB29</f>
        <v>0.58834439757042334</v>
      </c>
    </row>
    <row r="30" spans="1:29" ht="21" customHeight="1">
      <c r="A30" s="287" t="s">
        <v>26</v>
      </c>
      <c r="B30" s="39">
        <v>13539430</v>
      </c>
      <c r="C30" s="39">
        <v>12468890.5</v>
      </c>
      <c r="D30" s="39">
        <v>725401.5</v>
      </c>
      <c r="E30" s="39">
        <v>362</v>
      </c>
      <c r="F30" s="39">
        <v>29086</v>
      </c>
      <c r="G30" s="39"/>
      <c r="H30" s="39">
        <f t="shared" si="22"/>
        <v>29448</v>
      </c>
      <c r="I30" s="40">
        <v>135402324.22000003</v>
      </c>
      <c r="J30" s="40">
        <v>151151406.76001522</v>
      </c>
      <c r="K30" s="40">
        <v>21295640</v>
      </c>
      <c r="L30" s="40">
        <v>307849370.98001528</v>
      </c>
      <c r="M30" s="40">
        <v>77770378.75</v>
      </c>
      <c r="N30" s="40">
        <v>89229798.780000001</v>
      </c>
      <c r="O30" s="40">
        <v>21295640</v>
      </c>
      <c r="P30" s="40">
        <f t="shared" si="23"/>
        <v>188295817.53</v>
      </c>
      <c r="Q30" s="48">
        <f t="shared" si="24"/>
        <v>0.57436516838248397</v>
      </c>
      <c r="R30" s="11">
        <f t="shared" si="24"/>
        <v>0.59033389561283511</v>
      </c>
      <c r="S30" s="11">
        <f t="shared" si="25"/>
        <v>0.61164918716765426</v>
      </c>
      <c r="T30" s="12">
        <f t="shared" si="26"/>
        <v>0.43671286463259629</v>
      </c>
      <c r="U30" s="7" t="s">
        <v>26</v>
      </c>
      <c r="V30" s="5">
        <f>RANK(Q30,Q28:Q35,0)</f>
        <v>7</v>
      </c>
      <c r="W30" s="5">
        <f>RANK(R30,R28:R35,0)</f>
        <v>4</v>
      </c>
      <c r="X30" s="5" t="e">
        <f>RANK(#REF!,#REF!,0)</f>
        <v>#REF!</v>
      </c>
      <c r="Y30" s="6">
        <f>RANK(S30,S28:S35,0)</f>
        <v>8</v>
      </c>
      <c r="Z30" s="2">
        <f>RANK(T30,T28:T35,1)</f>
        <v>8</v>
      </c>
      <c r="AA30" s="13">
        <f t="shared" si="27"/>
        <v>0.92093171573692545</v>
      </c>
      <c r="AB30" s="13">
        <f t="shared" si="28"/>
        <v>0.61164918716765426</v>
      </c>
      <c r="AC30" s="13">
        <f t="shared" si="29"/>
        <v>0.56328713536740371</v>
      </c>
    </row>
    <row r="31" spans="1:29" ht="21" customHeight="1">
      <c r="A31" s="287" t="s">
        <v>27</v>
      </c>
      <c r="B31" s="39">
        <v>18548980</v>
      </c>
      <c r="C31" s="39">
        <v>16696755.470000001</v>
      </c>
      <c r="D31" s="39">
        <v>1929548.47</v>
      </c>
      <c r="E31" s="39">
        <v>523</v>
      </c>
      <c r="F31" s="39">
        <v>22909</v>
      </c>
      <c r="G31" s="39"/>
      <c r="H31" s="39">
        <f t="shared" si="22"/>
        <v>23432</v>
      </c>
      <c r="I31" s="40">
        <v>198188037.91999999</v>
      </c>
      <c r="J31" s="40">
        <v>148764354.19000784</v>
      </c>
      <c r="K31" s="40">
        <v>44182293.379999995</v>
      </c>
      <c r="L31" s="40">
        <v>391134685.49000782</v>
      </c>
      <c r="M31" s="40">
        <v>212848264.38999999</v>
      </c>
      <c r="N31" s="40">
        <v>74488621.320000008</v>
      </c>
      <c r="O31" s="40">
        <v>44182293.379999995</v>
      </c>
      <c r="P31" s="40">
        <f t="shared" si="23"/>
        <v>331519179.08999997</v>
      </c>
      <c r="Q31" s="48">
        <f t="shared" si="24"/>
        <v>1.0739712982875269</v>
      </c>
      <c r="R31" s="11">
        <f t="shared" si="24"/>
        <v>0.50071552238152517</v>
      </c>
      <c r="S31" s="11">
        <f t="shared" si="25"/>
        <v>0.84758317630326641</v>
      </c>
      <c r="T31" s="12">
        <f t="shared" si="26"/>
        <v>0.23705297891196508</v>
      </c>
      <c r="U31" s="7" t="s">
        <v>27</v>
      </c>
      <c r="V31" s="5">
        <f>RANK(Q31,Q28:Q35,0)</f>
        <v>1</v>
      </c>
      <c r="W31" s="5">
        <f>RANK(R31,R28:R35,0)</f>
        <v>5</v>
      </c>
      <c r="X31" s="5" t="e">
        <f>RANK(#REF!,#REF!,0)</f>
        <v>#REF!</v>
      </c>
      <c r="Y31" s="6">
        <f>RANK(S31,S28:S35,0)</f>
        <v>1</v>
      </c>
      <c r="Z31" s="2">
        <f>RANK(T31,T28:T35,1)</f>
        <v>1</v>
      </c>
      <c r="AA31" s="13">
        <f t="shared" si="27"/>
        <v>0.90014413029719154</v>
      </c>
      <c r="AB31" s="13">
        <f t="shared" si="28"/>
        <v>0.84758317630326641</v>
      </c>
      <c r="AC31" s="13">
        <f t="shared" si="29"/>
        <v>0.76294702108803492</v>
      </c>
    </row>
    <row r="32" spans="1:29" ht="21" customHeight="1">
      <c r="A32" s="287" t="s">
        <v>28</v>
      </c>
      <c r="B32" s="39">
        <v>44264340</v>
      </c>
      <c r="C32" s="39">
        <v>40272588</v>
      </c>
      <c r="D32" s="39">
        <v>3307757</v>
      </c>
      <c r="E32" s="39">
        <v>2270</v>
      </c>
      <c r="F32" s="39">
        <v>18112</v>
      </c>
      <c r="G32" s="39"/>
      <c r="H32" s="39">
        <f t="shared" si="22"/>
        <v>20382</v>
      </c>
      <c r="I32" s="40">
        <v>999483689.16000021</v>
      </c>
      <c r="J32" s="40">
        <v>124229682.53000249</v>
      </c>
      <c r="K32" s="40">
        <v>73396738.349999994</v>
      </c>
      <c r="L32" s="40">
        <v>1197110110.0400028</v>
      </c>
      <c r="M32" s="40">
        <v>844772680.44000006</v>
      </c>
      <c r="N32" s="40">
        <v>57625565.479999997</v>
      </c>
      <c r="O32" s="40">
        <v>73396738.349999994</v>
      </c>
      <c r="P32" s="40">
        <f t="shared" si="23"/>
        <v>975794984.2700001</v>
      </c>
      <c r="Q32" s="48">
        <f t="shared" si="24"/>
        <v>0.84520907104544696</v>
      </c>
      <c r="R32" s="11">
        <f t="shared" si="24"/>
        <v>0.46386309862848557</v>
      </c>
      <c r="S32" s="11">
        <f t="shared" si="25"/>
        <v>0.8151255060717788</v>
      </c>
      <c r="T32" s="12">
        <f t="shared" si="26"/>
        <v>0.25838239823929943</v>
      </c>
      <c r="U32" s="7" t="s">
        <v>28</v>
      </c>
      <c r="V32" s="5">
        <f>RANK(Q32,Q28:Q35,0)</f>
        <v>4</v>
      </c>
      <c r="W32" s="5">
        <f>RANK(R32,R28:R35,0)</f>
        <v>6</v>
      </c>
      <c r="X32" s="5" t="e">
        <f>RANK(#REF!,#REF!,0)</f>
        <v>#REF!</v>
      </c>
      <c r="Y32" s="6">
        <f>RANK(S32,S28:S35,0)</f>
        <v>2</v>
      </c>
      <c r="Z32" s="2">
        <f>RANK(T32,T28:T35,1)</f>
        <v>2</v>
      </c>
      <c r="AA32" s="13">
        <f t="shared" si="27"/>
        <v>0.90982013964288189</v>
      </c>
      <c r="AB32" s="13">
        <f t="shared" si="28"/>
        <v>0.8151255060717788</v>
      </c>
      <c r="AC32" s="13">
        <f t="shared" si="29"/>
        <v>0.74161760176070057</v>
      </c>
    </row>
    <row r="33" spans="1:29" ht="21" customHeight="1">
      <c r="A33" s="287" t="s">
        <v>29</v>
      </c>
      <c r="B33" s="39">
        <v>32431500</v>
      </c>
      <c r="C33" s="39">
        <v>28207203.300000001</v>
      </c>
      <c r="D33" s="39">
        <v>6435798.3000000007</v>
      </c>
      <c r="E33" s="39">
        <v>832</v>
      </c>
      <c r="F33" s="39">
        <v>18519</v>
      </c>
      <c r="G33" s="39"/>
      <c r="H33" s="39">
        <f t="shared" si="22"/>
        <v>19351</v>
      </c>
      <c r="I33" s="40">
        <v>322487986.12999988</v>
      </c>
      <c r="J33" s="40">
        <v>196849924.77999949</v>
      </c>
      <c r="K33" s="40">
        <v>127615758</v>
      </c>
      <c r="L33" s="40">
        <v>646953668.90999937</v>
      </c>
      <c r="M33" s="40">
        <v>301599885.18000001</v>
      </c>
      <c r="N33" s="40">
        <v>75271583.480000004</v>
      </c>
      <c r="O33" s="40">
        <v>127615758</v>
      </c>
      <c r="P33" s="40">
        <f t="shared" si="23"/>
        <v>504487226.66000003</v>
      </c>
      <c r="Q33" s="48">
        <f t="shared" si="24"/>
        <v>0.93522828183255313</v>
      </c>
      <c r="R33" s="11">
        <f t="shared" si="24"/>
        <v>0.38238055495385087</v>
      </c>
      <c r="S33" s="11">
        <f t="shared" si="25"/>
        <v>0.77978880235731607</v>
      </c>
      <c r="T33" s="12">
        <f t="shared" si="26"/>
        <v>0.32178094509485122</v>
      </c>
      <c r="U33" s="7" t="s">
        <v>29</v>
      </c>
      <c r="V33" s="5">
        <f>RANK(Q33,Q28:Q35,0)</f>
        <v>2</v>
      </c>
      <c r="W33" s="5">
        <f>RANK(R33,R28:R35,0)</f>
        <v>8</v>
      </c>
      <c r="X33" s="5" t="e">
        <f>RANK(#REF!,#REF!,0)</f>
        <v>#REF!</v>
      </c>
      <c r="Y33" s="6">
        <f>RANK(S33,S28:S35,0)</f>
        <v>3</v>
      </c>
      <c r="Z33" s="2">
        <f>RANK(T33,T28:T35,1)</f>
        <v>3</v>
      </c>
      <c r="AA33" s="13">
        <f t="shared" si="27"/>
        <v>0.86974710697932567</v>
      </c>
      <c r="AB33" s="13">
        <f t="shared" si="28"/>
        <v>0.77978880235731607</v>
      </c>
      <c r="AC33" s="13">
        <f t="shared" si="29"/>
        <v>0.67821905490514878</v>
      </c>
    </row>
    <row r="34" spans="1:29" ht="21" customHeight="1">
      <c r="A34" s="287" t="s">
        <v>30</v>
      </c>
      <c r="B34" s="46">
        <v>27995150</v>
      </c>
      <c r="C34" s="46">
        <v>24042792.219999999</v>
      </c>
      <c r="D34" s="46">
        <v>2623212.2200000002</v>
      </c>
      <c r="E34" s="46">
        <v>738</v>
      </c>
      <c r="F34" s="46">
        <v>45421</v>
      </c>
      <c r="G34" s="46"/>
      <c r="H34" s="39">
        <f t="shared" si="22"/>
        <v>46159</v>
      </c>
      <c r="I34" s="288">
        <v>196003478.19999993</v>
      </c>
      <c r="J34" s="288">
        <v>306434340.38000786</v>
      </c>
      <c r="K34" s="288">
        <v>63948759.149999999</v>
      </c>
      <c r="L34" s="40">
        <v>566386577.73000777</v>
      </c>
      <c r="M34" s="288">
        <v>158397588.29999998</v>
      </c>
      <c r="N34" s="288">
        <v>209345165.16000003</v>
      </c>
      <c r="O34" s="288">
        <v>63948759.149999999</v>
      </c>
      <c r="P34" s="40">
        <f t="shared" si="23"/>
        <v>431691512.61000001</v>
      </c>
      <c r="Q34" s="48">
        <f t="shared" si="24"/>
        <v>0.80813661958780503</v>
      </c>
      <c r="R34" s="20">
        <f>N34/J34</f>
        <v>0.68316483361620639</v>
      </c>
      <c r="S34" s="20">
        <f t="shared" si="25"/>
        <v>0.76218528048484957</v>
      </c>
      <c r="T34" s="21">
        <f t="shared" si="26"/>
        <v>0.34542010555972524</v>
      </c>
      <c r="U34" s="7" t="s">
        <v>30</v>
      </c>
      <c r="V34" s="5">
        <f>RANK(Q34,Q28:Q35,0)</f>
        <v>5</v>
      </c>
      <c r="W34" s="5">
        <f>RANK(R34,R28:R35,0)</f>
        <v>2</v>
      </c>
      <c r="X34" s="5" t="e">
        <f>RANK(#REF!,#REF!,0)</f>
        <v>#REF!</v>
      </c>
      <c r="Y34" s="6">
        <f>RANK(S34,S28:S35,0)</f>
        <v>4</v>
      </c>
      <c r="Z34" s="2">
        <f>RANK(T34,T28:T35,1)</f>
        <v>4</v>
      </c>
      <c r="AA34" s="13">
        <f>C34/B34</f>
        <v>0.85881991059165597</v>
      </c>
      <c r="AB34" s="13">
        <f t="shared" si="28"/>
        <v>0.76218528048484957</v>
      </c>
      <c r="AC34" s="13">
        <f t="shared" si="29"/>
        <v>0.65457989444027476</v>
      </c>
    </row>
    <row r="35" spans="1:29" ht="21" customHeight="1">
      <c r="A35" s="287" t="s">
        <v>31</v>
      </c>
      <c r="B35" s="39">
        <v>7929300</v>
      </c>
      <c r="C35" s="39">
        <v>7678166.2000000002</v>
      </c>
      <c r="D35" s="39">
        <v>295459.20000000001</v>
      </c>
      <c r="E35" s="39">
        <v>173</v>
      </c>
      <c r="F35" s="39">
        <v>34996</v>
      </c>
      <c r="G35" s="39"/>
      <c r="H35" s="39">
        <f t="shared" si="22"/>
        <v>35169</v>
      </c>
      <c r="I35" s="40">
        <v>35957797.100000009</v>
      </c>
      <c r="J35" s="40">
        <v>134824397.97000244</v>
      </c>
      <c r="K35" s="40">
        <v>9790110</v>
      </c>
      <c r="L35" s="40">
        <v>180572305.07000244</v>
      </c>
      <c r="M35" s="40">
        <v>25648056.824000001</v>
      </c>
      <c r="N35" s="40">
        <v>85552027.320000008</v>
      </c>
      <c r="O35" s="40">
        <v>9790110</v>
      </c>
      <c r="P35" s="40">
        <f t="shared" si="23"/>
        <v>120990194.14400001</v>
      </c>
      <c r="Q35" s="48">
        <f t="shared" si="24"/>
        <v>0.71328220559985289</v>
      </c>
      <c r="R35" s="11">
        <f t="shared" si="24"/>
        <v>0.63454410780335757</v>
      </c>
      <c r="S35" s="11">
        <f t="shared" si="25"/>
        <v>0.67003737974710886</v>
      </c>
      <c r="T35" s="12">
        <f t="shared" si="26"/>
        <v>0.3511837915186945</v>
      </c>
      <c r="U35" s="22" t="s">
        <v>31</v>
      </c>
      <c r="V35" s="23">
        <f>RANK(Q35,Q28:Q35,0)</f>
        <v>6</v>
      </c>
      <c r="W35" s="23">
        <f>RANK(R35,R28:R35,0)</f>
        <v>3</v>
      </c>
      <c r="X35" s="23" t="e">
        <f>RANK(#REF!,#REF!,0)</f>
        <v>#REF!</v>
      </c>
      <c r="Y35" s="24">
        <f>RANK(S35,S28:S35,0)</f>
        <v>5</v>
      </c>
      <c r="Z35" s="2">
        <f>RANK(T35,T28:T35,1)</f>
        <v>5</v>
      </c>
      <c r="AA35" s="13">
        <f t="shared" ref="AA35" si="30">C35/B35</f>
        <v>0.96832837703202046</v>
      </c>
      <c r="AB35" s="13">
        <f t="shared" si="28"/>
        <v>0.67003737974710886</v>
      </c>
      <c r="AC35" s="13">
        <f t="shared" si="29"/>
        <v>0.6488162084813055</v>
      </c>
    </row>
    <row r="36" spans="1:29" ht="21" customHeight="1">
      <c r="A36" s="36" t="s">
        <v>32</v>
      </c>
      <c r="B36" s="288">
        <f>SUM(B28:B35)</f>
        <v>172714050</v>
      </c>
      <c r="C36" s="288">
        <f t="shared" ref="C36" si="31">SUM(C28:C35)</f>
        <v>155016758.88999999</v>
      </c>
      <c r="D36" s="288">
        <f>SUM(D28:D35)</f>
        <v>16865985.890000001</v>
      </c>
      <c r="E36" s="288">
        <f t="shared" ref="E36:F36" si="32">SUM(E28:E35)</f>
        <v>5695</v>
      </c>
      <c r="F36" s="288">
        <f t="shared" si="32"/>
        <v>239885</v>
      </c>
      <c r="G36" s="288"/>
      <c r="H36" s="46">
        <f t="shared" si="22"/>
        <v>245580</v>
      </c>
      <c r="I36" s="288">
        <v>2151938207.0799999</v>
      </c>
      <c r="J36" s="288">
        <v>1391844426.030051</v>
      </c>
      <c r="K36" s="288">
        <v>381303508.88</v>
      </c>
      <c r="L36" s="288">
        <v>3925086141.9900513</v>
      </c>
      <c r="M36" s="46">
        <v>1790271190.704</v>
      </c>
      <c r="N36" s="46">
        <v>785793518.09000015</v>
      </c>
      <c r="O36" s="46">
        <v>381303508.88</v>
      </c>
      <c r="P36" s="40">
        <f>SUM(P28:P35)</f>
        <v>2957368217.6740003</v>
      </c>
      <c r="Q36" s="49">
        <f>M36/I36</f>
        <v>0.83193429291505916</v>
      </c>
      <c r="R36" s="27">
        <f t="shared" si="24"/>
        <v>0.56456993568693159</v>
      </c>
      <c r="S36" s="27">
        <f t="shared" si="25"/>
        <v>0.75345307356097668</v>
      </c>
      <c r="T36" s="28">
        <f t="shared" si="26"/>
        <v>0.32375013243490414</v>
      </c>
      <c r="U36" s="2"/>
      <c r="V36" s="2"/>
      <c r="W36" s="2"/>
      <c r="X36" s="2"/>
      <c r="Y36" s="2"/>
      <c r="Z36" s="2"/>
      <c r="AA36" s="13">
        <f>C36/B36</f>
        <v>0.89753415480674548</v>
      </c>
      <c r="AB36" s="13">
        <f t="shared" si="28"/>
        <v>0.75345307356097668</v>
      </c>
      <c r="AC36" s="13">
        <f t="shared" si="29"/>
        <v>0.67624986756509586</v>
      </c>
    </row>
    <row r="37" spans="1:29" ht="14.25" customHeight="1">
      <c r="A37" s="1" t="s">
        <v>53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21" customHeight="1">
      <c r="A38" s="432" t="s">
        <v>1</v>
      </c>
      <c r="B38" s="434" t="s">
        <v>2</v>
      </c>
      <c r="C38" s="436" t="s">
        <v>3</v>
      </c>
      <c r="D38" s="436" t="s">
        <v>4</v>
      </c>
      <c r="E38" s="443" t="s">
        <v>5</v>
      </c>
      <c r="F38" s="444"/>
      <c r="G38" s="444"/>
      <c r="H38" s="444"/>
      <c r="I38" s="430" t="s">
        <v>6</v>
      </c>
      <c r="J38" s="430"/>
      <c r="K38" s="430"/>
      <c r="L38" s="430"/>
      <c r="M38" s="430" t="s">
        <v>7</v>
      </c>
      <c r="N38" s="430"/>
      <c r="O38" s="430"/>
      <c r="P38" s="430"/>
      <c r="Q38" s="426" t="s">
        <v>8</v>
      </c>
      <c r="R38" s="427"/>
      <c r="S38" s="427"/>
      <c r="T38" s="428"/>
      <c r="U38" s="429" t="s">
        <v>9</v>
      </c>
      <c r="V38" s="430"/>
      <c r="W38" s="430"/>
      <c r="X38" s="430"/>
      <c r="Y38" s="431"/>
      <c r="Z38" s="2"/>
      <c r="AA38" s="2"/>
      <c r="AB38" s="2"/>
      <c r="AC38" s="2"/>
    </row>
    <row r="39" spans="1:29" ht="21" customHeight="1">
      <c r="A39" s="433"/>
      <c r="B39" s="435"/>
      <c r="C39" s="437"/>
      <c r="D39" s="437"/>
      <c r="E39" s="38" t="s">
        <v>10</v>
      </c>
      <c r="F39" s="33" t="s">
        <v>11</v>
      </c>
      <c r="G39" s="33" t="s">
        <v>12</v>
      </c>
      <c r="H39" s="33" t="s">
        <v>13</v>
      </c>
      <c r="I39" s="33" t="s">
        <v>10</v>
      </c>
      <c r="J39" s="33" t="s">
        <v>11</v>
      </c>
      <c r="K39" s="33" t="s">
        <v>14</v>
      </c>
      <c r="L39" s="33" t="s">
        <v>15</v>
      </c>
      <c r="M39" s="33" t="s">
        <v>10</v>
      </c>
      <c r="N39" s="33" t="s">
        <v>11</v>
      </c>
      <c r="O39" s="33" t="s">
        <v>14</v>
      </c>
      <c r="P39" s="33" t="s">
        <v>16</v>
      </c>
      <c r="Q39" s="5" t="s">
        <v>10</v>
      </c>
      <c r="R39" s="5" t="s">
        <v>17</v>
      </c>
      <c r="S39" s="5" t="s">
        <v>13</v>
      </c>
      <c r="T39" s="6" t="s">
        <v>18</v>
      </c>
      <c r="U39" s="7" t="s">
        <v>1</v>
      </c>
      <c r="V39" s="5" t="s">
        <v>10</v>
      </c>
      <c r="W39" s="5" t="s">
        <v>17</v>
      </c>
      <c r="X39" s="5" t="s">
        <v>12</v>
      </c>
      <c r="Y39" s="6" t="s">
        <v>19</v>
      </c>
      <c r="Z39" s="2" t="s">
        <v>20</v>
      </c>
      <c r="AA39" s="2" t="s">
        <v>21</v>
      </c>
      <c r="AB39" s="2" t="s">
        <v>22</v>
      </c>
      <c r="AC39" s="2" t="s">
        <v>23</v>
      </c>
    </row>
    <row r="40" spans="1:29" ht="21" customHeight="1">
      <c r="A40" s="287" t="s">
        <v>24</v>
      </c>
      <c r="B40" s="39">
        <v>17892280</v>
      </c>
      <c r="C40" s="39">
        <v>15159652</v>
      </c>
      <c r="D40" s="39">
        <v>917602</v>
      </c>
      <c r="E40" s="39">
        <v>201</v>
      </c>
      <c r="F40" s="39">
        <v>36193</v>
      </c>
      <c r="G40" s="39"/>
      <c r="H40" s="39">
        <f>E40+F40+G40</f>
        <v>36394</v>
      </c>
      <c r="I40" s="40">
        <v>101913218.73999996</v>
      </c>
      <c r="J40" s="40">
        <v>212938072.62003726</v>
      </c>
      <c r="K40" s="40">
        <v>19201893.77</v>
      </c>
      <c r="L40" s="40">
        <v>334053185.13003719</v>
      </c>
      <c r="M40" s="40">
        <v>81355259.649999991</v>
      </c>
      <c r="N40" s="40">
        <v>79350644.289999992</v>
      </c>
      <c r="O40" s="40">
        <v>19201893.77</v>
      </c>
      <c r="P40" s="40">
        <f>M40+N40+O40</f>
        <v>179907797.71000001</v>
      </c>
      <c r="Q40" s="48">
        <f>M40/I40</f>
        <v>0.7982797585615734</v>
      </c>
      <c r="R40" s="11">
        <f>N40/J40</f>
        <v>0.37264657894970155</v>
      </c>
      <c r="S40" s="11">
        <f>P40/L40</f>
        <v>0.53856034224001526</v>
      </c>
      <c r="T40" s="12">
        <f>1-(AC40)</f>
        <v>0.54369217509677181</v>
      </c>
      <c r="U40" s="7" t="s">
        <v>24</v>
      </c>
      <c r="V40" s="5">
        <f>RANK(Q40,Q40:Q47,0)</f>
        <v>3</v>
      </c>
      <c r="W40" s="5">
        <f>RANK(R40,R40:R47,0)</f>
        <v>7</v>
      </c>
      <c r="X40" s="5" t="e">
        <f>RANK(#REF!,#REF!,0)</f>
        <v>#REF!</v>
      </c>
      <c r="Y40" s="6">
        <f>RANK(S40,S40:S47,0)</f>
        <v>7</v>
      </c>
      <c r="Z40" s="2">
        <f>RANK(T40,T40:T47,1)</f>
        <v>8</v>
      </c>
      <c r="AA40" s="13">
        <f>C40/B40</f>
        <v>0.84727334917629282</v>
      </c>
      <c r="AB40" s="13">
        <f>P40/L40</f>
        <v>0.53856034224001526</v>
      </c>
      <c r="AC40" s="13">
        <f>AA40*AB40</f>
        <v>0.45630782490322819</v>
      </c>
    </row>
    <row r="41" spans="1:29" ht="21" customHeight="1">
      <c r="A41" s="35" t="s">
        <v>25</v>
      </c>
      <c r="B41" s="43">
        <v>14341720</v>
      </c>
      <c r="C41" s="43">
        <v>13082617.4</v>
      </c>
      <c r="D41" s="43">
        <v>914386.4</v>
      </c>
      <c r="E41" s="43">
        <v>597</v>
      </c>
      <c r="F41" s="43">
        <v>34909</v>
      </c>
      <c r="G41" s="43"/>
      <c r="H41" s="39">
        <f t="shared" ref="H41:H48" si="33">E41+F41+G41</f>
        <v>35506</v>
      </c>
      <c r="I41" s="44">
        <v>180737710.10999987</v>
      </c>
      <c r="J41" s="44">
        <v>144337787.40998963</v>
      </c>
      <c r="K41" s="44">
        <v>16282350</v>
      </c>
      <c r="L41" s="40">
        <v>341357847.51998949</v>
      </c>
      <c r="M41" s="44">
        <v>94207194.239999995</v>
      </c>
      <c r="N41" s="44">
        <v>115406605.89999998</v>
      </c>
      <c r="O41" s="44">
        <v>16282350</v>
      </c>
      <c r="P41" s="40">
        <f t="shared" ref="P41:P48" si="34">M41+N41+O41</f>
        <v>225896150.13999999</v>
      </c>
      <c r="Q41" s="48">
        <f t="shared" ref="Q41:R48" si="35">M41/I41</f>
        <v>0.52123706880353848</v>
      </c>
      <c r="R41" s="17">
        <f t="shared" si="35"/>
        <v>0.79955920047595708</v>
      </c>
      <c r="S41" s="17">
        <f t="shared" ref="S41:S48" si="36">P41/L41</f>
        <v>0.6617576006562198</v>
      </c>
      <c r="T41" s="18">
        <f t="shared" ref="T41:T48" si="37">1-(AC41)</f>
        <v>0.39634008327262615</v>
      </c>
      <c r="U41" s="7" t="s">
        <v>25</v>
      </c>
      <c r="V41" s="5">
        <f>RANK(Q41,Q40:Q47,0)</f>
        <v>8</v>
      </c>
      <c r="W41" s="5">
        <f>RANK(R41,R40:R47,0)</f>
        <v>1</v>
      </c>
      <c r="X41" s="5" t="e">
        <f>RANK(#REF!,#REF!,0)</f>
        <v>#REF!</v>
      </c>
      <c r="Y41" s="6">
        <f>RANK(S41,S40:S47,0)</f>
        <v>4</v>
      </c>
      <c r="Z41" s="2">
        <f>RANK(T41,T40:T47,1)</f>
        <v>3</v>
      </c>
      <c r="AA41" s="13">
        <f t="shared" ref="AA41:AA45" si="38">C41/B41</f>
        <v>0.91220700167065039</v>
      </c>
      <c r="AB41" s="13">
        <f t="shared" ref="AB41:AB48" si="39">P41/L41</f>
        <v>0.6617576006562198</v>
      </c>
      <c r="AC41" s="13">
        <f t="shared" ref="AC41:AC48" si="40">AA41*AB41</f>
        <v>0.60365991672737385</v>
      </c>
    </row>
    <row r="42" spans="1:29" ht="21" customHeight="1">
      <c r="A42" s="287" t="s">
        <v>26</v>
      </c>
      <c r="B42" s="39">
        <v>13586310</v>
      </c>
      <c r="C42" s="39">
        <v>12454235.530000001</v>
      </c>
      <c r="D42" s="39">
        <v>809063.53</v>
      </c>
      <c r="E42" s="39">
        <v>362</v>
      </c>
      <c r="F42" s="39">
        <v>29293</v>
      </c>
      <c r="G42" s="39"/>
      <c r="H42" s="39">
        <f t="shared" si="33"/>
        <v>29655</v>
      </c>
      <c r="I42" s="40">
        <v>125048120.27000001</v>
      </c>
      <c r="J42" s="40">
        <v>155159075.04000524</v>
      </c>
      <c r="K42" s="40">
        <v>20380160</v>
      </c>
      <c r="L42" s="40">
        <v>300587355.31000525</v>
      </c>
      <c r="M42" s="40">
        <v>83854418.620000005</v>
      </c>
      <c r="N42" s="40">
        <v>86012197.479999989</v>
      </c>
      <c r="O42" s="40">
        <v>20380160</v>
      </c>
      <c r="P42" s="40">
        <f t="shared" si="34"/>
        <v>190246776.09999999</v>
      </c>
      <c r="Q42" s="48">
        <f t="shared" si="35"/>
        <v>0.67057720211182825</v>
      </c>
      <c r="R42" s="11">
        <f t="shared" si="35"/>
        <v>0.55434848047285112</v>
      </c>
      <c r="S42" s="11">
        <f t="shared" si="36"/>
        <v>0.6329167635937063</v>
      </c>
      <c r="T42" s="12">
        <f t="shared" si="37"/>
        <v>0.41982080162447732</v>
      </c>
      <c r="U42" s="7" t="s">
        <v>26</v>
      </c>
      <c r="V42" s="5">
        <f>RANK(Q42,Q40:Q47,0)</f>
        <v>6</v>
      </c>
      <c r="W42" s="5">
        <f>RANK(R42,R40:R47,0)</f>
        <v>3</v>
      </c>
      <c r="X42" s="5" t="e">
        <f>RANK(#REF!,#REF!,0)</f>
        <v>#REF!</v>
      </c>
      <c r="Y42" s="6">
        <f>RANK(S42,S40:S47,0)</f>
        <v>6</v>
      </c>
      <c r="Z42" s="2">
        <f>RANK(T42,T40:T47,1)</f>
        <v>4</v>
      </c>
      <c r="AA42" s="13">
        <f t="shared" si="38"/>
        <v>0.91667535408804901</v>
      </c>
      <c r="AB42" s="13">
        <f t="shared" si="39"/>
        <v>0.6329167635937063</v>
      </c>
      <c r="AC42" s="13">
        <f t="shared" si="40"/>
        <v>0.58017919837552268</v>
      </c>
    </row>
    <row r="43" spans="1:29" ht="21" customHeight="1">
      <c r="A43" s="287" t="s">
        <v>27</v>
      </c>
      <c r="B43" s="39">
        <v>17058880</v>
      </c>
      <c r="C43" s="39">
        <v>16274682.439999999</v>
      </c>
      <c r="D43" s="39">
        <v>1942023.44</v>
      </c>
      <c r="E43" s="39">
        <v>524</v>
      </c>
      <c r="F43" s="39">
        <v>23007</v>
      </c>
      <c r="G43" s="39"/>
      <c r="H43" s="39">
        <f t="shared" si="33"/>
        <v>23531</v>
      </c>
      <c r="I43" s="40">
        <v>201771054.69999999</v>
      </c>
      <c r="J43" s="40">
        <v>137201856.65000239</v>
      </c>
      <c r="K43" s="40">
        <v>40502810</v>
      </c>
      <c r="L43" s="40">
        <v>379475721.35000241</v>
      </c>
      <c r="M43" s="40">
        <v>162606207.23000002</v>
      </c>
      <c r="N43" s="40">
        <v>85351660.930000007</v>
      </c>
      <c r="O43" s="40">
        <v>40502810</v>
      </c>
      <c r="P43" s="40">
        <f t="shared" si="34"/>
        <v>288460678.16000003</v>
      </c>
      <c r="Q43" s="48">
        <f t="shared" si="35"/>
        <v>0.80589461888757241</v>
      </c>
      <c r="R43" s="11">
        <f t="shared" si="35"/>
        <v>0.62208823564049431</v>
      </c>
      <c r="S43" s="11">
        <f t="shared" si="36"/>
        <v>0.76015582007140758</v>
      </c>
      <c r="T43" s="12">
        <f t="shared" si="37"/>
        <v>0.27478858069346079</v>
      </c>
      <c r="U43" s="7" t="s">
        <v>27</v>
      </c>
      <c r="V43" s="5">
        <f>RANK(Q43,Q40:Q47,0)</f>
        <v>1</v>
      </c>
      <c r="W43" s="5">
        <f>RANK(R43,R40:R47,0)</f>
        <v>2</v>
      </c>
      <c r="X43" s="5" t="e">
        <f>RANK(#REF!,#REF!,0)</f>
        <v>#REF!</v>
      </c>
      <c r="Y43" s="6">
        <f>RANK(S43,S40:S47,0)</f>
        <v>1</v>
      </c>
      <c r="Z43" s="2">
        <f>RANK(T43,T40:T47,1)</f>
        <v>1</v>
      </c>
      <c r="AA43" s="13">
        <f t="shared" si="38"/>
        <v>0.95402995038361249</v>
      </c>
      <c r="AB43" s="13">
        <f t="shared" si="39"/>
        <v>0.76015582007140758</v>
      </c>
      <c r="AC43" s="13">
        <f t="shared" si="40"/>
        <v>0.72521141930653921</v>
      </c>
    </row>
    <row r="44" spans="1:29" ht="21" customHeight="1">
      <c r="A44" s="287" t="s">
        <v>28</v>
      </c>
      <c r="B44" s="39">
        <v>48763960</v>
      </c>
      <c r="C44" s="39">
        <v>42627841.100000001</v>
      </c>
      <c r="D44" s="39">
        <v>3599827.1</v>
      </c>
      <c r="E44" s="39">
        <v>2271</v>
      </c>
      <c r="F44" s="39">
        <v>18129</v>
      </c>
      <c r="G44" s="39"/>
      <c r="H44" s="39">
        <f t="shared" si="33"/>
        <v>20400</v>
      </c>
      <c r="I44" s="40">
        <v>1023176095.4399983</v>
      </c>
      <c r="J44" s="40">
        <v>147542848.82000124</v>
      </c>
      <c r="K44" s="40">
        <v>60849825.82</v>
      </c>
      <c r="L44" s="40">
        <v>1231568770.0799994</v>
      </c>
      <c r="M44" s="40">
        <v>818271521.16000009</v>
      </c>
      <c r="N44" s="40">
        <v>55435429.88000001</v>
      </c>
      <c r="O44" s="40">
        <v>60849825.82</v>
      </c>
      <c r="P44" s="40">
        <f t="shared" si="34"/>
        <v>934556776.86000013</v>
      </c>
      <c r="Q44" s="48">
        <f t="shared" si="35"/>
        <v>0.7997367460076531</v>
      </c>
      <c r="R44" s="11">
        <f t="shared" si="35"/>
        <v>0.37572427483510173</v>
      </c>
      <c r="S44" s="11">
        <f t="shared" si="36"/>
        <v>0.75883442286320224</v>
      </c>
      <c r="T44" s="12">
        <f t="shared" si="37"/>
        <v>0.33665204386553527</v>
      </c>
      <c r="U44" s="7" t="s">
        <v>28</v>
      </c>
      <c r="V44" s="5">
        <f>RANK(Q44,Q40:Q47,0)</f>
        <v>2</v>
      </c>
      <c r="W44" s="5">
        <f>RANK(R44,R40:R47,0)</f>
        <v>6</v>
      </c>
      <c r="X44" s="5" t="e">
        <f>RANK(#REF!,#REF!,0)</f>
        <v>#REF!</v>
      </c>
      <c r="Y44" s="6">
        <f>RANK(S44,S40:S47,0)</f>
        <v>2</v>
      </c>
      <c r="Z44" s="2">
        <f>RANK(T44,T40:T47,1)</f>
        <v>2</v>
      </c>
      <c r="AA44" s="13">
        <f t="shared" si="38"/>
        <v>0.87416692778847327</v>
      </c>
      <c r="AB44" s="13">
        <f t="shared" si="39"/>
        <v>0.75883442286320224</v>
      </c>
      <c r="AC44" s="13">
        <f t="shared" si="40"/>
        <v>0.66334795613446473</v>
      </c>
    </row>
    <row r="45" spans="1:29" ht="21" customHeight="1">
      <c r="A45" s="287" t="s">
        <v>29</v>
      </c>
      <c r="B45" s="39">
        <v>32734120</v>
      </c>
      <c r="C45" s="39">
        <v>27904648.699999999</v>
      </c>
      <c r="D45" s="39">
        <v>6683499.7000000002</v>
      </c>
      <c r="E45" s="39">
        <v>841</v>
      </c>
      <c r="F45" s="39">
        <v>18592</v>
      </c>
      <c r="G45" s="39"/>
      <c r="H45" s="39">
        <f t="shared" si="33"/>
        <v>19433</v>
      </c>
      <c r="I45" s="40">
        <v>342046805.34000009</v>
      </c>
      <c r="J45" s="40">
        <v>176349073.47000566</v>
      </c>
      <c r="K45" s="40">
        <v>129783745.52</v>
      </c>
      <c r="L45" s="40">
        <v>648179624.33000576</v>
      </c>
      <c r="M45" s="40">
        <v>253951081.66999996</v>
      </c>
      <c r="N45" s="40">
        <v>56019148.170000002</v>
      </c>
      <c r="O45" s="40">
        <v>129783745.52</v>
      </c>
      <c r="P45" s="40">
        <f t="shared" si="34"/>
        <v>439753975.35999995</v>
      </c>
      <c r="Q45" s="48">
        <f t="shared" si="35"/>
        <v>0.74244541304096801</v>
      </c>
      <c r="R45" s="11">
        <f t="shared" si="35"/>
        <v>0.31766057551489219</v>
      </c>
      <c r="S45" s="11">
        <f t="shared" si="36"/>
        <v>0.6784446145072115</v>
      </c>
      <c r="T45" s="12">
        <f t="shared" si="37"/>
        <v>0.42165060095610762</v>
      </c>
      <c r="U45" s="7" t="s">
        <v>29</v>
      </c>
      <c r="V45" s="5">
        <f>RANK(Q45,Q40:Q47,0)</f>
        <v>5</v>
      </c>
      <c r="W45" s="5">
        <f>RANK(R45,R40:R47,0)</f>
        <v>8</v>
      </c>
      <c r="X45" s="5" t="e">
        <f>RANK(#REF!,#REF!,0)</f>
        <v>#REF!</v>
      </c>
      <c r="Y45" s="6">
        <f>RANK(S45,S40:S47,0)</f>
        <v>3</v>
      </c>
      <c r="Z45" s="2">
        <f>RANK(T45,T40:T47,1)</f>
        <v>5</v>
      </c>
      <c r="AA45" s="13">
        <f t="shared" si="38"/>
        <v>0.85246368926367955</v>
      </c>
      <c r="AB45" s="13">
        <f t="shared" si="39"/>
        <v>0.6784446145072115</v>
      </c>
      <c r="AC45" s="13">
        <f t="shared" si="40"/>
        <v>0.57834939904389238</v>
      </c>
    </row>
    <row r="46" spans="1:29" ht="21" customHeight="1">
      <c r="A46" s="287" t="s">
        <v>30</v>
      </c>
      <c r="B46" s="46">
        <v>30176160</v>
      </c>
      <c r="C46" s="46">
        <v>26039581.240000002</v>
      </c>
      <c r="D46" s="46">
        <v>2819297.24</v>
      </c>
      <c r="E46" s="46">
        <v>741</v>
      </c>
      <c r="F46" s="46">
        <v>45488</v>
      </c>
      <c r="G46" s="46"/>
      <c r="H46" s="39">
        <f t="shared" si="33"/>
        <v>46229</v>
      </c>
      <c r="I46" s="288">
        <v>181773300.99999994</v>
      </c>
      <c r="J46" s="288">
        <v>344639366.54999125</v>
      </c>
      <c r="K46" s="288">
        <v>52642852.07</v>
      </c>
      <c r="L46" s="40">
        <v>579055519.61999118</v>
      </c>
      <c r="M46" s="288">
        <v>142483343.36999997</v>
      </c>
      <c r="N46" s="288">
        <v>183656849.83000001</v>
      </c>
      <c r="O46" s="288">
        <v>52642852.07</v>
      </c>
      <c r="P46" s="40">
        <f t="shared" si="34"/>
        <v>378783045.26999998</v>
      </c>
      <c r="Q46" s="48">
        <f t="shared" si="35"/>
        <v>0.78385187805991385</v>
      </c>
      <c r="R46" s="20">
        <f>N46/J46</f>
        <v>0.53289573872101426</v>
      </c>
      <c r="S46" s="20">
        <f t="shared" si="36"/>
        <v>0.65413942607537656</v>
      </c>
      <c r="T46" s="21">
        <f t="shared" si="37"/>
        <v>0.43553067296910064</v>
      </c>
      <c r="U46" s="7" t="s">
        <v>30</v>
      </c>
      <c r="V46" s="5">
        <f>RANK(Q46,Q40:Q47,0)</f>
        <v>4</v>
      </c>
      <c r="W46" s="5">
        <f>RANK(R46,R40:R47,0)</f>
        <v>4</v>
      </c>
      <c r="X46" s="5" t="e">
        <f>RANK(#REF!,#REF!,0)</f>
        <v>#REF!</v>
      </c>
      <c r="Y46" s="6">
        <f>RANK(S46,S40:S47,0)</f>
        <v>5</v>
      </c>
      <c r="Z46" s="2">
        <f>RANK(T46,T40:T47,1)</f>
        <v>6</v>
      </c>
      <c r="AA46" s="13">
        <f>C46/B46</f>
        <v>0.86291898107645248</v>
      </c>
      <c r="AB46" s="13">
        <f t="shared" si="39"/>
        <v>0.65413942607537656</v>
      </c>
      <c r="AC46" s="13">
        <f t="shared" si="40"/>
        <v>0.56446932703089936</v>
      </c>
    </row>
    <row r="47" spans="1:29" ht="21" customHeight="1">
      <c r="A47" s="287" t="s">
        <v>31</v>
      </c>
      <c r="B47" s="39">
        <v>9982330</v>
      </c>
      <c r="C47" s="39">
        <v>9479310.8000000007</v>
      </c>
      <c r="D47" s="39">
        <v>338362.8</v>
      </c>
      <c r="E47" s="39">
        <v>173</v>
      </c>
      <c r="F47" s="39">
        <v>35097</v>
      </c>
      <c r="G47" s="39"/>
      <c r="H47" s="39">
        <f t="shared" si="33"/>
        <v>35270</v>
      </c>
      <c r="I47" s="40">
        <v>41384447.11999999</v>
      </c>
      <c r="J47" s="40">
        <v>160365220.57000461</v>
      </c>
      <c r="K47" s="40">
        <v>9079540</v>
      </c>
      <c r="L47" s="40">
        <v>210829207.69000459</v>
      </c>
      <c r="M47" s="40">
        <v>27056340.120000001</v>
      </c>
      <c r="N47" s="40">
        <v>75306701.199999988</v>
      </c>
      <c r="O47" s="40">
        <v>9079540</v>
      </c>
      <c r="P47" s="40">
        <f t="shared" si="34"/>
        <v>111442581.31999999</v>
      </c>
      <c r="Q47" s="48">
        <f t="shared" si="35"/>
        <v>0.65378039343008165</v>
      </c>
      <c r="R47" s="11">
        <f t="shared" si="35"/>
        <v>0.46959497160499447</v>
      </c>
      <c r="S47" s="11">
        <f t="shared" si="36"/>
        <v>0.52859175700105565</v>
      </c>
      <c r="T47" s="12">
        <f t="shared" si="37"/>
        <v>0.49804448951987335</v>
      </c>
      <c r="U47" s="22" t="s">
        <v>31</v>
      </c>
      <c r="V47" s="23">
        <f>RANK(Q47,Q40:Q47,0)</f>
        <v>7</v>
      </c>
      <c r="W47" s="23">
        <f>RANK(R47,R40:R47,0)</f>
        <v>5</v>
      </c>
      <c r="X47" s="23" t="e">
        <f>RANK(#REF!,#REF!,0)</f>
        <v>#REF!</v>
      </c>
      <c r="Y47" s="24">
        <f>RANK(S47,S40:S47,0)</f>
        <v>8</v>
      </c>
      <c r="Z47" s="2">
        <f>RANK(T47,T40:T47,1)</f>
        <v>7</v>
      </c>
      <c r="AA47" s="13">
        <f t="shared" ref="AA47" si="41">C47/B47</f>
        <v>0.9496090391722174</v>
      </c>
      <c r="AB47" s="13">
        <f t="shared" si="39"/>
        <v>0.52859175700105565</v>
      </c>
      <c r="AC47" s="13">
        <f t="shared" si="40"/>
        <v>0.50195551048012665</v>
      </c>
    </row>
    <row r="48" spans="1:29" ht="21" customHeight="1">
      <c r="A48" s="36" t="s">
        <v>32</v>
      </c>
      <c r="B48" s="288">
        <f>SUM(B40:B47)</f>
        <v>184535760</v>
      </c>
      <c r="C48" s="288">
        <v>163022569.21000001</v>
      </c>
      <c r="D48" s="288">
        <v>18024062.210000001</v>
      </c>
      <c r="E48" s="288">
        <v>5710</v>
      </c>
      <c r="F48" s="288">
        <v>240708</v>
      </c>
      <c r="G48" s="288"/>
      <c r="H48" s="46">
        <f t="shared" si="33"/>
        <v>246418</v>
      </c>
      <c r="I48" s="288">
        <v>2197850752.7199984</v>
      </c>
      <c r="J48" s="288">
        <v>1478533301.1300373</v>
      </c>
      <c r="K48" s="288">
        <v>348723177.18000001</v>
      </c>
      <c r="L48" s="288">
        <v>4025107231.0300355</v>
      </c>
      <c r="M48" s="46">
        <v>1663785366.0599999</v>
      </c>
      <c r="N48" s="46">
        <v>736539237.68000007</v>
      </c>
      <c r="O48" s="46">
        <v>348723177.18000001</v>
      </c>
      <c r="P48" s="288">
        <f t="shared" si="34"/>
        <v>2749047780.9199996</v>
      </c>
      <c r="Q48" s="49">
        <f>M48/I48</f>
        <v>0.75700561742008454</v>
      </c>
      <c r="R48" s="27">
        <f t="shared" si="35"/>
        <v>0.49815532535998069</v>
      </c>
      <c r="S48" s="27">
        <f t="shared" si="36"/>
        <v>0.68297504218701544</v>
      </c>
      <c r="T48" s="28">
        <f t="shared" si="37"/>
        <v>0.39664623223360396</v>
      </c>
      <c r="U48" s="2"/>
      <c r="V48" s="2"/>
      <c r="W48" s="2"/>
      <c r="X48" s="2"/>
      <c r="Y48" s="2"/>
      <c r="Z48" s="2"/>
      <c r="AA48" s="13">
        <f>C48/B48</f>
        <v>0.88341993557237908</v>
      </c>
      <c r="AB48" s="13">
        <f t="shared" si="39"/>
        <v>0.68297504218701544</v>
      </c>
      <c r="AC48" s="13">
        <f t="shared" si="40"/>
        <v>0.60335376776639604</v>
      </c>
    </row>
    <row r="49" spans="1:29" ht="14.25" customHeight="1">
      <c r="A49" s="1" t="s">
        <v>54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1" customHeight="1">
      <c r="A50" s="432" t="s">
        <v>1</v>
      </c>
      <c r="B50" s="434" t="s">
        <v>2</v>
      </c>
      <c r="C50" s="436" t="s">
        <v>3</v>
      </c>
      <c r="D50" s="436" t="s">
        <v>4</v>
      </c>
      <c r="E50" s="443" t="s">
        <v>5</v>
      </c>
      <c r="F50" s="444"/>
      <c r="G50" s="444"/>
      <c r="H50" s="444"/>
      <c r="I50" s="430" t="s">
        <v>6</v>
      </c>
      <c r="J50" s="430"/>
      <c r="K50" s="430"/>
      <c r="L50" s="430"/>
      <c r="M50" s="430" t="s">
        <v>7</v>
      </c>
      <c r="N50" s="430"/>
      <c r="O50" s="430"/>
      <c r="P50" s="430"/>
      <c r="Q50" s="426" t="s">
        <v>8</v>
      </c>
      <c r="R50" s="427"/>
      <c r="S50" s="427"/>
      <c r="T50" s="428"/>
      <c r="U50" s="429" t="s">
        <v>9</v>
      </c>
      <c r="V50" s="430"/>
      <c r="W50" s="430"/>
      <c r="X50" s="430"/>
      <c r="Y50" s="431"/>
      <c r="Z50" s="2"/>
      <c r="AA50" s="2"/>
      <c r="AB50" s="2"/>
      <c r="AC50" s="2"/>
    </row>
    <row r="51" spans="1:29" ht="21" customHeight="1">
      <c r="A51" s="433"/>
      <c r="B51" s="435"/>
      <c r="C51" s="437"/>
      <c r="D51" s="437"/>
      <c r="E51" s="38" t="s">
        <v>10</v>
      </c>
      <c r="F51" s="33" t="s">
        <v>11</v>
      </c>
      <c r="G51" s="33" t="s">
        <v>12</v>
      </c>
      <c r="H51" s="33" t="s">
        <v>13</v>
      </c>
      <c r="I51" s="33" t="s">
        <v>10</v>
      </c>
      <c r="J51" s="33" t="s">
        <v>11</v>
      </c>
      <c r="K51" s="33" t="s">
        <v>14</v>
      </c>
      <c r="L51" s="33" t="s">
        <v>15</v>
      </c>
      <c r="M51" s="33" t="s">
        <v>10</v>
      </c>
      <c r="N51" s="33" t="s">
        <v>11</v>
      </c>
      <c r="O51" s="33" t="s">
        <v>14</v>
      </c>
      <c r="P51" s="33" t="s">
        <v>16</v>
      </c>
      <c r="Q51" s="5" t="s">
        <v>10</v>
      </c>
      <c r="R51" s="5" t="s">
        <v>17</v>
      </c>
      <c r="S51" s="5" t="s">
        <v>13</v>
      </c>
      <c r="T51" s="6" t="s">
        <v>18</v>
      </c>
      <c r="U51" s="7" t="s">
        <v>1</v>
      </c>
      <c r="V51" s="5" t="s">
        <v>10</v>
      </c>
      <c r="W51" s="5" t="s">
        <v>17</v>
      </c>
      <c r="X51" s="5" t="s">
        <v>12</v>
      </c>
      <c r="Y51" s="6" t="s">
        <v>19</v>
      </c>
      <c r="Z51" s="2" t="s">
        <v>20</v>
      </c>
      <c r="AA51" s="2" t="s">
        <v>21</v>
      </c>
      <c r="AB51" s="2" t="s">
        <v>22</v>
      </c>
      <c r="AC51" s="2" t="s">
        <v>23</v>
      </c>
    </row>
    <row r="52" spans="1:29" ht="21" customHeight="1">
      <c r="A52" s="287" t="s">
        <v>24</v>
      </c>
      <c r="B52" s="39">
        <v>15162370</v>
      </c>
      <c r="C52" s="39">
        <v>13262501</v>
      </c>
      <c r="D52" s="39">
        <v>805286</v>
      </c>
      <c r="E52" s="39">
        <v>202</v>
      </c>
      <c r="F52" s="39">
        <v>36347</v>
      </c>
      <c r="G52" s="39"/>
      <c r="H52" s="39">
        <f>E52+F52+G52</f>
        <v>36549</v>
      </c>
      <c r="I52" s="40">
        <v>91041400.560000002</v>
      </c>
      <c r="J52" s="40">
        <v>187936471.1700235</v>
      </c>
      <c r="K52" s="40">
        <v>15633950</v>
      </c>
      <c r="L52" s="40">
        <v>294611821.7300235</v>
      </c>
      <c r="M52" s="40">
        <v>66770979.409999996</v>
      </c>
      <c r="N52" s="40">
        <v>58536724.460000001</v>
      </c>
      <c r="O52" s="40">
        <v>15633950</v>
      </c>
      <c r="P52" s="40">
        <f>M52+N52+O52</f>
        <v>140941653.87</v>
      </c>
      <c r="Q52" s="48">
        <f>M52/I52</f>
        <v>0.73341335918920969</v>
      </c>
      <c r="R52" s="11">
        <f>N52/J52</f>
        <v>0.31147080763819729</v>
      </c>
      <c r="S52" s="11">
        <f>P52/L52</f>
        <v>0.47839782206416742</v>
      </c>
      <c r="T52" s="12">
        <f>1-(AC52)</f>
        <v>0.58154618351063569</v>
      </c>
      <c r="U52" s="7" t="s">
        <v>24</v>
      </c>
      <c r="V52" s="5">
        <f>RANK(Q52,Q52:Q59,0)</f>
        <v>6</v>
      </c>
      <c r="W52" s="5">
        <f>RANK(R52,R52:R59,0)</f>
        <v>7</v>
      </c>
      <c r="X52" s="5" t="e">
        <f>RANK(#REF!,#REF!,0)</f>
        <v>#REF!</v>
      </c>
      <c r="Y52" s="6">
        <f>RANK(S52,S52:S59,0)</f>
        <v>8</v>
      </c>
      <c r="Z52" s="2">
        <f>RANK(T52,T52:T59,1)</f>
        <v>8</v>
      </c>
      <c r="AA52" s="13">
        <f>C52/B52</f>
        <v>0.87469841456183961</v>
      </c>
      <c r="AB52" s="13">
        <f>P52/L52</f>
        <v>0.47839782206416742</v>
      </c>
      <c r="AC52" s="13">
        <f>AA52*AB52</f>
        <v>0.41845381648936431</v>
      </c>
    </row>
    <row r="53" spans="1:29" ht="21" customHeight="1">
      <c r="A53" s="35" t="s">
        <v>25</v>
      </c>
      <c r="B53" s="43">
        <v>12873430</v>
      </c>
      <c r="C53" s="43">
        <v>11598912.699999999</v>
      </c>
      <c r="D53" s="43">
        <v>758009.7</v>
      </c>
      <c r="E53" s="43">
        <v>602</v>
      </c>
      <c r="F53" s="43">
        <v>34849</v>
      </c>
      <c r="G53" s="43"/>
      <c r="H53" s="39">
        <f t="shared" ref="H53:H60" si="42">E53+F53+G53</f>
        <v>35451</v>
      </c>
      <c r="I53" s="44">
        <v>139383586.0999999</v>
      </c>
      <c r="J53" s="44">
        <v>143938183.59000576</v>
      </c>
      <c r="K53" s="44">
        <v>14904390</v>
      </c>
      <c r="L53" s="40">
        <v>298226159.69000566</v>
      </c>
      <c r="M53" s="44">
        <v>60010972.18999999</v>
      </c>
      <c r="N53" s="44">
        <v>86433204.020000011</v>
      </c>
      <c r="O53" s="44">
        <v>14904390</v>
      </c>
      <c r="P53" s="40">
        <f t="shared" ref="P53:P60" si="43">M53+N53+O53</f>
        <v>161348566.21000001</v>
      </c>
      <c r="Q53" s="48">
        <f t="shared" ref="Q53:R60" si="44">M53/I53</f>
        <v>0.43054547432109747</v>
      </c>
      <c r="R53" s="17">
        <f t="shared" si="44"/>
        <v>0.60048836149132456</v>
      </c>
      <c r="S53" s="17">
        <f t="shared" ref="S53:S60" si="45">P53/L53</f>
        <v>0.54102754224416627</v>
      </c>
      <c r="T53" s="18">
        <f t="shared" ref="T53:T60" si="46">1-(AC53)</f>
        <v>0.51253619037151354</v>
      </c>
      <c r="U53" s="7" t="s">
        <v>25</v>
      </c>
      <c r="V53" s="5">
        <f>RANK(Q53,Q52:Q59,0)</f>
        <v>8</v>
      </c>
      <c r="W53" s="5">
        <f>RANK(R53,R52:R59,0)</f>
        <v>1</v>
      </c>
      <c r="X53" s="5" t="e">
        <f>RANK(#REF!,#REF!,0)</f>
        <v>#REF!</v>
      </c>
      <c r="Y53" s="6">
        <f>RANK(S53,S52:S59,0)</f>
        <v>6</v>
      </c>
      <c r="Z53" s="2">
        <f>RANK(T53,T52:T59,1)</f>
        <v>5</v>
      </c>
      <c r="AA53" s="13">
        <f t="shared" ref="AA53:AA57" si="47">C53/B53</f>
        <v>0.90099629236341827</v>
      </c>
      <c r="AB53" s="13">
        <f t="shared" ref="AB53:AB60" si="48">P53/L53</f>
        <v>0.54102754224416627</v>
      </c>
      <c r="AC53" s="13">
        <f t="shared" ref="AC53:AC60" si="49">AA53*AB53</f>
        <v>0.48746380962848646</v>
      </c>
    </row>
    <row r="54" spans="1:29" ht="21" customHeight="1">
      <c r="A54" s="287" t="s">
        <v>26</v>
      </c>
      <c r="B54" s="39">
        <v>13352150</v>
      </c>
      <c r="C54" s="39">
        <v>11278348.9</v>
      </c>
      <c r="D54" s="39">
        <v>776779.9</v>
      </c>
      <c r="E54" s="39">
        <v>362</v>
      </c>
      <c r="F54" s="39">
        <v>29524</v>
      </c>
      <c r="G54" s="39"/>
      <c r="H54" s="39">
        <f t="shared" si="42"/>
        <v>29886</v>
      </c>
      <c r="I54" s="40">
        <v>116708326.97000001</v>
      </c>
      <c r="J54" s="40">
        <v>137976500.16998097</v>
      </c>
      <c r="K54" s="40">
        <v>16230482.310000001</v>
      </c>
      <c r="L54" s="40">
        <v>270915309.44998097</v>
      </c>
      <c r="M54" s="40">
        <v>59409702.68999999</v>
      </c>
      <c r="N54" s="40">
        <v>71758608.370000005</v>
      </c>
      <c r="O54" s="40">
        <v>16230482.310000001</v>
      </c>
      <c r="P54" s="40">
        <f t="shared" si="43"/>
        <v>147398793.37</v>
      </c>
      <c r="Q54" s="48">
        <f t="shared" si="44"/>
        <v>0.50904424930426184</v>
      </c>
      <c r="R54" s="11">
        <f t="shared" si="44"/>
        <v>0.52007847917287764</v>
      </c>
      <c r="S54" s="11">
        <f t="shared" si="45"/>
        <v>0.54407701679632914</v>
      </c>
      <c r="T54" s="12">
        <f t="shared" si="46"/>
        <v>0.54042679089883205</v>
      </c>
      <c r="U54" s="7" t="s">
        <v>26</v>
      </c>
      <c r="V54" s="5">
        <f>RANK(Q54,Q52:Q59,0)</f>
        <v>7</v>
      </c>
      <c r="W54" s="5">
        <f>RANK(R54,R52:R59,0)</f>
        <v>2</v>
      </c>
      <c r="X54" s="5" t="e">
        <f>RANK(#REF!,#REF!,0)</f>
        <v>#REF!</v>
      </c>
      <c r="Y54" s="6">
        <f>RANK(S54,S52:S59,0)</f>
        <v>5</v>
      </c>
      <c r="Z54" s="2">
        <f>RANK(T54,T52:T59,1)</f>
        <v>7</v>
      </c>
      <c r="AA54" s="13">
        <f t="shared" si="47"/>
        <v>0.84468410705392016</v>
      </c>
      <c r="AB54" s="13">
        <f t="shared" si="48"/>
        <v>0.54407701679632914</v>
      </c>
      <c r="AC54" s="13">
        <f t="shared" si="49"/>
        <v>0.459573209101168</v>
      </c>
    </row>
    <row r="55" spans="1:29" ht="21" customHeight="1">
      <c r="A55" s="287" t="s">
        <v>27</v>
      </c>
      <c r="B55" s="39">
        <v>15633430</v>
      </c>
      <c r="C55" s="39">
        <v>13767915.560000001</v>
      </c>
      <c r="D55" s="39">
        <v>1758393.56</v>
      </c>
      <c r="E55" s="39">
        <v>523</v>
      </c>
      <c r="F55" s="39">
        <v>23034</v>
      </c>
      <c r="G55" s="39"/>
      <c r="H55" s="39">
        <f t="shared" si="42"/>
        <v>23557</v>
      </c>
      <c r="I55" s="40">
        <v>155937060.91000006</v>
      </c>
      <c r="J55" s="40">
        <v>127511263.71000381</v>
      </c>
      <c r="K55" s="40">
        <v>32133300</v>
      </c>
      <c r="L55" s="40">
        <v>315581624.62000388</v>
      </c>
      <c r="M55" s="40">
        <v>117948510.79999998</v>
      </c>
      <c r="N55" s="40">
        <v>66050275.209999993</v>
      </c>
      <c r="O55" s="40">
        <v>32133300</v>
      </c>
      <c r="P55" s="40">
        <f t="shared" si="43"/>
        <v>216132086.00999999</v>
      </c>
      <c r="Q55" s="48">
        <f t="shared" si="44"/>
        <v>0.75638536542685397</v>
      </c>
      <c r="R55" s="11">
        <f t="shared" si="44"/>
        <v>0.51799561300103458</v>
      </c>
      <c r="S55" s="11">
        <f t="shared" si="45"/>
        <v>0.68486904543395888</v>
      </c>
      <c r="T55" s="12">
        <f t="shared" si="46"/>
        <v>0.39685538060473302</v>
      </c>
      <c r="U55" s="7" t="s">
        <v>27</v>
      </c>
      <c r="V55" s="5">
        <f>RANK(Q55,Q52:Q59,0)</f>
        <v>5</v>
      </c>
      <c r="W55" s="5">
        <f>RANK(R55,R52:R59,0)</f>
        <v>3</v>
      </c>
      <c r="X55" s="5" t="e">
        <f>RANK(#REF!,#REF!,0)</f>
        <v>#REF!</v>
      </c>
      <c r="Y55" s="6">
        <f>RANK(S55,S52:S59,0)</f>
        <v>3</v>
      </c>
      <c r="Z55" s="2">
        <f>RANK(T55,T52:T59,1)</f>
        <v>3</v>
      </c>
      <c r="AA55" s="13">
        <f t="shared" si="47"/>
        <v>0.88067145597607177</v>
      </c>
      <c r="AB55" s="13">
        <f t="shared" si="48"/>
        <v>0.68486904543395888</v>
      </c>
      <c r="AC55" s="13">
        <f t="shared" si="49"/>
        <v>0.60314461939526698</v>
      </c>
    </row>
    <row r="56" spans="1:29" ht="21" customHeight="1">
      <c r="A56" s="287" t="s">
        <v>28</v>
      </c>
      <c r="B56" s="39">
        <v>35649030</v>
      </c>
      <c r="C56" s="39">
        <v>32022206.5</v>
      </c>
      <c r="D56" s="39">
        <v>2766710.5</v>
      </c>
      <c r="E56" s="39">
        <v>2257</v>
      </c>
      <c r="F56" s="39">
        <v>18125</v>
      </c>
      <c r="G56" s="39"/>
      <c r="H56" s="39">
        <f t="shared" si="42"/>
        <v>20382</v>
      </c>
      <c r="I56" s="40">
        <v>746661183.22999823</v>
      </c>
      <c r="J56" s="40">
        <v>131427817.47999643</v>
      </c>
      <c r="K56" s="40">
        <v>44975751.93</v>
      </c>
      <c r="L56" s="40">
        <v>923064752.63999462</v>
      </c>
      <c r="M56" s="40">
        <v>620942233.86000001</v>
      </c>
      <c r="N56" s="40">
        <v>40057012.019999996</v>
      </c>
      <c r="O56" s="40">
        <v>44975751.93</v>
      </c>
      <c r="P56" s="40">
        <f t="shared" si="43"/>
        <v>705974997.80999994</v>
      </c>
      <c r="Q56" s="48">
        <f t="shared" si="44"/>
        <v>0.8316251705677965</v>
      </c>
      <c r="R56" s="11">
        <f t="shared" si="44"/>
        <v>0.30478336160529146</v>
      </c>
      <c r="S56" s="11">
        <f t="shared" si="45"/>
        <v>0.76481633145550076</v>
      </c>
      <c r="T56" s="12">
        <f t="shared" si="46"/>
        <v>0.31299374764361076</v>
      </c>
      <c r="U56" s="7" t="s">
        <v>28</v>
      </c>
      <c r="V56" s="5">
        <f>RANK(Q56,Q52:Q59,0)</f>
        <v>3</v>
      </c>
      <c r="W56" s="5">
        <f>RANK(R56,R52:R59,0)</f>
        <v>8</v>
      </c>
      <c r="X56" s="5" t="e">
        <f>RANK(#REF!,#REF!,0)</f>
        <v>#REF!</v>
      </c>
      <c r="Y56" s="6">
        <f>RANK(S56,S52:S59,0)</f>
        <v>1</v>
      </c>
      <c r="Z56" s="2">
        <f>RANK(T56,T52:T59,1)</f>
        <v>1</v>
      </c>
      <c r="AA56" s="13">
        <f t="shared" si="47"/>
        <v>0.89826305231867454</v>
      </c>
      <c r="AB56" s="13">
        <f t="shared" si="48"/>
        <v>0.76481633145550076</v>
      </c>
      <c r="AC56" s="13">
        <f t="shared" si="49"/>
        <v>0.68700625235638924</v>
      </c>
    </row>
    <row r="57" spans="1:29" ht="21" customHeight="1">
      <c r="A57" s="287" t="s">
        <v>29</v>
      </c>
      <c r="B57" s="39">
        <v>27533000</v>
      </c>
      <c r="C57" s="39">
        <v>23141724.5</v>
      </c>
      <c r="D57" s="39">
        <v>5290177.5</v>
      </c>
      <c r="E57" s="39">
        <v>845</v>
      </c>
      <c r="F57" s="39">
        <v>18704</v>
      </c>
      <c r="G57" s="39"/>
      <c r="H57" s="39">
        <f t="shared" si="42"/>
        <v>19549</v>
      </c>
      <c r="I57" s="40">
        <v>311908432.64999998</v>
      </c>
      <c r="J57" s="40">
        <v>131061036.88999555</v>
      </c>
      <c r="K57" s="40">
        <v>87174434</v>
      </c>
      <c r="L57" s="40">
        <v>530143903.53999555</v>
      </c>
      <c r="M57" s="40">
        <v>256108128.32000002</v>
      </c>
      <c r="N57" s="40">
        <v>55973436.579999998</v>
      </c>
      <c r="O57" s="40">
        <v>87174434</v>
      </c>
      <c r="P57" s="40">
        <f t="shared" si="43"/>
        <v>399255998.90000004</v>
      </c>
      <c r="Q57" s="48">
        <f t="shared" si="44"/>
        <v>0.82110036636099915</v>
      </c>
      <c r="R57" s="11">
        <f t="shared" si="44"/>
        <v>0.42707915264687407</v>
      </c>
      <c r="S57" s="11">
        <f t="shared" si="45"/>
        <v>0.75310872431805498</v>
      </c>
      <c r="T57" s="12">
        <f t="shared" si="46"/>
        <v>0.36700560720899</v>
      </c>
      <c r="U57" s="7" t="s">
        <v>29</v>
      </c>
      <c r="V57" s="5">
        <f>RANK(Q57,Q52:Q59,0)</f>
        <v>4</v>
      </c>
      <c r="W57" s="5">
        <f>RANK(R57,R52:R59,0)</f>
        <v>5</v>
      </c>
      <c r="X57" s="5" t="e">
        <f>RANK(#REF!,#REF!,0)</f>
        <v>#REF!</v>
      </c>
      <c r="Y57" s="6">
        <f>RANK(S57,S52:S59,0)</f>
        <v>2</v>
      </c>
      <c r="Z57" s="2">
        <f>RANK(T57,T52:T59,1)</f>
        <v>2</v>
      </c>
      <c r="AA57" s="13">
        <f t="shared" si="47"/>
        <v>0.84050864417244764</v>
      </c>
      <c r="AB57" s="13">
        <f t="shared" si="48"/>
        <v>0.75310872431805498</v>
      </c>
      <c r="AC57" s="13">
        <f t="shared" si="49"/>
        <v>0.63299439279101</v>
      </c>
    </row>
    <row r="58" spans="1:29" ht="21" customHeight="1">
      <c r="A58" s="287" t="s">
        <v>30</v>
      </c>
      <c r="B58" s="46">
        <v>22831510</v>
      </c>
      <c r="C58" s="46">
        <v>20078787.52</v>
      </c>
      <c r="D58" s="46">
        <v>2255462.5199999996</v>
      </c>
      <c r="E58" s="46">
        <v>741</v>
      </c>
      <c r="F58" s="46">
        <v>45589</v>
      </c>
      <c r="G58" s="46"/>
      <c r="H58" s="39">
        <f t="shared" si="42"/>
        <v>46330</v>
      </c>
      <c r="I58" s="288">
        <v>160744876.93000013</v>
      </c>
      <c r="J58" s="288">
        <v>260752860.24999517</v>
      </c>
      <c r="K58" s="288">
        <v>46869215</v>
      </c>
      <c r="L58" s="40">
        <v>468366952.1799953</v>
      </c>
      <c r="M58" s="288">
        <v>140663679.76000002</v>
      </c>
      <c r="N58" s="288">
        <v>127144815.74000001</v>
      </c>
      <c r="O58" s="288">
        <v>46869215</v>
      </c>
      <c r="P58" s="40">
        <f t="shared" si="43"/>
        <v>314677710.5</v>
      </c>
      <c r="Q58" s="48">
        <f t="shared" si="44"/>
        <v>0.87507410778170613</v>
      </c>
      <c r="R58" s="20">
        <f>N58/J58</f>
        <v>0.48760660043422233</v>
      </c>
      <c r="S58" s="20">
        <f t="shared" si="45"/>
        <v>0.67186147322168044</v>
      </c>
      <c r="T58" s="21">
        <f t="shared" si="46"/>
        <v>0.40914272583406486</v>
      </c>
      <c r="U58" s="7" t="s">
        <v>30</v>
      </c>
      <c r="V58" s="5">
        <f>RANK(Q58,Q52:Q59,0)</f>
        <v>2</v>
      </c>
      <c r="W58" s="5">
        <f>RANK(R58,R52:R59,0)</f>
        <v>4</v>
      </c>
      <c r="X58" s="5" t="e">
        <f>RANK(#REF!,#REF!,0)</f>
        <v>#REF!</v>
      </c>
      <c r="Y58" s="6">
        <f>RANK(S58,S52:S59,0)</f>
        <v>4</v>
      </c>
      <c r="Z58" s="2">
        <f>RANK(T58,T52:T59,1)</f>
        <v>4</v>
      </c>
      <c r="AA58" s="13">
        <f>C58/B58</f>
        <v>0.87943318335055365</v>
      </c>
      <c r="AB58" s="13">
        <f t="shared" si="48"/>
        <v>0.67186147322168044</v>
      </c>
      <c r="AC58" s="13">
        <f t="shared" si="49"/>
        <v>0.59085727416593514</v>
      </c>
    </row>
    <row r="59" spans="1:29" ht="21" customHeight="1">
      <c r="A59" s="287" t="s">
        <v>31</v>
      </c>
      <c r="B59" s="39">
        <v>8954630</v>
      </c>
      <c r="C59" s="39">
        <v>8367243.7999999998</v>
      </c>
      <c r="D59" s="39">
        <v>323979.8</v>
      </c>
      <c r="E59" s="39">
        <v>181</v>
      </c>
      <c r="F59" s="39">
        <v>35640</v>
      </c>
      <c r="G59" s="39"/>
      <c r="H59" s="39">
        <f t="shared" si="42"/>
        <v>35821</v>
      </c>
      <c r="I59" s="40">
        <v>35334941.849999994</v>
      </c>
      <c r="J59" s="40">
        <v>145491891.79996589</v>
      </c>
      <c r="K59" s="40">
        <v>6847220</v>
      </c>
      <c r="L59" s="40">
        <v>187674053.64996588</v>
      </c>
      <c r="M59" s="40">
        <v>32802246.359999996</v>
      </c>
      <c r="N59" s="40">
        <v>54997803.550000004</v>
      </c>
      <c r="O59" s="40">
        <v>6847220</v>
      </c>
      <c r="P59" s="40">
        <f t="shared" si="43"/>
        <v>94647269.909999996</v>
      </c>
      <c r="Q59" s="48">
        <f t="shared" si="44"/>
        <v>0.92832320198087437</v>
      </c>
      <c r="R59" s="11">
        <f t="shared" si="44"/>
        <v>0.37801284229375109</v>
      </c>
      <c r="S59" s="11">
        <f t="shared" si="45"/>
        <v>0.50431728877412252</v>
      </c>
      <c r="T59" s="12">
        <f t="shared" si="46"/>
        <v>0.52876381182381782</v>
      </c>
      <c r="U59" s="22" t="s">
        <v>31</v>
      </c>
      <c r="V59" s="23">
        <f>RANK(Q59,Q52:Q59,0)</f>
        <v>1</v>
      </c>
      <c r="W59" s="23">
        <f>RANK(R59,R52:R59,0)</f>
        <v>6</v>
      </c>
      <c r="X59" s="23" t="e">
        <f>RANK(#REF!,#REF!,0)</f>
        <v>#REF!</v>
      </c>
      <c r="Y59" s="24">
        <f>RANK(S59,S52:S59,0)</f>
        <v>7</v>
      </c>
      <c r="Z59" s="2">
        <f>RANK(T59,T52:T59,1)</f>
        <v>6</v>
      </c>
      <c r="AA59" s="13">
        <f t="shared" ref="AA59" si="50">C59/B59</f>
        <v>0.93440419090459348</v>
      </c>
      <c r="AB59" s="13">
        <f t="shared" si="48"/>
        <v>0.50431728877412252</v>
      </c>
      <c r="AC59" s="13">
        <f t="shared" si="49"/>
        <v>0.47123618817618218</v>
      </c>
    </row>
    <row r="60" spans="1:29" ht="21" customHeight="1">
      <c r="A60" s="36" t="s">
        <v>32</v>
      </c>
      <c r="B60" s="288">
        <v>151989550</v>
      </c>
      <c r="C60" s="288">
        <v>133517640.48</v>
      </c>
      <c r="D60" s="288">
        <v>14734799.48</v>
      </c>
      <c r="E60" s="288">
        <v>5713</v>
      </c>
      <c r="F60" s="288">
        <v>241812</v>
      </c>
      <c r="G60" s="288"/>
      <c r="H60" s="46">
        <f t="shared" si="42"/>
        <v>247525</v>
      </c>
      <c r="I60" s="288">
        <v>1757719809.1999981</v>
      </c>
      <c r="J60" s="288">
        <v>1266096025.059967</v>
      </c>
      <c r="K60" s="288">
        <v>264768743.24000001</v>
      </c>
      <c r="L60" s="288">
        <v>3288584577.4999647</v>
      </c>
      <c r="M60" s="288">
        <v>1354656453.3899999</v>
      </c>
      <c r="N60" s="288">
        <v>560951879.94999993</v>
      </c>
      <c r="O60" s="288">
        <v>264768743.24000001</v>
      </c>
      <c r="P60" s="288">
        <f t="shared" si="43"/>
        <v>2180377076.5799999</v>
      </c>
      <c r="Q60" s="49">
        <f>M60/I60</f>
        <v>0.77068964365062997</v>
      </c>
      <c r="R60" s="27">
        <f t="shared" si="44"/>
        <v>0.44305634710718816</v>
      </c>
      <c r="S60" s="27">
        <f t="shared" si="45"/>
        <v>0.6630138362558271</v>
      </c>
      <c r="T60" s="28">
        <f t="shared" si="46"/>
        <v>0.41756493770478875</v>
      </c>
      <c r="U60" s="2"/>
      <c r="V60" s="2"/>
      <c r="W60" s="2"/>
      <c r="X60" s="2"/>
      <c r="Y60" s="2"/>
      <c r="Z60" s="2"/>
      <c r="AA60" s="13">
        <f>C60/B60</f>
        <v>0.87846592400595969</v>
      </c>
      <c r="AB60" s="13">
        <f t="shared" si="48"/>
        <v>0.6630138362558271</v>
      </c>
      <c r="AC60" s="13">
        <f t="shared" si="49"/>
        <v>0.58243506229521125</v>
      </c>
    </row>
    <row r="61" spans="1:29" ht="21" customHeight="1">
      <c r="A61" s="1" t="s">
        <v>55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21" customHeight="1">
      <c r="A62" s="432" t="s">
        <v>1</v>
      </c>
      <c r="B62" s="434" t="s">
        <v>2</v>
      </c>
      <c r="C62" s="436" t="s">
        <v>3</v>
      </c>
      <c r="D62" s="436" t="s">
        <v>4</v>
      </c>
      <c r="E62" s="443" t="s">
        <v>5</v>
      </c>
      <c r="F62" s="444"/>
      <c r="G62" s="444"/>
      <c r="H62" s="444"/>
      <c r="I62" s="430" t="s">
        <v>6</v>
      </c>
      <c r="J62" s="430"/>
      <c r="K62" s="430"/>
      <c r="L62" s="430"/>
      <c r="M62" s="430" t="s">
        <v>7</v>
      </c>
      <c r="N62" s="430"/>
      <c r="O62" s="430"/>
      <c r="P62" s="430"/>
      <c r="Q62" s="426" t="s">
        <v>8</v>
      </c>
      <c r="R62" s="427"/>
      <c r="S62" s="427"/>
      <c r="T62" s="428"/>
      <c r="U62" s="429" t="s">
        <v>9</v>
      </c>
      <c r="V62" s="430"/>
      <c r="W62" s="430"/>
      <c r="X62" s="430"/>
      <c r="Y62" s="431"/>
      <c r="Z62" s="2"/>
      <c r="AA62" s="2"/>
      <c r="AB62" s="2"/>
      <c r="AC62" s="2"/>
    </row>
    <row r="63" spans="1:29" ht="21" customHeight="1">
      <c r="A63" s="433"/>
      <c r="B63" s="435"/>
      <c r="C63" s="437"/>
      <c r="D63" s="437"/>
      <c r="E63" s="38" t="s">
        <v>10</v>
      </c>
      <c r="F63" s="33" t="s">
        <v>11</v>
      </c>
      <c r="G63" s="33" t="s">
        <v>12</v>
      </c>
      <c r="H63" s="33" t="s">
        <v>13</v>
      </c>
      <c r="I63" s="33" t="s">
        <v>10</v>
      </c>
      <c r="J63" s="33" t="s">
        <v>11</v>
      </c>
      <c r="K63" s="33" t="s">
        <v>14</v>
      </c>
      <c r="L63" s="33" t="s">
        <v>15</v>
      </c>
      <c r="M63" s="33" t="s">
        <v>10</v>
      </c>
      <c r="N63" s="33" t="s">
        <v>11</v>
      </c>
      <c r="O63" s="33" t="s">
        <v>14</v>
      </c>
      <c r="P63" s="33" t="s">
        <v>16</v>
      </c>
      <c r="Q63" s="5" t="s">
        <v>10</v>
      </c>
      <c r="R63" s="5" t="s">
        <v>17</v>
      </c>
      <c r="S63" s="5" t="s">
        <v>13</v>
      </c>
      <c r="T63" s="6" t="s">
        <v>18</v>
      </c>
      <c r="U63" s="7" t="s">
        <v>1</v>
      </c>
      <c r="V63" s="5" t="s">
        <v>10</v>
      </c>
      <c r="W63" s="5" t="s">
        <v>17</v>
      </c>
      <c r="X63" s="5" t="s">
        <v>12</v>
      </c>
      <c r="Y63" s="6" t="s">
        <v>19</v>
      </c>
      <c r="Z63" s="2" t="s">
        <v>20</v>
      </c>
      <c r="AA63" s="2" t="s">
        <v>21</v>
      </c>
      <c r="AB63" s="2" t="s">
        <v>22</v>
      </c>
      <c r="AC63" s="2" t="s">
        <v>23</v>
      </c>
    </row>
    <row r="64" spans="1:29" ht="21" customHeight="1">
      <c r="A64" s="287" t="s">
        <v>24</v>
      </c>
      <c r="B64" s="39">
        <v>12589080</v>
      </c>
      <c r="C64" s="39">
        <v>11441951</v>
      </c>
      <c r="D64" s="39">
        <v>640549</v>
      </c>
      <c r="E64" s="39">
        <v>202</v>
      </c>
      <c r="F64" s="39">
        <v>36410</v>
      </c>
      <c r="G64" s="39"/>
      <c r="H64" s="39">
        <f>E64+F64+G64</f>
        <v>36612</v>
      </c>
      <c r="I64" s="40">
        <v>82619775.810000002</v>
      </c>
      <c r="J64" s="40">
        <v>165009939.70999926</v>
      </c>
      <c r="K64" s="40">
        <v>21565180</v>
      </c>
      <c r="L64" s="40">
        <v>269194895.51999927</v>
      </c>
      <c r="M64" s="40">
        <v>72619537.559999987</v>
      </c>
      <c r="N64" s="40">
        <v>76672107.260000005</v>
      </c>
      <c r="O64" s="40">
        <v>21565180</v>
      </c>
      <c r="P64" s="40">
        <f>M64+N64+O64</f>
        <v>170856824.81999999</v>
      </c>
      <c r="Q64" s="48">
        <f>M64/I64</f>
        <v>0.87896071912616325</v>
      </c>
      <c r="R64" s="11">
        <f>N64/J64</f>
        <v>0.46465144702645955</v>
      </c>
      <c r="S64" s="11">
        <f>P64/L64</f>
        <v>0.6346956337710592</v>
      </c>
      <c r="T64" s="12">
        <f>1-(AC64)</f>
        <v>0.4231384389071795</v>
      </c>
      <c r="U64" s="7" t="s">
        <v>24</v>
      </c>
      <c r="V64" s="5">
        <f>RANK(Q64,Q64:Q71,0)</f>
        <v>4</v>
      </c>
      <c r="W64" s="5">
        <f>RANK(R64,R64:R71,0)</f>
        <v>8</v>
      </c>
      <c r="X64" s="5" t="e">
        <f>RANK(#REF!,#REF!,0)</f>
        <v>#REF!</v>
      </c>
      <c r="Y64" s="6">
        <f>RANK(S64,S64:S71,0)</f>
        <v>8</v>
      </c>
      <c r="Z64" s="2">
        <f>RANK(T64,T64:T71,1)</f>
        <v>8</v>
      </c>
      <c r="AA64" s="13">
        <f>C64/B64</f>
        <v>0.9088790443781436</v>
      </c>
      <c r="AB64" s="13">
        <f>P64/L64</f>
        <v>0.6346956337710592</v>
      </c>
      <c r="AC64" s="13">
        <f>AA64*AB64</f>
        <v>0.5768615610928205</v>
      </c>
    </row>
    <row r="65" spans="1:29" ht="21" customHeight="1">
      <c r="A65" s="35" t="s">
        <v>25</v>
      </c>
      <c r="B65" s="43">
        <v>12398880</v>
      </c>
      <c r="C65" s="43">
        <v>11267513.300000001</v>
      </c>
      <c r="D65" s="43">
        <v>609230.30000000005</v>
      </c>
      <c r="E65" s="43">
        <v>607</v>
      </c>
      <c r="F65" s="43">
        <v>34824</v>
      </c>
      <c r="G65" s="43"/>
      <c r="H65" s="39">
        <f t="shared" ref="H65:H72" si="51">E65+F65+G65</f>
        <v>35431</v>
      </c>
      <c r="I65" s="44">
        <v>137839827.05999991</v>
      </c>
      <c r="J65" s="44">
        <v>141698761.21000367</v>
      </c>
      <c r="K65" s="44">
        <v>23072800</v>
      </c>
      <c r="L65" s="40">
        <v>302611388.27000356</v>
      </c>
      <c r="M65" s="44">
        <v>83172826.269999996</v>
      </c>
      <c r="N65" s="44">
        <v>122331512.64999999</v>
      </c>
      <c r="O65" s="44">
        <v>23072800</v>
      </c>
      <c r="P65" s="40">
        <f t="shared" ref="P65:P72" si="52">M65+N65+O65</f>
        <v>228577138.91999999</v>
      </c>
      <c r="Q65" s="48">
        <f t="shared" ref="Q65:R72" si="53">M65/I65</f>
        <v>0.60340199232690517</v>
      </c>
      <c r="R65" s="17">
        <f t="shared" si="53"/>
        <v>0.86332097475925995</v>
      </c>
      <c r="S65" s="17">
        <f t="shared" ref="S65:S72" si="54">P65/L65</f>
        <v>0.7553487667029013</v>
      </c>
      <c r="T65" s="18">
        <f t="shared" ref="T65:T72" si="55">1-(AC65)</f>
        <v>0.31357491362417111</v>
      </c>
      <c r="U65" s="7" t="s">
        <v>25</v>
      </c>
      <c r="V65" s="5">
        <f>RANK(Q65,Q64:Q71,0)</f>
        <v>8</v>
      </c>
      <c r="W65" s="5">
        <f>RANK(R65,R64:R71,0)</f>
        <v>4</v>
      </c>
      <c r="X65" s="5" t="e">
        <f>RANK(#REF!,#REF!,0)</f>
        <v>#REF!</v>
      </c>
      <c r="Y65" s="6">
        <f>RANK(S65,S64:S71,0)</f>
        <v>7</v>
      </c>
      <c r="Z65" s="2">
        <f>RANK(T65,T64:T71,1)</f>
        <v>7</v>
      </c>
      <c r="AA65" s="13">
        <f t="shared" ref="AA65:AA69" si="56">C65/B65</f>
        <v>0.90875250829107146</v>
      </c>
      <c r="AB65" s="13">
        <f t="shared" ref="AB65:AB72" si="57">P65/L65</f>
        <v>0.7553487667029013</v>
      </c>
      <c r="AC65" s="13">
        <f t="shared" ref="AC65:AC72" si="58">AA65*AB65</f>
        <v>0.68642508637582889</v>
      </c>
    </row>
    <row r="66" spans="1:29" ht="21" customHeight="1">
      <c r="A66" s="287" t="s">
        <v>26</v>
      </c>
      <c r="B66" s="39">
        <v>9969240</v>
      </c>
      <c r="C66" s="39">
        <v>9143408.0999999996</v>
      </c>
      <c r="D66" s="39">
        <v>594203.1</v>
      </c>
      <c r="E66" s="39">
        <v>363</v>
      </c>
      <c r="F66" s="39">
        <v>29437</v>
      </c>
      <c r="G66" s="39"/>
      <c r="H66" s="39">
        <f t="shared" si="51"/>
        <v>29800</v>
      </c>
      <c r="I66" s="40">
        <v>105881171.82000002</v>
      </c>
      <c r="J66" s="40">
        <v>111385023.87000786</v>
      </c>
      <c r="K66" s="40">
        <v>30252711</v>
      </c>
      <c r="L66" s="40">
        <v>247518906.69000787</v>
      </c>
      <c r="M66" s="40">
        <v>80185204.280000001</v>
      </c>
      <c r="N66" s="40">
        <v>102049719.76000001</v>
      </c>
      <c r="O66" s="40">
        <v>30252711</v>
      </c>
      <c r="P66" s="40">
        <f t="shared" si="52"/>
        <v>212487635.04000002</v>
      </c>
      <c r="Q66" s="48">
        <f t="shared" si="53"/>
        <v>0.75731315494237594</v>
      </c>
      <c r="R66" s="11">
        <f t="shared" si="53"/>
        <v>0.91618887543712668</v>
      </c>
      <c r="S66" s="11">
        <f t="shared" si="54"/>
        <v>0.8584703200314272</v>
      </c>
      <c r="T66" s="12">
        <f t="shared" si="55"/>
        <v>0.21264364407066694</v>
      </c>
      <c r="U66" s="7" t="s">
        <v>26</v>
      </c>
      <c r="V66" s="5">
        <f>RANK(Q66,Q64:Q71,0)</f>
        <v>7</v>
      </c>
      <c r="W66" s="5">
        <f>RANK(R66,R64:R71,0)</f>
        <v>2</v>
      </c>
      <c r="X66" s="5" t="e">
        <f>RANK(#REF!,#REF!,0)</f>
        <v>#REF!</v>
      </c>
      <c r="Y66" s="6">
        <f>RANK(S66,S64:S71,0)</f>
        <v>5</v>
      </c>
      <c r="Z66" s="2">
        <f>RANK(T66,T64:T71,1)</f>
        <v>4</v>
      </c>
      <c r="AA66" s="13">
        <f t="shared" si="56"/>
        <v>0.91716200031296269</v>
      </c>
      <c r="AB66" s="13">
        <f t="shared" si="57"/>
        <v>0.8584703200314272</v>
      </c>
      <c r="AC66" s="13">
        <f t="shared" si="58"/>
        <v>0.78735635592933306</v>
      </c>
    </row>
    <row r="67" spans="1:29" ht="21" customHeight="1">
      <c r="A67" s="287" t="s">
        <v>27</v>
      </c>
      <c r="B67" s="39">
        <v>13126600</v>
      </c>
      <c r="C67" s="39">
        <v>11143728.15</v>
      </c>
      <c r="D67" s="39">
        <v>1402756.15</v>
      </c>
      <c r="E67" s="39">
        <v>523</v>
      </c>
      <c r="F67" s="39">
        <v>23024</v>
      </c>
      <c r="G67" s="39"/>
      <c r="H67" s="39">
        <f t="shared" si="51"/>
        <v>23547</v>
      </c>
      <c r="I67" s="40">
        <v>148554476.98000014</v>
      </c>
      <c r="J67" s="40">
        <v>93361501.899995968</v>
      </c>
      <c r="K67" s="40">
        <v>48428960.159999996</v>
      </c>
      <c r="L67" s="40">
        <v>290344939.03999615</v>
      </c>
      <c r="M67" s="40">
        <v>130284920.59</v>
      </c>
      <c r="N67" s="40">
        <v>94518537.419999987</v>
      </c>
      <c r="O67" s="40">
        <v>48428960.159999996</v>
      </c>
      <c r="P67" s="40">
        <f t="shared" si="52"/>
        <v>273232418.16999996</v>
      </c>
      <c r="Q67" s="48">
        <f t="shared" si="53"/>
        <v>0.87701780005957164</v>
      </c>
      <c r="R67" s="11">
        <f t="shared" si="53"/>
        <v>1.0123930688394813</v>
      </c>
      <c r="S67" s="11">
        <f t="shared" si="54"/>
        <v>0.94106141155214396</v>
      </c>
      <c r="T67" s="12">
        <f t="shared" si="55"/>
        <v>0.201093006354093</v>
      </c>
      <c r="U67" s="7" t="s">
        <v>27</v>
      </c>
      <c r="V67" s="5">
        <f>RANK(Q67,Q64:Q71,0)</f>
        <v>5</v>
      </c>
      <c r="W67" s="5">
        <f>RANK(R67,R64:R71,0)</f>
        <v>1</v>
      </c>
      <c r="X67" s="5" t="e">
        <f>RANK(#REF!,#REF!,0)</f>
        <v>#REF!</v>
      </c>
      <c r="Y67" s="6">
        <f>RANK(S67,S64:S71,0)</f>
        <v>1</v>
      </c>
      <c r="Z67" s="2">
        <f>RANK(T67,T64:T71,1)</f>
        <v>3</v>
      </c>
      <c r="AA67" s="13">
        <f t="shared" si="56"/>
        <v>0.84894246415675045</v>
      </c>
      <c r="AB67" s="13">
        <f t="shared" si="57"/>
        <v>0.94106141155214396</v>
      </c>
      <c r="AC67" s="13">
        <f t="shared" si="58"/>
        <v>0.798906993645907</v>
      </c>
    </row>
    <row r="68" spans="1:29" ht="21" customHeight="1">
      <c r="A68" s="287" t="s">
        <v>28</v>
      </c>
      <c r="B68" s="39">
        <v>30767500</v>
      </c>
      <c r="C68" s="39">
        <v>28694907.899999999</v>
      </c>
      <c r="D68" s="39">
        <v>2160718.9</v>
      </c>
      <c r="E68" s="39">
        <v>2264</v>
      </c>
      <c r="F68" s="39">
        <v>18226</v>
      </c>
      <c r="G68" s="39"/>
      <c r="H68" s="39">
        <f t="shared" si="51"/>
        <v>20490</v>
      </c>
      <c r="I68" s="40">
        <v>687344514.99999928</v>
      </c>
      <c r="J68" s="40">
        <v>119627210.16999972</v>
      </c>
      <c r="K68" s="40">
        <v>67376530.969999999</v>
      </c>
      <c r="L68" s="40">
        <v>874348256.13999903</v>
      </c>
      <c r="M68" s="40">
        <v>633952441.51999986</v>
      </c>
      <c r="N68" s="40">
        <v>80034688.150000006</v>
      </c>
      <c r="O68" s="40">
        <v>67376530.969999999</v>
      </c>
      <c r="P68" s="40">
        <f t="shared" si="52"/>
        <v>781363660.63999987</v>
      </c>
      <c r="Q68" s="48">
        <f t="shared" si="53"/>
        <v>0.92232123438127755</v>
      </c>
      <c r="R68" s="11">
        <f t="shared" si="53"/>
        <v>0.66903414395658301</v>
      </c>
      <c r="S68" s="11">
        <f t="shared" si="54"/>
        <v>0.89365267804101312</v>
      </c>
      <c r="T68" s="12">
        <f t="shared" si="55"/>
        <v>0.16654647628259622</v>
      </c>
      <c r="U68" s="7" t="s">
        <v>28</v>
      </c>
      <c r="V68" s="5">
        <f>RANK(Q68,Q64:Q71,0)</f>
        <v>3</v>
      </c>
      <c r="W68" s="5">
        <f>RANK(R68,R64:R71,0)</f>
        <v>6</v>
      </c>
      <c r="X68" s="5" t="e">
        <f>RANK(#REF!,#REF!,0)</f>
        <v>#REF!</v>
      </c>
      <c r="Y68" s="6">
        <f>RANK(S68,S64:S71,0)</f>
        <v>3</v>
      </c>
      <c r="Z68" s="2">
        <f>RANK(T68,T64:T71,1)</f>
        <v>1</v>
      </c>
      <c r="AA68" s="13">
        <f t="shared" si="56"/>
        <v>0.93263696757942627</v>
      </c>
      <c r="AB68" s="13">
        <f t="shared" si="57"/>
        <v>0.89365267804101312</v>
      </c>
      <c r="AC68" s="13">
        <f t="shared" si="58"/>
        <v>0.83345352371740378</v>
      </c>
    </row>
    <row r="69" spans="1:29" ht="21" customHeight="1">
      <c r="A69" s="287" t="s">
        <v>29</v>
      </c>
      <c r="B69" s="39">
        <v>24350600</v>
      </c>
      <c r="C69" s="39">
        <v>21058511.399999999</v>
      </c>
      <c r="D69" s="39">
        <v>5183624.4000000004</v>
      </c>
      <c r="E69" s="39">
        <v>862</v>
      </c>
      <c r="F69" s="39">
        <v>19112</v>
      </c>
      <c r="G69" s="39"/>
      <c r="H69" s="39">
        <f t="shared" si="51"/>
        <v>19974</v>
      </c>
      <c r="I69" s="40">
        <v>274935848.3599999</v>
      </c>
      <c r="J69" s="40">
        <v>120019240.30999956</v>
      </c>
      <c r="K69" s="40">
        <v>139008655.44</v>
      </c>
      <c r="L69" s="40">
        <v>533963744.10999948</v>
      </c>
      <c r="M69" s="40">
        <v>268728148.43999994</v>
      </c>
      <c r="N69" s="40">
        <v>68823190.819999993</v>
      </c>
      <c r="O69" s="40">
        <v>139008655.44</v>
      </c>
      <c r="P69" s="40">
        <f t="shared" si="52"/>
        <v>476559994.69999993</v>
      </c>
      <c r="Q69" s="48">
        <f t="shared" si="53"/>
        <v>0.97742127861088668</v>
      </c>
      <c r="R69" s="11">
        <f t="shared" si="53"/>
        <v>0.57343464799673372</v>
      </c>
      <c r="S69" s="11">
        <f t="shared" si="54"/>
        <v>0.89249504288782933</v>
      </c>
      <c r="T69" s="12">
        <f t="shared" si="55"/>
        <v>0.228166162842113</v>
      </c>
      <c r="U69" s="7" t="s">
        <v>29</v>
      </c>
      <c r="V69" s="5">
        <f>RANK(Q69,Q64:Q71,0)</f>
        <v>1</v>
      </c>
      <c r="W69" s="5">
        <f>RANK(R69,R64:R71,0)</f>
        <v>7</v>
      </c>
      <c r="X69" s="5" t="e">
        <f>RANK(#REF!,#REF!,0)</f>
        <v>#REF!</v>
      </c>
      <c r="Y69" s="6">
        <f>RANK(S69,S64:S71,0)</f>
        <v>4</v>
      </c>
      <c r="Z69" s="2">
        <f>RANK(T69,T64:T71,1)</f>
        <v>6</v>
      </c>
      <c r="AA69" s="13">
        <f t="shared" si="56"/>
        <v>0.8648046208306982</v>
      </c>
      <c r="AB69" s="13">
        <f t="shared" si="57"/>
        <v>0.89249504288782933</v>
      </c>
      <c r="AC69" s="13">
        <f t="shared" si="58"/>
        <v>0.771833837157887</v>
      </c>
    </row>
    <row r="70" spans="1:29" ht="21" customHeight="1">
      <c r="A70" s="287" t="s">
        <v>30</v>
      </c>
      <c r="B70" s="46">
        <v>20560540</v>
      </c>
      <c r="C70" s="46">
        <v>17673257.009999998</v>
      </c>
      <c r="D70" s="46">
        <v>1896171.01</v>
      </c>
      <c r="E70" s="46">
        <v>742</v>
      </c>
      <c r="F70" s="46">
        <v>45617</v>
      </c>
      <c r="G70" s="46"/>
      <c r="H70" s="39">
        <f t="shared" si="51"/>
        <v>46359</v>
      </c>
      <c r="I70" s="288">
        <v>142884238.72000009</v>
      </c>
      <c r="J70" s="288">
        <v>235603625.74001282</v>
      </c>
      <c r="K70" s="288">
        <v>75447463</v>
      </c>
      <c r="L70" s="40">
        <v>453935327.46001291</v>
      </c>
      <c r="M70" s="288">
        <v>136957042.41999999</v>
      </c>
      <c r="N70" s="288">
        <v>209614257.75</v>
      </c>
      <c r="O70" s="288">
        <v>75447463</v>
      </c>
      <c r="P70" s="40">
        <f t="shared" si="52"/>
        <v>422018763.16999996</v>
      </c>
      <c r="Q70" s="48">
        <f t="shared" si="53"/>
        <v>0.95851749393006735</v>
      </c>
      <c r="R70" s="20">
        <f>N70/J70</f>
        <v>0.88969028847335341</v>
      </c>
      <c r="S70" s="20">
        <f t="shared" si="54"/>
        <v>0.92968918178586912</v>
      </c>
      <c r="T70" s="21">
        <f t="shared" si="55"/>
        <v>0.20086554880765417</v>
      </c>
      <c r="U70" s="7" t="s">
        <v>30</v>
      </c>
      <c r="V70" s="5">
        <f>RANK(Q70,Q64:Q71,0)</f>
        <v>2</v>
      </c>
      <c r="W70" s="5">
        <f>RANK(R70,R64:R71,0)</f>
        <v>3</v>
      </c>
      <c r="X70" s="5" t="e">
        <f>RANK(#REF!,#REF!,0)</f>
        <v>#REF!</v>
      </c>
      <c r="Y70" s="6">
        <f>RANK(S70,S64:S71,0)</f>
        <v>2</v>
      </c>
      <c r="Z70" s="2">
        <f>RANK(T70,T64:T71,1)</f>
        <v>2</v>
      </c>
      <c r="AA70" s="13">
        <f>C70/B70</f>
        <v>0.8595716362507988</v>
      </c>
      <c r="AB70" s="13">
        <f t="shared" si="57"/>
        <v>0.92968918178586912</v>
      </c>
      <c r="AC70" s="13">
        <f t="shared" si="58"/>
        <v>0.79913445119234583</v>
      </c>
    </row>
    <row r="71" spans="1:29" ht="21" customHeight="1">
      <c r="A71" s="287" t="s">
        <v>31</v>
      </c>
      <c r="B71" s="39">
        <v>6778200</v>
      </c>
      <c r="C71" s="39">
        <v>6829294.0999999996</v>
      </c>
      <c r="D71" s="39">
        <v>227705.1</v>
      </c>
      <c r="E71" s="39">
        <v>181</v>
      </c>
      <c r="F71" s="39">
        <v>36002</v>
      </c>
      <c r="G71" s="39"/>
      <c r="H71" s="39">
        <f t="shared" si="51"/>
        <v>36183</v>
      </c>
      <c r="I71" s="40">
        <v>35345450.529999994</v>
      </c>
      <c r="J71" s="40">
        <v>121443652.20999861</v>
      </c>
      <c r="K71" s="40">
        <v>12405352</v>
      </c>
      <c r="L71" s="40">
        <v>169194454.73999861</v>
      </c>
      <c r="M71" s="40">
        <v>29607505.969999999</v>
      </c>
      <c r="N71" s="40">
        <v>89518584.260000005</v>
      </c>
      <c r="O71" s="40">
        <v>12405352</v>
      </c>
      <c r="P71" s="40">
        <f t="shared" si="52"/>
        <v>131531442.23</v>
      </c>
      <c r="Q71" s="48">
        <f t="shared" si="53"/>
        <v>0.83766101509641744</v>
      </c>
      <c r="R71" s="11">
        <f t="shared" si="53"/>
        <v>0.73712032396066085</v>
      </c>
      <c r="S71" s="11">
        <f t="shared" si="54"/>
        <v>0.77739806799297639</v>
      </c>
      <c r="T71" s="12">
        <f t="shared" si="55"/>
        <v>0.21674190211327016</v>
      </c>
      <c r="U71" s="22" t="s">
        <v>31</v>
      </c>
      <c r="V71" s="23">
        <f>RANK(Q71,Q64:Q71,0)</f>
        <v>6</v>
      </c>
      <c r="W71" s="23">
        <f>RANK(R71,R64:R71,0)</f>
        <v>5</v>
      </c>
      <c r="X71" s="23" t="e">
        <f>RANK(#REF!,#REF!,0)</f>
        <v>#REF!</v>
      </c>
      <c r="Y71" s="24">
        <f>RANK(S71,S64:S71,0)</f>
        <v>6</v>
      </c>
      <c r="Z71" s="2">
        <f>RANK(T71,T64:T71,1)</f>
        <v>5</v>
      </c>
      <c r="AA71" s="13">
        <f t="shared" ref="AA71" si="59">C71/B71</f>
        <v>1.0075380041899029</v>
      </c>
      <c r="AB71" s="13">
        <f t="shared" si="57"/>
        <v>0.77739806799297639</v>
      </c>
      <c r="AC71" s="13">
        <f t="shared" si="58"/>
        <v>0.78325809788672984</v>
      </c>
    </row>
    <row r="72" spans="1:29" ht="21" customHeight="1">
      <c r="A72" s="36" t="s">
        <v>32</v>
      </c>
      <c r="B72" s="288">
        <f>SUM(B64:B71)</f>
        <v>130540640</v>
      </c>
      <c r="C72" s="288">
        <v>117252570.96000001</v>
      </c>
      <c r="D72" s="288">
        <v>12714957.959999999</v>
      </c>
      <c r="E72" s="288">
        <f>SUM(E64:E71)</f>
        <v>5744</v>
      </c>
      <c r="F72" s="288">
        <f>SUM(F64:F71)</f>
        <v>242652</v>
      </c>
      <c r="G72" s="288"/>
      <c r="H72" s="46">
        <f t="shared" si="51"/>
        <v>248396</v>
      </c>
      <c r="I72" s="288">
        <v>1615405304.2799993</v>
      </c>
      <c r="J72" s="288">
        <v>1108148955.1200175</v>
      </c>
      <c r="K72" s="288">
        <v>417557652.56999999</v>
      </c>
      <c r="L72" s="288">
        <v>3141111911.970017</v>
      </c>
      <c r="M72" s="288">
        <v>1435507627.05</v>
      </c>
      <c r="N72" s="288">
        <v>843562598.06999993</v>
      </c>
      <c r="O72" s="288">
        <v>417557652.56999999</v>
      </c>
      <c r="P72" s="288">
        <f t="shared" si="52"/>
        <v>2696627877.6900001</v>
      </c>
      <c r="Q72" s="49">
        <f>M72/I72</f>
        <v>0.88863619752060841</v>
      </c>
      <c r="R72" s="27">
        <f t="shared" si="53"/>
        <v>0.76123574738978872</v>
      </c>
      <c r="S72" s="27">
        <f t="shared" si="54"/>
        <v>0.85849468381365346</v>
      </c>
      <c r="T72" s="28">
        <f t="shared" si="55"/>
        <v>0.22889370825328281</v>
      </c>
      <c r="U72" s="2"/>
      <c r="V72" s="2"/>
      <c r="W72" s="2"/>
      <c r="X72" s="2"/>
      <c r="Y72" s="2"/>
      <c r="Z72" s="2"/>
      <c r="AA72" s="13">
        <f>C72/B72</f>
        <v>0.89820741617323163</v>
      </c>
      <c r="AB72" s="13">
        <f t="shared" si="57"/>
        <v>0.85849468381365346</v>
      </c>
      <c r="AC72" s="13">
        <f t="shared" si="58"/>
        <v>0.77110629174671719</v>
      </c>
    </row>
    <row r="73" spans="1:29" ht="15.75" customHeight="1">
      <c r="A73" s="1" t="s">
        <v>56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21" customHeight="1">
      <c r="A74" s="432" t="s">
        <v>1</v>
      </c>
      <c r="B74" s="434" t="s">
        <v>2</v>
      </c>
      <c r="C74" s="436" t="s">
        <v>3</v>
      </c>
      <c r="D74" s="436" t="s">
        <v>4</v>
      </c>
      <c r="E74" s="443" t="s">
        <v>5</v>
      </c>
      <c r="F74" s="444"/>
      <c r="G74" s="444"/>
      <c r="H74" s="444"/>
      <c r="I74" s="430" t="s">
        <v>6</v>
      </c>
      <c r="J74" s="430"/>
      <c r="K74" s="430"/>
      <c r="L74" s="430"/>
      <c r="M74" s="430" t="s">
        <v>7</v>
      </c>
      <c r="N74" s="430"/>
      <c r="O74" s="430"/>
      <c r="P74" s="430"/>
      <c r="Q74" s="426" t="s">
        <v>8</v>
      </c>
      <c r="R74" s="427"/>
      <c r="S74" s="427"/>
      <c r="T74" s="428"/>
      <c r="U74" s="429" t="s">
        <v>9</v>
      </c>
      <c r="V74" s="430"/>
      <c r="W74" s="430"/>
      <c r="X74" s="430"/>
      <c r="Y74" s="431"/>
      <c r="Z74" s="2"/>
      <c r="AA74" s="2"/>
      <c r="AB74" s="2"/>
      <c r="AC74" s="2"/>
    </row>
    <row r="75" spans="1:29" ht="21" customHeight="1">
      <c r="A75" s="433"/>
      <c r="B75" s="435"/>
      <c r="C75" s="437"/>
      <c r="D75" s="437"/>
      <c r="E75" s="38" t="s">
        <v>10</v>
      </c>
      <c r="F75" s="33" t="s">
        <v>11</v>
      </c>
      <c r="G75" s="33" t="s">
        <v>12</v>
      </c>
      <c r="H75" s="33" t="s">
        <v>13</v>
      </c>
      <c r="I75" s="33" t="s">
        <v>10</v>
      </c>
      <c r="J75" s="33" t="s">
        <v>11</v>
      </c>
      <c r="K75" s="33" t="s">
        <v>14</v>
      </c>
      <c r="L75" s="33" t="s">
        <v>15</v>
      </c>
      <c r="M75" s="33" t="s">
        <v>10</v>
      </c>
      <c r="N75" s="33" t="s">
        <v>11</v>
      </c>
      <c r="O75" s="33" t="s">
        <v>14</v>
      </c>
      <c r="P75" s="33" t="s">
        <v>16</v>
      </c>
      <c r="Q75" s="5" t="s">
        <v>10</v>
      </c>
      <c r="R75" s="5" t="s">
        <v>17</v>
      </c>
      <c r="S75" s="5" t="s">
        <v>13</v>
      </c>
      <c r="T75" s="6" t="s">
        <v>18</v>
      </c>
      <c r="U75" s="7" t="s">
        <v>1</v>
      </c>
      <c r="V75" s="5" t="s">
        <v>10</v>
      </c>
      <c r="W75" s="5" t="s">
        <v>17</v>
      </c>
      <c r="X75" s="5" t="s">
        <v>12</v>
      </c>
      <c r="Y75" s="6" t="s">
        <v>19</v>
      </c>
      <c r="Z75" s="2" t="s">
        <v>20</v>
      </c>
      <c r="AA75" s="2" t="s">
        <v>21</v>
      </c>
      <c r="AB75" s="2" t="s">
        <v>22</v>
      </c>
      <c r="AC75" s="2" t="s">
        <v>23</v>
      </c>
    </row>
    <row r="76" spans="1:29" ht="21" customHeight="1">
      <c r="A76" s="287" t="s">
        <v>24</v>
      </c>
      <c r="B76" s="39">
        <v>19534380</v>
      </c>
      <c r="C76" s="39">
        <v>17146069</v>
      </c>
      <c r="D76" s="39">
        <v>843552</v>
      </c>
      <c r="E76" s="39">
        <v>203</v>
      </c>
      <c r="F76" s="39">
        <v>37931</v>
      </c>
      <c r="G76" s="39"/>
      <c r="H76" s="39">
        <f>E76+G76+F76</f>
        <v>38134</v>
      </c>
      <c r="I76" s="40">
        <v>186246593.14000005</v>
      </c>
      <c r="J76" s="40">
        <v>198275245.54998857</v>
      </c>
      <c r="K76" s="40">
        <v>28118970</v>
      </c>
      <c r="L76" s="40">
        <v>412640808.68998861</v>
      </c>
      <c r="M76" s="40">
        <v>159887814.94999999</v>
      </c>
      <c r="N76" s="40">
        <v>94197495.440000013</v>
      </c>
      <c r="O76" s="40">
        <v>28118970</v>
      </c>
      <c r="P76" s="40">
        <f>M76+N76+O76</f>
        <v>282204280.38999999</v>
      </c>
      <c r="Q76" s="48">
        <f>M76/I76</f>
        <v>0.85847376993260549</v>
      </c>
      <c r="R76" s="11">
        <f>N76/J76</f>
        <v>0.47508449770776462</v>
      </c>
      <c r="S76" s="11">
        <f>P76/L76</f>
        <v>0.68389813718598103</v>
      </c>
      <c r="T76" s="12">
        <f>1-(AC76)</f>
        <v>0.39971656898441121</v>
      </c>
      <c r="U76" s="7" t="s">
        <v>24</v>
      </c>
      <c r="V76" s="5">
        <f>RANK(Q76,Q76:Q83,0)</f>
        <v>3</v>
      </c>
      <c r="W76" s="5">
        <f>RANK(R76,R76:R83,0)</f>
        <v>8</v>
      </c>
      <c r="X76" s="5" t="e">
        <f>RANK(#REF!,#REF!,0)</f>
        <v>#REF!</v>
      </c>
      <c r="Y76" s="6">
        <f>RANK(S76,S76:S83,0)</f>
        <v>7</v>
      </c>
      <c r="Z76" s="2">
        <f>RANK(T76,T76:T83,1)</f>
        <v>6</v>
      </c>
      <c r="AA76" s="13">
        <f>C76/B76</f>
        <v>0.87773807000785287</v>
      </c>
      <c r="AB76" s="13">
        <f>P76/L76</f>
        <v>0.68389813718598103</v>
      </c>
      <c r="AC76" s="13">
        <f>AA76*AB76</f>
        <v>0.60028343101558879</v>
      </c>
    </row>
    <row r="77" spans="1:29" ht="21" customHeight="1">
      <c r="A77" s="35" t="s">
        <v>25</v>
      </c>
      <c r="B77" s="43">
        <v>15745260</v>
      </c>
      <c r="C77" s="43">
        <v>14262358.9</v>
      </c>
      <c r="D77" s="43">
        <v>1080476.8999999999</v>
      </c>
      <c r="E77" s="43">
        <v>607</v>
      </c>
      <c r="F77" s="43">
        <v>34913</v>
      </c>
      <c r="G77" s="43"/>
      <c r="H77" s="39">
        <f t="shared" ref="H77:H84" si="60">E77+G77+F77</f>
        <v>35520</v>
      </c>
      <c r="I77" s="44">
        <v>183050469.90000004</v>
      </c>
      <c r="J77" s="44">
        <v>157770657.67001456</v>
      </c>
      <c r="K77" s="44">
        <v>23288700.390000001</v>
      </c>
      <c r="L77" s="40">
        <v>364109827.96001458</v>
      </c>
      <c r="M77" s="44">
        <v>113987819.27000001</v>
      </c>
      <c r="N77" s="44">
        <v>154208850.55000001</v>
      </c>
      <c r="O77" s="44">
        <v>23288700.390000001</v>
      </c>
      <c r="P77" s="40">
        <f t="shared" ref="P77:P84" si="61">M77+N77+O77</f>
        <v>291485370.21000004</v>
      </c>
      <c r="Q77" s="48">
        <f t="shared" ref="Q77:R84" si="62">M77/I77</f>
        <v>0.62271251929738958</v>
      </c>
      <c r="R77" s="17">
        <f t="shared" si="62"/>
        <v>0.97742414735023642</v>
      </c>
      <c r="S77" s="17">
        <f t="shared" ref="S77:S84" si="63">P77/L77</f>
        <v>0.80054244029361954</v>
      </c>
      <c r="T77" s="18">
        <f t="shared" ref="T77:T84" si="64">1-(AC77)</f>
        <v>0.27485328294677747</v>
      </c>
      <c r="U77" s="7" t="s">
        <v>25</v>
      </c>
      <c r="V77" s="5">
        <f>RANK(Q77,Q76:Q83,0)</f>
        <v>7</v>
      </c>
      <c r="W77" s="5">
        <f>RANK(R77,R76:R83,0)</f>
        <v>1</v>
      </c>
      <c r="X77" s="5" t="e">
        <f>RANK(#REF!,#REF!,0)</f>
        <v>#REF!</v>
      </c>
      <c r="Y77" s="6">
        <f>RANK(S77,S76:S83,0)</f>
        <v>3</v>
      </c>
      <c r="Z77" s="2">
        <f>RANK(T77,T76:T83,1)</f>
        <v>2</v>
      </c>
      <c r="AA77" s="13">
        <f t="shared" ref="AA77:AA81" si="65">C77/B77</f>
        <v>0.90581920527193582</v>
      </c>
      <c r="AB77" s="13">
        <f t="shared" ref="AB77:AB84" si="66">P77/L77</f>
        <v>0.80054244029361954</v>
      </c>
      <c r="AC77" s="13">
        <f t="shared" ref="AC77:AC84" si="67">AA77*AB77</f>
        <v>0.72514671705322253</v>
      </c>
    </row>
    <row r="78" spans="1:29" ht="21" customHeight="1">
      <c r="A78" s="287" t="s">
        <v>26</v>
      </c>
      <c r="B78" s="39">
        <v>17363060</v>
      </c>
      <c r="C78" s="39">
        <v>14357319.699999999</v>
      </c>
      <c r="D78" s="39">
        <v>1127962.7</v>
      </c>
      <c r="E78" s="39">
        <v>363</v>
      </c>
      <c r="F78" s="39">
        <v>29714</v>
      </c>
      <c r="G78" s="39"/>
      <c r="H78" s="39">
        <f t="shared" si="60"/>
        <v>30077</v>
      </c>
      <c r="I78" s="40">
        <v>125055495.58000004</v>
      </c>
      <c r="J78" s="40">
        <v>179052147.8199988</v>
      </c>
      <c r="K78" s="40">
        <v>40626563</v>
      </c>
      <c r="L78" s="40">
        <v>344734206.39999884</v>
      </c>
      <c r="M78" s="40">
        <v>76494321.650000006</v>
      </c>
      <c r="N78" s="40">
        <v>128796815.28</v>
      </c>
      <c r="O78" s="40">
        <v>40626563</v>
      </c>
      <c r="P78" s="40">
        <f t="shared" si="61"/>
        <v>245917699.93000001</v>
      </c>
      <c r="Q78" s="48">
        <f t="shared" si="62"/>
        <v>0.61168300757374827</v>
      </c>
      <c r="R78" s="11">
        <f t="shared" si="62"/>
        <v>0.71932572073628231</v>
      </c>
      <c r="S78" s="11">
        <f t="shared" si="63"/>
        <v>0.71335450722478932</v>
      </c>
      <c r="T78" s="12">
        <f t="shared" si="64"/>
        <v>0.41013515361564956</v>
      </c>
      <c r="U78" s="7" t="s">
        <v>26</v>
      </c>
      <c r="V78" s="5">
        <f>RANK(Q78,Q76:Q83,0)</f>
        <v>8</v>
      </c>
      <c r="W78" s="5">
        <f>RANK(R78,R76:R83,0)</f>
        <v>2</v>
      </c>
      <c r="X78" s="5" t="e">
        <f>RANK(#REF!,#REF!,0)</f>
        <v>#REF!</v>
      </c>
      <c r="Y78" s="6">
        <f>RANK(S78,S76:S83,0)</f>
        <v>6</v>
      </c>
      <c r="Z78" s="2">
        <f>RANK(T78,T76:T83,1)</f>
        <v>7</v>
      </c>
      <c r="AA78" s="13">
        <f t="shared" si="65"/>
        <v>0.82688879149182226</v>
      </c>
      <c r="AB78" s="13">
        <f t="shared" si="66"/>
        <v>0.71335450722478932</v>
      </c>
      <c r="AC78" s="13">
        <f t="shared" si="67"/>
        <v>0.58986484638435044</v>
      </c>
    </row>
    <row r="79" spans="1:29" ht="21" customHeight="1">
      <c r="A79" s="287" t="s">
        <v>27</v>
      </c>
      <c r="B79" s="39">
        <v>20177810</v>
      </c>
      <c r="C79" s="39">
        <v>17749838.990000002</v>
      </c>
      <c r="D79" s="39">
        <v>2058137.99</v>
      </c>
      <c r="E79" s="39">
        <v>524</v>
      </c>
      <c r="F79" s="39">
        <v>23070</v>
      </c>
      <c r="G79" s="39"/>
      <c r="H79" s="39">
        <f t="shared" si="60"/>
        <v>23594</v>
      </c>
      <c r="I79" s="40">
        <v>196812335.13000023</v>
      </c>
      <c r="J79" s="40">
        <v>162098236.90001881</v>
      </c>
      <c r="K79" s="40">
        <v>60385091</v>
      </c>
      <c r="L79" s="40">
        <v>419295663.03001904</v>
      </c>
      <c r="M79" s="40">
        <v>162479690.32999998</v>
      </c>
      <c r="N79" s="40">
        <v>112764502.90176405</v>
      </c>
      <c r="O79" s="40">
        <v>60385091</v>
      </c>
      <c r="P79" s="40">
        <f t="shared" si="61"/>
        <v>335629284.23176402</v>
      </c>
      <c r="Q79" s="48">
        <f t="shared" si="62"/>
        <v>0.82555643792690869</v>
      </c>
      <c r="R79" s="11">
        <f t="shared" si="62"/>
        <v>0.69565533258277512</v>
      </c>
      <c r="S79" s="11">
        <f t="shared" si="63"/>
        <v>0.80045970856544491</v>
      </c>
      <c r="T79" s="12">
        <f t="shared" si="64"/>
        <v>0.29585862167306698</v>
      </c>
      <c r="U79" s="7" t="s">
        <v>27</v>
      </c>
      <c r="V79" s="5">
        <f>RANK(Q79,Q76:Q83,0)</f>
        <v>5</v>
      </c>
      <c r="W79" s="5">
        <f>RANK(R79,R76:R83,0)</f>
        <v>3</v>
      </c>
      <c r="X79" s="5" t="e">
        <f>RANK(#REF!,#REF!,0)</f>
        <v>#REF!</v>
      </c>
      <c r="Y79" s="6">
        <f>RANK(S79,S76:S83,0)</f>
        <v>4</v>
      </c>
      <c r="Z79" s="2">
        <f>RANK(T79,T76:T83,1)</f>
        <v>3</v>
      </c>
      <c r="AA79" s="13">
        <f t="shared" si="65"/>
        <v>0.87967123240827438</v>
      </c>
      <c r="AB79" s="13">
        <f t="shared" si="66"/>
        <v>0.80045970856544491</v>
      </c>
      <c r="AC79" s="13">
        <f t="shared" si="67"/>
        <v>0.70414137832693302</v>
      </c>
    </row>
    <row r="80" spans="1:29" ht="21" customHeight="1">
      <c r="A80" s="287" t="s">
        <v>28</v>
      </c>
      <c r="B80" s="39">
        <v>49055640</v>
      </c>
      <c r="C80" s="39">
        <v>44805732.899999999</v>
      </c>
      <c r="D80" s="39">
        <v>3202807.9</v>
      </c>
      <c r="E80" s="39">
        <v>2266</v>
      </c>
      <c r="F80" s="39">
        <v>18408</v>
      </c>
      <c r="G80" s="39"/>
      <c r="H80" s="39">
        <f t="shared" si="60"/>
        <v>20674</v>
      </c>
      <c r="I80" s="40">
        <v>1031613316.3399988</v>
      </c>
      <c r="J80" s="40">
        <v>181754397.28001302</v>
      </c>
      <c r="K80" s="40">
        <v>84116790</v>
      </c>
      <c r="L80" s="40">
        <v>1297484503.6200118</v>
      </c>
      <c r="M80" s="40">
        <v>907173435.6500001</v>
      </c>
      <c r="N80" s="40">
        <v>91095926.219999999</v>
      </c>
      <c r="O80" s="40">
        <v>84116790</v>
      </c>
      <c r="P80" s="40">
        <f t="shared" si="61"/>
        <v>1082386151.8700001</v>
      </c>
      <c r="Q80" s="48">
        <f t="shared" si="62"/>
        <v>0.87937352230825039</v>
      </c>
      <c r="R80" s="11">
        <f t="shared" si="62"/>
        <v>0.50120342386906058</v>
      </c>
      <c r="S80" s="11">
        <f t="shared" si="63"/>
        <v>0.83421894354045667</v>
      </c>
      <c r="T80" s="12">
        <f t="shared" si="64"/>
        <v>0.23805313386200078</v>
      </c>
      <c r="U80" s="7" t="s">
        <v>28</v>
      </c>
      <c r="V80" s="5">
        <f>RANK(Q80,Q76:Q83,0)</f>
        <v>2</v>
      </c>
      <c r="W80" s="5">
        <f>RANK(R80,R76:R83,0)</f>
        <v>7</v>
      </c>
      <c r="X80" s="5" t="e">
        <f>RANK(#REF!,#REF!,0)</f>
        <v>#REF!</v>
      </c>
      <c r="Y80" s="6">
        <f>RANK(S80,S76:S83,0)</f>
        <v>1</v>
      </c>
      <c r="Z80" s="2">
        <f>RANK(T80,T76:T83,1)</f>
        <v>1</v>
      </c>
      <c r="AA80" s="13">
        <f t="shared" si="65"/>
        <v>0.91336557631293769</v>
      </c>
      <c r="AB80" s="13">
        <f t="shared" si="66"/>
        <v>0.83421894354045667</v>
      </c>
      <c r="AC80" s="13">
        <f t="shared" si="67"/>
        <v>0.76194686613799922</v>
      </c>
    </row>
    <row r="81" spans="1:29" ht="21" customHeight="1">
      <c r="A81" s="287" t="s">
        <v>29</v>
      </c>
      <c r="B81" s="39">
        <v>33715370</v>
      </c>
      <c r="C81" s="39">
        <v>28884731.899999999</v>
      </c>
      <c r="D81" s="39">
        <v>8447110.9000000004</v>
      </c>
      <c r="E81" s="39">
        <v>867</v>
      </c>
      <c r="F81" s="39">
        <v>18548</v>
      </c>
      <c r="G81" s="39"/>
      <c r="H81" s="39">
        <f t="shared" si="60"/>
        <v>19415</v>
      </c>
      <c r="I81" s="40">
        <v>352050467.72000003</v>
      </c>
      <c r="J81" s="40">
        <v>147829908.33999893</v>
      </c>
      <c r="K81" s="40">
        <v>207824241</v>
      </c>
      <c r="L81" s="40">
        <v>707704617.05999899</v>
      </c>
      <c r="M81" s="40">
        <v>284431357.40000004</v>
      </c>
      <c r="N81" s="40">
        <v>78279694.530000001</v>
      </c>
      <c r="O81" s="40">
        <v>207824241</v>
      </c>
      <c r="P81" s="40">
        <f t="shared" si="61"/>
        <v>570535292.93000007</v>
      </c>
      <c r="Q81" s="48">
        <f t="shared" si="62"/>
        <v>0.80792779297262518</v>
      </c>
      <c r="R81" s="11">
        <f t="shared" si="62"/>
        <v>0.52952542154028748</v>
      </c>
      <c r="S81" s="11">
        <f t="shared" si="63"/>
        <v>0.8061771524116399</v>
      </c>
      <c r="T81" s="12">
        <f t="shared" si="64"/>
        <v>0.30932951614306303</v>
      </c>
      <c r="U81" s="7" t="s">
        <v>29</v>
      </c>
      <c r="V81" s="5">
        <f>RANK(Q81,Q76:Q83,0)</f>
        <v>6</v>
      </c>
      <c r="W81" s="5">
        <f>RANK(R81,R76:R83,0)</f>
        <v>6</v>
      </c>
      <c r="X81" s="5" t="e">
        <f>RANK(#REF!,#REF!,0)</f>
        <v>#REF!</v>
      </c>
      <c r="Y81" s="6">
        <f>RANK(S81,S76:S83,0)</f>
        <v>2</v>
      </c>
      <c r="Z81" s="2">
        <f>RANK(T81,T76:T83,1)</f>
        <v>4</v>
      </c>
      <c r="AA81" s="13">
        <f t="shared" si="65"/>
        <v>0.85672296937568826</v>
      </c>
      <c r="AB81" s="13">
        <f t="shared" si="66"/>
        <v>0.8061771524116399</v>
      </c>
      <c r="AC81" s="13">
        <f t="shared" si="67"/>
        <v>0.69067048385693697</v>
      </c>
    </row>
    <row r="82" spans="1:29" ht="21" customHeight="1">
      <c r="A82" s="287" t="s">
        <v>30</v>
      </c>
      <c r="B82" s="46">
        <v>33363520</v>
      </c>
      <c r="C82" s="46">
        <v>30153739.990000002</v>
      </c>
      <c r="D82" s="46">
        <v>3166195.99</v>
      </c>
      <c r="E82" s="46">
        <v>731</v>
      </c>
      <c r="F82" s="46">
        <v>45721</v>
      </c>
      <c r="G82" s="46"/>
      <c r="H82" s="39">
        <f t="shared" si="60"/>
        <v>46452</v>
      </c>
      <c r="I82" s="288">
        <v>215420179.96000004</v>
      </c>
      <c r="J82" s="288">
        <v>386025967.32000786</v>
      </c>
      <c r="K82" s="288">
        <v>85410411.799999997</v>
      </c>
      <c r="L82" s="40">
        <v>686856559.08000779</v>
      </c>
      <c r="M82" s="288">
        <v>196859552.38000003</v>
      </c>
      <c r="N82" s="288">
        <v>242202523.28000003</v>
      </c>
      <c r="O82" s="288">
        <v>85410411.799999997</v>
      </c>
      <c r="P82" s="40">
        <f t="shared" si="61"/>
        <v>524472487.4600001</v>
      </c>
      <c r="Q82" s="48">
        <f t="shared" si="62"/>
        <v>0.91383988452963683</v>
      </c>
      <c r="R82" s="20">
        <f>N82/J82</f>
        <v>0.62742546819193368</v>
      </c>
      <c r="S82" s="20">
        <f t="shared" si="63"/>
        <v>0.76358372141410602</v>
      </c>
      <c r="T82" s="21">
        <f t="shared" si="64"/>
        <v>0.30987782475837233</v>
      </c>
      <c r="U82" s="7" t="s">
        <v>30</v>
      </c>
      <c r="V82" s="5">
        <f>RANK(Q82,Q76:Q83,0)</f>
        <v>1</v>
      </c>
      <c r="W82" s="5">
        <f>RANK(R82,R76:R83,0)</f>
        <v>4</v>
      </c>
      <c r="X82" s="5" t="e">
        <f>RANK(#REF!,#REF!,0)</f>
        <v>#REF!</v>
      </c>
      <c r="Y82" s="6">
        <f>RANK(S82,S76:S83,0)</f>
        <v>5</v>
      </c>
      <c r="Z82" s="2">
        <f>RANK(T82,T76:T83,1)</f>
        <v>5</v>
      </c>
      <c r="AA82" s="13">
        <f>C82/B82</f>
        <v>0.90379372410345193</v>
      </c>
      <c r="AB82" s="13">
        <f t="shared" si="66"/>
        <v>0.76358372141410602</v>
      </c>
      <c r="AC82" s="13">
        <f t="shared" si="67"/>
        <v>0.69012217524162767</v>
      </c>
    </row>
    <row r="83" spans="1:29" ht="21" customHeight="1">
      <c r="A83" s="287" t="s">
        <v>31</v>
      </c>
      <c r="B83" s="39">
        <v>11703750</v>
      </c>
      <c r="C83" s="39">
        <v>9859900.5999999996</v>
      </c>
      <c r="D83" s="39">
        <v>435784.6</v>
      </c>
      <c r="E83" s="39">
        <v>183</v>
      </c>
      <c r="F83" s="39">
        <v>35866</v>
      </c>
      <c r="G83" s="39"/>
      <c r="H83" s="39">
        <f t="shared" si="60"/>
        <v>36049</v>
      </c>
      <c r="I83" s="40">
        <v>37225997.620000012</v>
      </c>
      <c r="J83" s="40">
        <v>167387264.77000952</v>
      </c>
      <c r="K83" s="40">
        <v>14799720</v>
      </c>
      <c r="L83" s="40">
        <v>219412982.39000952</v>
      </c>
      <c r="M83" s="40">
        <v>30878034.279999997</v>
      </c>
      <c r="N83" s="40">
        <v>100981542.53999999</v>
      </c>
      <c r="O83" s="40">
        <v>14799720</v>
      </c>
      <c r="P83" s="40">
        <f t="shared" si="61"/>
        <v>146659296.81999999</v>
      </c>
      <c r="Q83" s="48">
        <f t="shared" si="62"/>
        <v>0.82947499742519959</v>
      </c>
      <c r="R83" s="11">
        <f t="shared" si="62"/>
        <v>0.60328091673371242</v>
      </c>
      <c r="S83" s="11">
        <f t="shared" si="63"/>
        <v>0.66841667809478622</v>
      </c>
      <c r="T83" s="12">
        <f t="shared" si="64"/>
        <v>0.43688800551987284</v>
      </c>
      <c r="U83" s="22" t="s">
        <v>31</v>
      </c>
      <c r="V83" s="23">
        <f>RANK(Q83,Q76:Q83,0)</f>
        <v>4</v>
      </c>
      <c r="W83" s="23">
        <f>RANK(R83,R76:R83,0)</f>
        <v>5</v>
      </c>
      <c r="X83" s="23" t="e">
        <f>RANK(#REF!,#REF!,0)</f>
        <v>#REF!</v>
      </c>
      <c r="Y83" s="24">
        <f>RANK(S83,S76:S83,0)</f>
        <v>8</v>
      </c>
      <c r="Z83" s="2">
        <f>RANK(T83,T76:T83,1)</f>
        <v>8</v>
      </c>
      <c r="AA83" s="13">
        <f t="shared" ref="AA83" si="68">C83/B83</f>
        <v>0.84245652889031286</v>
      </c>
      <c r="AB83" s="13">
        <f t="shared" si="66"/>
        <v>0.66841667809478622</v>
      </c>
      <c r="AC83" s="13">
        <f t="shared" si="67"/>
        <v>0.56311199448012716</v>
      </c>
    </row>
    <row r="84" spans="1:29" ht="21" customHeight="1">
      <c r="A84" s="36" t="s">
        <v>32</v>
      </c>
      <c r="B84" s="288">
        <v>200658790</v>
      </c>
      <c r="C84" s="288">
        <v>177219691.98000002</v>
      </c>
      <c r="D84" s="288">
        <v>20362028.980000004</v>
      </c>
      <c r="E84" s="288">
        <v>5744</v>
      </c>
      <c r="F84" s="288">
        <v>244171</v>
      </c>
      <c r="G84" s="288"/>
      <c r="H84" s="46">
        <f t="shared" si="60"/>
        <v>249915</v>
      </c>
      <c r="I84" s="288">
        <v>2327474855.3899994</v>
      </c>
      <c r="J84" s="288">
        <v>1580193825.6500502</v>
      </c>
      <c r="K84" s="288">
        <v>544570487.19000006</v>
      </c>
      <c r="L84" s="288">
        <v>4452239168.2300491</v>
      </c>
      <c r="M84" s="288">
        <v>1932192025.9100003</v>
      </c>
      <c r="N84" s="288">
        <v>1002527350.7417641</v>
      </c>
      <c r="O84" s="288">
        <v>544570487.19000006</v>
      </c>
      <c r="P84" s="288">
        <f t="shared" si="61"/>
        <v>3479289863.8417645</v>
      </c>
      <c r="Q84" s="49">
        <f>M84/I84</f>
        <v>0.83016665956042557</v>
      </c>
      <c r="R84" s="27">
        <f t="shared" si="62"/>
        <v>0.6344331527364061</v>
      </c>
      <c r="S84" s="27">
        <f t="shared" si="63"/>
        <v>0.78146966781771687</v>
      </c>
      <c r="T84" s="28">
        <f t="shared" si="64"/>
        <v>0.30981436785117311</v>
      </c>
      <c r="U84" s="2"/>
      <c r="V84" s="2"/>
      <c r="W84" s="2"/>
      <c r="X84" s="2"/>
      <c r="Y84" s="2"/>
      <c r="Z84" s="2"/>
      <c r="AA84" s="13">
        <f>C84/B84</f>
        <v>0.88318927857583518</v>
      </c>
      <c r="AB84" s="13">
        <f t="shared" si="66"/>
        <v>0.78146966781771687</v>
      </c>
      <c r="AC84" s="13">
        <f t="shared" si="67"/>
        <v>0.69018563214882689</v>
      </c>
    </row>
    <row r="85" spans="1:29" ht="15.75" customHeight="1">
      <c r="A85" s="1" t="s">
        <v>57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21" customHeight="1">
      <c r="A86" s="432" t="s">
        <v>1</v>
      </c>
      <c r="B86" s="434" t="s">
        <v>2</v>
      </c>
      <c r="C86" s="436" t="s">
        <v>3</v>
      </c>
      <c r="D86" s="436" t="s">
        <v>4</v>
      </c>
      <c r="E86" s="443" t="s">
        <v>5</v>
      </c>
      <c r="F86" s="444"/>
      <c r="G86" s="444"/>
      <c r="H86" s="444"/>
      <c r="I86" s="430" t="s">
        <v>6</v>
      </c>
      <c r="J86" s="430"/>
      <c r="K86" s="430"/>
      <c r="L86" s="430"/>
      <c r="M86" s="430" t="s">
        <v>7</v>
      </c>
      <c r="N86" s="430"/>
      <c r="O86" s="430"/>
      <c r="P86" s="430"/>
      <c r="Q86" s="426" t="s">
        <v>8</v>
      </c>
      <c r="R86" s="427"/>
      <c r="S86" s="427"/>
      <c r="T86" s="428"/>
      <c r="U86" s="429" t="s">
        <v>9</v>
      </c>
      <c r="V86" s="430"/>
      <c r="W86" s="430"/>
      <c r="X86" s="430"/>
      <c r="Y86" s="431"/>
      <c r="Z86" s="2"/>
      <c r="AA86" s="2"/>
      <c r="AB86" s="2"/>
      <c r="AC86" s="2"/>
    </row>
    <row r="87" spans="1:29" ht="21" customHeight="1">
      <c r="A87" s="433"/>
      <c r="B87" s="435"/>
      <c r="C87" s="437"/>
      <c r="D87" s="437"/>
      <c r="E87" s="38" t="s">
        <v>10</v>
      </c>
      <c r="F87" s="33" t="s">
        <v>11</v>
      </c>
      <c r="G87" s="33" t="s">
        <v>12</v>
      </c>
      <c r="H87" s="33" t="s">
        <v>13</v>
      </c>
      <c r="I87" s="33" t="s">
        <v>10</v>
      </c>
      <c r="J87" s="33" t="s">
        <v>11</v>
      </c>
      <c r="K87" s="33" t="s">
        <v>14</v>
      </c>
      <c r="L87" s="33" t="s">
        <v>15</v>
      </c>
      <c r="M87" s="33" t="s">
        <v>10</v>
      </c>
      <c r="N87" s="33" t="s">
        <v>11</v>
      </c>
      <c r="O87" s="33" t="s">
        <v>14</v>
      </c>
      <c r="P87" s="33" t="s">
        <v>16</v>
      </c>
      <c r="Q87" s="5" t="s">
        <v>10</v>
      </c>
      <c r="R87" s="5" t="s">
        <v>17</v>
      </c>
      <c r="S87" s="5" t="s">
        <v>13</v>
      </c>
      <c r="T87" s="6" t="s">
        <v>18</v>
      </c>
      <c r="U87" s="7" t="s">
        <v>1</v>
      </c>
      <c r="V87" s="5" t="s">
        <v>10</v>
      </c>
      <c r="W87" s="5" t="s">
        <v>17</v>
      </c>
      <c r="X87" s="5" t="s">
        <v>12</v>
      </c>
      <c r="Y87" s="6" t="s">
        <v>19</v>
      </c>
      <c r="Z87" s="2" t="s">
        <v>20</v>
      </c>
      <c r="AA87" s="2" t="s">
        <v>21</v>
      </c>
      <c r="AB87" s="2" t="s">
        <v>22</v>
      </c>
      <c r="AC87" s="2" t="s">
        <v>23</v>
      </c>
    </row>
    <row r="88" spans="1:29" ht="21" customHeight="1">
      <c r="A88" s="287" t="s">
        <v>24</v>
      </c>
      <c r="B88" s="50">
        <v>19534380</v>
      </c>
      <c r="C88" s="39">
        <v>17146069</v>
      </c>
      <c r="D88" s="39">
        <v>843552</v>
      </c>
      <c r="E88" s="39">
        <v>203</v>
      </c>
      <c r="F88" s="39">
        <v>37931</v>
      </c>
      <c r="G88" s="39"/>
      <c r="H88" s="39">
        <f>G88+F88+E88</f>
        <v>38134</v>
      </c>
      <c r="I88" s="40">
        <v>180533466.54000005</v>
      </c>
      <c r="J88" s="40">
        <v>265546381.46003199</v>
      </c>
      <c r="K88" s="40">
        <v>25584527</v>
      </c>
      <c r="L88" s="40">
        <v>471664375.00003207</v>
      </c>
      <c r="M88" s="40">
        <v>133742916.56000002</v>
      </c>
      <c r="N88" s="40">
        <v>104854241.42</v>
      </c>
      <c r="O88" s="40">
        <v>25584527</v>
      </c>
      <c r="P88" s="40">
        <f>O88+N88+M88</f>
        <v>264181684.98000002</v>
      </c>
      <c r="Q88" s="48">
        <f>M88/I88</f>
        <v>0.740820630785191</v>
      </c>
      <c r="R88" s="11">
        <f>N88/J88</f>
        <v>0.39486224908616147</v>
      </c>
      <c r="S88" s="11">
        <f>P88/L88</f>
        <v>0.56010523368440124</v>
      </c>
      <c r="T88" s="12">
        <f>1-(AC88)</f>
        <v>0.50837431318455617</v>
      </c>
      <c r="U88" s="7" t="s">
        <v>24</v>
      </c>
      <c r="V88" s="5">
        <f>RANK(Q88,Q88:Q95,0)</f>
        <v>6</v>
      </c>
      <c r="W88" s="5">
        <f>RANK(R88,R88:R95,0)</f>
        <v>7</v>
      </c>
      <c r="X88" s="5" t="e">
        <f>RANK(#REF!,#REF!,0)</f>
        <v>#REF!</v>
      </c>
      <c r="Y88" s="6">
        <f>RANK(S88,S88:S95,0)</f>
        <v>8</v>
      </c>
      <c r="Z88" s="2">
        <f>RANK(T88,T88:T95,1)</f>
        <v>8</v>
      </c>
      <c r="AA88" s="13">
        <f>C88/B88</f>
        <v>0.87773807000785287</v>
      </c>
      <c r="AB88" s="13">
        <f>P88/L88</f>
        <v>0.56010523368440124</v>
      </c>
      <c r="AC88" s="13">
        <f>AA88*AB88</f>
        <v>0.49162568681544377</v>
      </c>
    </row>
    <row r="89" spans="1:29" ht="21" customHeight="1">
      <c r="A89" s="35" t="s">
        <v>25</v>
      </c>
      <c r="B89" s="50">
        <v>15745260</v>
      </c>
      <c r="C89" s="43">
        <v>14262358.9</v>
      </c>
      <c r="D89" s="43">
        <v>1080476.8999999999</v>
      </c>
      <c r="E89" s="43">
        <v>607</v>
      </c>
      <c r="F89" s="43">
        <v>34913</v>
      </c>
      <c r="G89" s="43"/>
      <c r="H89" s="39">
        <f t="shared" ref="H89:H96" si="69">G89+F89+E89</f>
        <v>35520</v>
      </c>
      <c r="I89" s="44">
        <v>232996752.43999988</v>
      </c>
      <c r="J89" s="44">
        <v>206472324.02003083</v>
      </c>
      <c r="K89" s="44">
        <v>24418000</v>
      </c>
      <c r="L89" s="40">
        <v>463887076.46003067</v>
      </c>
      <c r="M89" s="44">
        <v>118558130.81999999</v>
      </c>
      <c r="N89" s="44">
        <v>170813107.62</v>
      </c>
      <c r="O89" s="44">
        <v>24418000</v>
      </c>
      <c r="P89" s="40">
        <f t="shared" ref="P89:P96" si="70">O89+N89+M89</f>
        <v>313789238.44</v>
      </c>
      <c r="Q89" s="48">
        <f t="shared" ref="Q89:R96" si="71">M89/I89</f>
        <v>0.50884027171378909</v>
      </c>
      <c r="R89" s="17">
        <f t="shared" si="71"/>
        <v>0.827292996437763</v>
      </c>
      <c r="S89" s="17">
        <f t="shared" ref="S89:S96" si="72">P89/L89</f>
        <v>0.67643453409945686</v>
      </c>
      <c r="T89" s="18">
        <f t="shared" ref="T89:T96" si="73">1-(AC89)</f>
        <v>0.38727260790353779</v>
      </c>
      <c r="U89" s="7" t="s">
        <v>25</v>
      </c>
      <c r="V89" s="5">
        <f>RANK(Q89,Q88:Q95,0)</f>
        <v>8</v>
      </c>
      <c r="W89" s="5">
        <f>RANK(R89,R88:R95,0)</f>
        <v>1</v>
      </c>
      <c r="X89" s="5" t="e">
        <f>RANK(#REF!,#REF!,0)</f>
        <v>#REF!</v>
      </c>
      <c r="Y89" s="6">
        <f>RANK(S89,S88:S95,0)</f>
        <v>5</v>
      </c>
      <c r="Z89" s="2">
        <f>RANK(T89,T88:T95,1)</f>
        <v>5</v>
      </c>
      <c r="AA89" s="13">
        <f t="shared" ref="AA89:AA93" si="74">C89/B89</f>
        <v>0.90581920527193582</v>
      </c>
      <c r="AB89" s="13">
        <f t="shared" ref="AB89:AB96" si="75">P89/L89</f>
        <v>0.67643453409945686</v>
      </c>
      <c r="AC89" s="13">
        <f t="shared" ref="AC89:AC96" si="76">AA89*AB89</f>
        <v>0.61272739209646221</v>
      </c>
    </row>
    <row r="90" spans="1:29" ht="21" customHeight="1">
      <c r="A90" s="287" t="s">
        <v>26</v>
      </c>
      <c r="B90" s="50">
        <v>17363060</v>
      </c>
      <c r="C90" s="39">
        <v>14357319.699999999</v>
      </c>
      <c r="D90" s="39">
        <v>1127962.7</v>
      </c>
      <c r="E90" s="39">
        <v>363</v>
      </c>
      <c r="F90" s="39">
        <v>29714</v>
      </c>
      <c r="G90" s="39"/>
      <c r="H90" s="39">
        <f t="shared" si="69"/>
        <v>30077</v>
      </c>
      <c r="I90" s="40">
        <v>153438735.07999998</v>
      </c>
      <c r="J90" s="40">
        <v>244642822.41998789</v>
      </c>
      <c r="K90" s="40">
        <v>33682088.079999998</v>
      </c>
      <c r="L90" s="40">
        <v>431763645.57998788</v>
      </c>
      <c r="M90" s="40">
        <v>96887656.689999998</v>
      </c>
      <c r="N90" s="40">
        <v>128179499.37</v>
      </c>
      <c r="O90" s="40">
        <v>33682088.079999998</v>
      </c>
      <c r="P90" s="40">
        <f t="shared" si="70"/>
        <v>258749244.13999999</v>
      </c>
      <c r="Q90" s="48">
        <f t="shared" si="71"/>
        <v>0.6314419669810537</v>
      </c>
      <c r="R90" s="11">
        <f t="shared" si="71"/>
        <v>0.52394547324977003</v>
      </c>
      <c r="S90" s="11">
        <f t="shared" si="72"/>
        <v>0.59928446220251419</v>
      </c>
      <c r="T90" s="12">
        <f t="shared" si="73"/>
        <v>0.5044583952895364</v>
      </c>
      <c r="U90" s="7" t="s">
        <v>26</v>
      </c>
      <c r="V90" s="5">
        <f>RANK(Q90,Q88:Q95,0)</f>
        <v>7</v>
      </c>
      <c r="W90" s="5">
        <f>RANK(R90,R88:R95,0)</f>
        <v>5</v>
      </c>
      <c r="X90" s="5" t="e">
        <f>RANK(#REF!,#REF!,0)</f>
        <v>#REF!</v>
      </c>
      <c r="Y90" s="6">
        <f>RANK(S90,S88:S95,0)</f>
        <v>6</v>
      </c>
      <c r="Z90" s="2">
        <f>RANK(T90,T88:T95,1)</f>
        <v>7</v>
      </c>
      <c r="AA90" s="13">
        <f t="shared" si="74"/>
        <v>0.82688879149182226</v>
      </c>
      <c r="AB90" s="13">
        <f t="shared" si="75"/>
        <v>0.59928446220251419</v>
      </c>
      <c r="AC90" s="13">
        <f t="shared" si="76"/>
        <v>0.4955416047104636</v>
      </c>
    </row>
    <row r="91" spans="1:29" ht="21" customHeight="1">
      <c r="A91" s="287" t="s">
        <v>27</v>
      </c>
      <c r="B91" s="50">
        <v>20177810</v>
      </c>
      <c r="C91" s="39">
        <v>17749838.990000002</v>
      </c>
      <c r="D91" s="39">
        <v>2058137.99</v>
      </c>
      <c r="E91" s="39">
        <v>524</v>
      </c>
      <c r="F91" s="39">
        <v>23070</v>
      </c>
      <c r="G91" s="39"/>
      <c r="H91" s="39">
        <f t="shared" si="69"/>
        <v>23594</v>
      </c>
      <c r="I91" s="40">
        <v>231226788.0699999</v>
      </c>
      <c r="J91" s="40">
        <v>213836564.11999756</v>
      </c>
      <c r="K91" s="40">
        <v>60315810</v>
      </c>
      <c r="L91" s="40">
        <v>505379162.18999743</v>
      </c>
      <c r="M91" s="40">
        <v>185324857.65000001</v>
      </c>
      <c r="N91" s="40">
        <v>124214726.49000001</v>
      </c>
      <c r="O91" s="40">
        <v>60315810</v>
      </c>
      <c r="P91" s="40">
        <f t="shared" si="70"/>
        <v>369855394.13999999</v>
      </c>
      <c r="Q91" s="48">
        <f t="shared" si="71"/>
        <v>0.80148523965093577</v>
      </c>
      <c r="R91" s="11">
        <f t="shared" si="71"/>
        <v>0.58088628107723927</v>
      </c>
      <c r="S91" s="11">
        <f t="shared" si="72"/>
        <v>0.73183744366759773</v>
      </c>
      <c r="T91" s="12">
        <f t="shared" si="73"/>
        <v>0.35622365400640321</v>
      </c>
      <c r="U91" s="7" t="s">
        <v>27</v>
      </c>
      <c r="V91" s="5">
        <f>RANK(Q91,Q88:Q95,0)</f>
        <v>3</v>
      </c>
      <c r="W91" s="5">
        <f>RANK(R91,R88:R95,0)</f>
        <v>3</v>
      </c>
      <c r="X91" s="5" t="e">
        <f>RANK(#REF!,#REF!,0)</f>
        <v>#REF!</v>
      </c>
      <c r="Y91" s="6">
        <f>RANK(S91,S88:S95,0)</f>
        <v>3</v>
      </c>
      <c r="Z91" s="2">
        <f>RANK(T91,T88:T95,1)</f>
        <v>3</v>
      </c>
      <c r="AA91" s="13">
        <f t="shared" si="74"/>
        <v>0.87967123240827438</v>
      </c>
      <c r="AB91" s="13">
        <f t="shared" si="75"/>
        <v>0.73183744366759773</v>
      </c>
      <c r="AC91" s="13">
        <f t="shared" si="76"/>
        <v>0.64377634599359679</v>
      </c>
    </row>
    <row r="92" spans="1:29" ht="21" customHeight="1">
      <c r="A92" s="287" t="s">
        <v>28</v>
      </c>
      <c r="B92" s="50">
        <v>49055640</v>
      </c>
      <c r="C92" s="39">
        <v>44805732.899999999</v>
      </c>
      <c r="D92" s="39">
        <v>3202807.9</v>
      </c>
      <c r="E92" s="39">
        <v>2266</v>
      </c>
      <c r="F92" s="39">
        <v>18408</v>
      </c>
      <c r="G92" s="39"/>
      <c r="H92" s="39">
        <f t="shared" si="69"/>
        <v>20674</v>
      </c>
      <c r="I92" s="40">
        <v>1243331883.089998</v>
      </c>
      <c r="J92" s="40">
        <v>255521098.82000381</v>
      </c>
      <c r="K92" s="40">
        <v>95787979.129999995</v>
      </c>
      <c r="L92" s="40">
        <v>1594640961.0400019</v>
      </c>
      <c r="M92" s="40">
        <v>1029436593.09</v>
      </c>
      <c r="N92" s="40">
        <v>94977746.260000005</v>
      </c>
      <c r="O92" s="40">
        <v>95787979.129999995</v>
      </c>
      <c r="P92" s="40">
        <f t="shared" si="70"/>
        <v>1220202318.48</v>
      </c>
      <c r="Q92" s="48">
        <f t="shared" si="71"/>
        <v>0.82796605402862067</v>
      </c>
      <c r="R92" s="11">
        <f t="shared" si="71"/>
        <v>0.37170216744764778</v>
      </c>
      <c r="S92" s="11">
        <f t="shared" si="72"/>
        <v>0.76518937384137031</v>
      </c>
      <c r="T92" s="12">
        <f t="shared" si="73"/>
        <v>0.30110236657284084</v>
      </c>
      <c r="U92" s="7" t="s">
        <v>28</v>
      </c>
      <c r="V92" s="5">
        <f>RANK(Q92,Q88:Q95,0)</f>
        <v>2</v>
      </c>
      <c r="W92" s="5">
        <f>RANK(R92,R88:R95,0)</f>
        <v>8</v>
      </c>
      <c r="X92" s="5" t="e">
        <f>RANK(#REF!,#REF!,0)</f>
        <v>#REF!</v>
      </c>
      <c r="Y92" s="6">
        <f>RANK(S92,S88:S95,0)</f>
        <v>2</v>
      </c>
      <c r="Z92" s="2">
        <f>RANK(T92,T88:T95,1)</f>
        <v>2</v>
      </c>
      <c r="AA92" s="13">
        <f t="shared" si="74"/>
        <v>0.91336557631293769</v>
      </c>
      <c r="AB92" s="13">
        <f t="shared" si="75"/>
        <v>0.76518937384137031</v>
      </c>
      <c r="AC92" s="13">
        <f t="shared" si="76"/>
        <v>0.69889763342715916</v>
      </c>
    </row>
    <row r="93" spans="1:29" ht="21" customHeight="1">
      <c r="A93" s="287" t="s">
        <v>29</v>
      </c>
      <c r="B93" s="50">
        <v>33715370</v>
      </c>
      <c r="C93" s="39">
        <v>28884731.899999999</v>
      </c>
      <c r="D93" s="39">
        <v>8447110.9000000004</v>
      </c>
      <c r="E93" s="39">
        <v>867</v>
      </c>
      <c r="F93" s="39">
        <v>18548</v>
      </c>
      <c r="G93" s="39"/>
      <c r="H93" s="39">
        <f t="shared" si="69"/>
        <v>19415</v>
      </c>
      <c r="I93" s="40">
        <v>394556132.31999993</v>
      </c>
      <c r="J93" s="40">
        <v>173742083.39000136</v>
      </c>
      <c r="K93" s="40">
        <v>194325795.42000002</v>
      </c>
      <c r="L93" s="40">
        <v>762624011.13000131</v>
      </c>
      <c r="M93" s="40">
        <v>346481446</v>
      </c>
      <c r="N93" s="40">
        <v>83199148.879999995</v>
      </c>
      <c r="O93" s="40">
        <v>194325795.42000002</v>
      </c>
      <c r="P93" s="40">
        <f t="shared" si="70"/>
        <v>624006390.29999995</v>
      </c>
      <c r="Q93" s="48">
        <f t="shared" si="71"/>
        <v>0.87815501425026754</v>
      </c>
      <c r="R93" s="11">
        <f t="shared" si="71"/>
        <v>0.47886584100204249</v>
      </c>
      <c r="S93" s="11">
        <f t="shared" si="72"/>
        <v>0.8182359605690781</v>
      </c>
      <c r="T93" s="12">
        <f t="shared" si="73"/>
        <v>0.29899845821129079</v>
      </c>
      <c r="U93" s="7" t="s">
        <v>29</v>
      </c>
      <c r="V93" s="5">
        <f>RANK(Q93,Q88:Q95,0)</f>
        <v>1</v>
      </c>
      <c r="W93" s="5">
        <f>RANK(R93,R88:R95,0)</f>
        <v>6</v>
      </c>
      <c r="X93" s="5" t="e">
        <f>RANK(#REF!,#REF!,0)</f>
        <v>#REF!</v>
      </c>
      <c r="Y93" s="6">
        <f>RANK(S93,S88:S95,0)</f>
        <v>1</v>
      </c>
      <c r="Z93" s="2">
        <f>RANK(T93,T88:T95,1)</f>
        <v>1</v>
      </c>
      <c r="AA93" s="13">
        <f t="shared" si="74"/>
        <v>0.85672296937568826</v>
      </c>
      <c r="AB93" s="13">
        <f t="shared" si="75"/>
        <v>0.8182359605690781</v>
      </c>
      <c r="AC93" s="13">
        <f t="shared" si="76"/>
        <v>0.70100154178870921</v>
      </c>
    </row>
    <row r="94" spans="1:29" ht="21" customHeight="1">
      <c r="A94" s="287" t="s">
        <v>30</v>
      </c>
      <c r="B94" s="50">
        <v>33363520</v>
      </c>
      <c r="C94" s="46">
        <v>30153739.990000002</v>
      </c>
      <c r="D94" s="46">
        <v>3166195.99</v>
      </c>
      <c r="E94" s="46">
        <v>731</v>
      </c>
      <c r="F94" s="46">
        <v>45721</v>
      </c>
      <c r="G94" s="46"/>
      <c r="H94" s="39">
        <f t="shared" si="69"/>
        <v>46452</v>
      </c>
      <c r="I94" s="288">
        <v>285663279.34000009</v>
      </c>
      <c r="J94" s="288">
        <v>445744691.42998749</v>
      </c>
      <c r="K94" s="288">
        <v>80946967</v>
      </c>
      <c r="L94" s="40">
        <v>812354937.76998758</v>
      </c>
      <c r="M94" s="288">
        <v>214604340.06999996</v>
      </c>
      <c r="N94" s="288">
        <v>265338791.35999998</v>
      </c>
      <c r="O94" s="288">
        <v>80946967</v>
      </c>
      <c r="P94" s="40">
        <f t="shared" si="70"/>
        <v>560890098.42999995</v>
      </c>
      <c r="Q94" s="48">
        <f t="shared" si="71"/>
        <v>0.75124930500631526</v>
      </c>
      <c r="R94" s="20">
        <f>N94/J94</f>
        <v>0.59527078271817491</v>
      </c>
      <c r="S94" s="20">
        <f t="shared" si="72"/>
        <v>0.69044954656115098</v>
      </c>
      <c r="T94" s="21">
        <f t="shared" si="73"/>
        <v>0.37597603300795757</v>
      </c>
      <c r="U94" s="7" t="s">
        <v>30</v>
      </c>
      <c r="V94" s="5">
        <f>RANK(Q94,Q88:Q95,0)</f>
        <v>5</v>
      </c>
      <c r="W94" s="5">
        <f>RANK(R94,R88:R95,0)</f>
        <v>2</v>
      </c>
      <c r="X94" s="5" t="e">
        <f>RANK(#REF!,#REF!,0)</f>
        <v>#REF!</v>
      </c>
      <c r="Y94" s="6">
        <f>RANK(S94,S88:S95,0)</f>
        <v>4</v>
      </c>
      <c r="Z94" s="2">
        <f>RANK(T94,T88:T95,1)</f>
        <v>4</v>
      </c>
      <c r="AA94" s="13">
        <f>C94/B94</f>
        <v>0.90379372410345193</v>
      </c>
      <c r="AB94" s="13">
        <f t="shared" si="75"/>
        <v>0.69044954656115098</v>
      </c>
      <c r="AC94" s="13">
        <f t="shared" si="76"/>
        <v>0.62402396699204243</v>
      </c>
    </row>
    <row r="95" spans="1:29" ht="21" customHeight="1">
      <c r="A95" s="287" t="s">
        <v>31</v>
      </c>
      <c r="B95" s="50">
        <v>11703750</v>
      </c>
      <c r="C95" s="39">
        <v>9859900.5999999996</v>
      </c>
      <c r="D95" s="39">
        <v>435784.6</v>
      </c>
      <c r="E95" s="39">
        <v>183</v>
      </c>
      <c r="F95" s="39">
        <v>35866</v>
      </c>
      <c r="G95" s="39"/>
      <c r="H95" s="39">
        <f t="shared" si="69"/>
        <v>36049</v>
      </c>
      <c r="I95" s="40">
        <v>43670749.650000006</v>
      </c>
      <c r="J95" s="40">
        <v>207183440.70002401</v>
      </c>
      <c r="K95" s="40">
        <v>15048530</v>
      </c>
      <c r="L95" s="40">
        <v>265902720.35002401</v>
      </c>
      <c r="M95" s="40">
        <v>33534087.290000003</v>
      </c>
      <c r="N95" s="40">
        <v>110290063.58</v>
      </c>
      <c r="O95" s="40">
        <v>15048530</v>
      </c>
      <c r="P95" s="40">
        <f t="shared" si="70"/>
        <v>158872680.87</v>
      </c>
      <c r="Q95" s="48">
        <f t="shared" si="71"/>
        <v>0.7678843976519647</v>
      </c>
      <c r="R95" s="11">
        <f t="shared" si="71"/>
        <v>0.53233049517546316</v>
      </c>
      <c r="S95" s="11">
        <f t="shared" si="72"/>
        <v>0.59748422528684997</v>
      </c>
      <c r="T95" s="12">
        <f t="shared" si="73"/>
        <v>0.49664551349812269</v>
      </c>
      <c r="U95" s="22" t="s">
        <v>31</v>
      </c>
      <c r="V95" s="23">
        <f>RANK(Q95,Q88:Q95,0)</f>
        <v>4</v>
      </c>
      <c r="W95" s="23">
        <f>RANK(R95,R88:R95,0)</f>
        <v>4</v>
      </c>
      <c r="X95" s="23" t="e">
        <f>RANK(#REF!,#REF!,0)</f>
        <v>#REF!</v>
      </c>
      <c r="Y95" s="24">
        <f>RANK(S95,S88:S95,0)</f>
        <v>7</v>
      </c>
      <c r="Z95" s="2">
        <f>RANK(T95,T88:T95,1)</f>
        <v>6</v>
      </c>
      <c r="AA95" s="13">
        <f t="shared" ref="AA95" si="77">C95/B95</f>
        <v>0.84245652889031286</v>
      </c>
      <c r="AB95" s="13">
        <f t="shared" si="75"/>
        <v>0.59748422528684997</v>
      </c>
      <c r="AC95" s="13">
        <f t="shared" si="76"/>
        <v>0.50335448650187731</v>
      </c>
    </row>
    <row r="96" spans="1:29" ht="21" customHeight="1">
      <c r="A96" s="36" t="s">
        <v>32</v>
      </c>
      <c r="B96" s="51">
        <f>SUM(B88:B95)</f>
        <v>200658790</v>
      </c>
      <c r="C96" s="288">
        <v>177219691.98000002</v>
      </c>
      <c r="D96" s="288">
        <v>20362028.980000004</v>
      </c>
      <c r="E96" s="288">
        <v>5744</v>
      </c>
      <c r="F96" s="288">
        <v>244171</v>
      </c>
      <c r="G96" s="288"/>
      <c r="H96" s="46">
        <f t="shared" si="69"/>
        <v>249915</v>
      </c>
      <c r="I96" s="288">
        <v>2765417786.5299983</v>
      </c>
      <c r="J96" s="288">
        <v>2012689406.360065</v>
      </c>
      <c r="K96" s="288">
        <v>530109696.63</v>
      </c>
      <c r="L96" s="288">
        <v>5308216889.5200634</v>
      </c>
      <c r="M96" s="288">
        <v>2158570028.1700001</v>
      </c>
      <c r="N96" s="288">
        <v>1081867324.98</v>
      </c>
      <c r="O96" s="288">
        <v>530109696.63</v>
      </c>
      <c r="P96" s="288">
        <f t="shared" si="70"/>
        <v>3770547049.7800002</v>
      </c>
      <c r="Q96" s="48">
        <f t="shared" si="71"/>
        <v>0.78055838025058011</v>
      </c>
      <c r="R96" s="27">
        <f t="shared" si="71"/>
        <v>0.53752323709824146</v>
      </c>
      <c r="S96" s="27">
        <f t="shared" si="72"/>
        <v>0.71032271820394854</v>
      </c>
      <c r="T96" s="28">
        <f t="shared" si="73"/>
        <v>0.37265059095342845</v>
      </c>
      <c r="U96" s="2"/>
      <c r="V96" s="2"/>
      <c r="W96" s="2"/>
      <c r="X96" s="2"/>
      <c r="Y96" s="2"/>
      <c r="Z96" s="2"/>
      <c r="AA96" s="13">
        <f>C96/B96</f>
        <v>0.88318927857583518</v>
      </c>
      <c r="AB96" s="13">
        <f t="shared" si="75"/>
        <v>0.71032271820394854</v>
      </c>
      <c r="AC96" s="13">
        <f t="shared" si="76"/>
        <v>0.62734940904657155</v>
      </c>
    </row>
    <row r="97" spans="1:32" ht="16.5" customHeight="1">
      <c r="A97" s="1" t="s">
        <v>58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32" ht="21" customHeight="1">
      <c r="A98" s="432" t="s">
        <v>1</v>
      </c>
      <c r="B98" s="434" t="s">
        <v>2</v>
      </c>
      <c r="C98" s="436" t="s">
        <v>3</v>
      </c>
      <c r="D98" s="436" t="s">
        <v>4</v>
      </c>
      <c r="E98" s="443" t="s">
        <v>5</v>
      </c>
      <c r="F98" s="444"/>
      <c r="G98" s="444"/>
      <c r="H98" s="444"/>
      <c r="I98" s="430" t="s">
        <v>6</v>
      </c>
      <c r="J98" s="430"/>
      <c r="K98" s="430"/>
      <c r="L98" s="430"/>
      <c r="M98" s="430" t="s">
        <v>7</v>
      </c>
      <c r="N98" s="430"/>
      <c r="O98" s="430"/>
      <c r="P98" s="430"/>
      <c r="Q98" s="426" t="s">
        <v>8</v>
      </c>
      <c r="R98" s="427"/>
      <c r="S98" s="427"/>
      <c r="T98" s="428"/>
      <c r="U98" s="429" t="s">
        <v>9</v>
      </c>
      <c r="V98" s="430"/>
      <c r="W98" s="430"/>
      <c r="X98" s="430"/>
      <c r="Y98" s="431"/>
      <c r="Z98" s="2"/>
      <c r="AA98" s="2"/>
      <c r="AB98" s="2"/>
      <c r="AC98" s="2"/>
    </row>
    <row r="99" spans="1:32" ht="21" customHeight="1">
      <c r="A99" s="433"/>
      <c r="B99" s="435"/>
      <c r="C99" s="437"/>
      <c r="D99" s="437"/>
      <c r="E99" s="38" t="s">
        <v>10</v>
      </c>
      <c r="F99" s="33" t="s">
        <v>11</v>
      </c>
      <c r="G99" s="33" t="s">
        <v>12</v>
      </c>
      <c r="H99" s="33" t="s">
        <v>13</v>
      </c>
      <c r="I99" s="33" t="s">
        <v>10</v>
      </c>
      <c r="J99" s="33" t="s">
        <v>11</v>
      </c>
      <c r="K99" s="33" t="s">
        <v>14</v>
      </c>
      <c r="L99" s="33" t="s">
        <v>15</v>
      </c>
      <c r="M99" s="33" t="s">
        <v>10</v>
      </c>
      <c r="N99" s="33" t="s">
        <v>11</v>
      </c>
      <c r="O99" s="33" t="s">
        <v>14</v>
      </c>
      <c r="P99" s="33" t="s">
        <v>16</v>
      </c>
      <c r="Q99" s="5" t="s">
        <v>10</v>
      </c>
      <c r="R99" s="5" t="s">
        <v>17</v>
      </c>
      <c r="S99" s="5" t="s">
        <v>13</v>
      </c>
      <c r="T99" s="6" t="s">
        <v>18</v>
      </c>
      <c r="U99" s="7" t="s">
        <v>1</v>
      </c>
      <c r="V99" s="5" t="s">
        <v>10</v>
      </c>
      <c r="W99" s="5" t="s">
        <v>17</v>
      </c>
      <c r="X99" s="5" t="s">
        <v>12</v>
      </c>
      <c r="Y99" s="6" t="s">
        <v>19</v>
      </c>
      <c r="Z99" s="29" t="s">
        <v>20</v>
      </c>
      <c r="AA99" s="2" t="s">
        <v>21</v>
      </c>
      <c r="AB99" s="2" t="s">
        <v>22</v>
      </c>
      <c r="AC99" s="2" t="s">
        <v>23</v>
      </c>
    </row>
    <row r="100" spans="1:32" ht="21" customHeight="1">
      <c r="A100" s="287" t="s">
        <v>24</v>
      </c>
      <c r="B100" s="39">
        <v>23711848</v>
      </c>
      <c r="C100" s="39">
        <v>20453571.5</v>
      </c>
      <c r="D100" s="39">
        <v>1059666.5</v>
      </c>
      <c r="E100" s="39">
        <v>207</v>
      </c>
      <c r="F100" s="39">
        <v>37542</v>
      </c>
      <c r="G100" s="39"/>
      <c r="H100" s="39">
        <f>G100+F100+E100</f>
        <v>37749</v>
      </c>
      <c r="I100" s="40">
        <v>144195009.20000002</v>
      </c>
      <c r="J100" s="40">
        <v>273299829.77998698</v>
      </c>
      <c r="K100" s="40">
        <v>23647220</v>
      </c>
      <c r="L100" s="40">
        <v>441142058.97998703</v>
      </c>
      <c r="M100" s="40">
        <v>92780674.649999976</v>
      </c>
      <c r="N100" s="40">
        <v>91629177.020000011</v>
      </c>
      <c r="O100" s="40">
        <v>23647220</v>
      </c>
      <c r="P100" s="40">
        <f>O100+N100+M100</f>
        <v>208057071.66999999</v>
      </c>
      <c r="Q100" s="48">
        <f>M100/I100</f>
        <v>0.64343887603843619</v>
      </c>
      <c r="R100" s="11">
        <f>N100/J100</f>
        <v>0.33526979176592875</v>
      </c>
      <c r="S100" s="11">
        <f>P100/L100</f>
        <v>0.47163281631108034</v>
      </c>
      <c r="T100" s="12">
        <f>1-(AC100)</f>
        <v>0.5931748748488499</v>
      </c>
      <c r="U100" s="7" t="s">
        <v>24</v>
      </c>
      <c r="V100" s="5">
        <f>RANK(Q100,Q100:Q107,0)</f>
        <v>5</v>
      </c>
      <c r="W100" s="5">
        <f>RANK(R100,R100:R107,0)</f>
        <v>8</v>
      </c>
      <c r="X100" s="5" t="e">
        <f>RANK(#REF!,#REF!,0)</f>
        <v>#REF!</v>
      </c>
      <c r="Y100" s="6">
        <f>RANK(S100,S100:S107,0)</f>
        <v>8</v>
      </c>
      <c r="Z100" s="29">
        <f>RANK(T100,T100:T107,1)</f>
        <v>8</v>
      </c>
      <c r="AA100" s="13">
        <f>C100/B100</f>
        <v>0.86258867297057573</v>
      </c>
      <c r="AB100" s="13">
        <f>P100/L100</f>
        <v>0.47163281631108034</v>
      </c>
      <c r="AC100" s="13">
        <f>AA100*AB100</f>
        <v>0.4068251251511501</v>
      </c>
    </row>
    <row r="101" spans="1:32" ht="21" customHeight="1">
      <c r="A101" s="35" t="s">
        <v>25</v>
      </c>
      <c r="B101" s="43">
        <v>27194597</v>
      </c>
      <c r="C101" s="43">
        <v>24076230.600000001</v>
      </c>
      <c r="D101" s="43">
        <v>1159920.6000000001</v>
      </c>
      <c r="E101" s="43">
        <v>609</v>
      </c>
      <c r="F101" s="43">
        <v>35347</v>
      </c>
      <c r="G101" s="43"/>
      <c r="H101" s="39">
        <f t="shared" ref="H101:H108" si="78">G101+F101+E101</f>
        <v>35956</v>
      </c>
      <c r="I101" s="44">
        <v>280713663.1699999</v>
      </c>
      <c r="J101" s="44">
        <v>267613872.95000365</v>
      </c>
      <c r="K101" s="44">
        <v>25929200</v>
      </c>
      <c r="L101" s="40">
        <v>574256736.12000346</v>
      </c>
      <c r="M101" s="44">
        <v>123101594.93000001</v>
      </c>
      <c r="N101" s="44">
        <v>163216886.22</v>
      </c>
      <c r="O101" s="44">
        <v>25929200</v>
      </c>
      <c r="P101" s="40">
        <f t="shared" ref="P101:P108" si="79">O101+N101+M101</f>
        <v>312247681.14999998</v>
      </c>
      <c r="Q101" s="48">
        <f t="shared" ref="Q101:R108" si="80">M101/I101</f>
        <v>0.43853082724886749</v>
      </c>
      <c r="R101" s="17">
        <f t="shared" si="80"/>
        <v>0.60989695497024032</v>
      </c>
      <c r="S101" s="17">
        <f t="shared" ref="S101:S108" si="81">P101/L101</f>
        <v>0.54374230463488893</v>
      </c>
      <c r="T101" s="18">
        <f t="shared" ref="T101:T108" si="82">1-(AC101)</f>
        <v>0.51860786488709376</v>
      </c>
      <c r="U101" s="7" t="s">
        <v>25</v>
      </c>
      <c r="V101" s="5">
        <f>RANK(Q101,Q100:Q107,0)</f>
        <v>8</v>
      </c>
      <c r="W101" s="5">
        <f>RANK(R101,R100:R107,0)</f>
        <v>1</v>
      </c>
      <c r="X101" s="5" t="e">
        <f>RANK(#REF!,#REF!,0)</f>
        <v>#REF!</v>
      </c>
      <c r="Y101" s="6">
        <f>RANK(S101,S100:S107,0)</f>
        <v>6</v>
      </c>
      <c r="Z101" s="29">
        <f>RANK(T101,T100:T107,1)</f>
        <v>6</v>
      </c>
      <c r="AA101" s="13">
        <f t="shared" ref="AA101:AA105" si="83">C101/B101</f>
        <v>0.88533139873335875</v>
      </c>
      <c r="AB101" s="13">
        <f t="shared" ref="AB101:AB108" si="84">P101/L101</f>
        <v>0.54374230463488893</v>
      </c>
      <c r="AC101" s="13">
        <f t="shared" ref="AC101:AC108" si="85">AA101*AB101</f>
        <v>0.48139213511290629</v>
      </c>
    </row>
    <row r="102" spans="1:32" ht="21" customHeight="1">
      <c r="A102" s="287" t="s">
        <v>26</v>
      </c>
      <c r="B102" s="39">
        <v>19484515</v>
      </c>
      <c r="C102" s="39">
        <v>16285620</v>
      </c>
      <c r="D102" s="39">
        <v>1393561</v>
      </c>
      <c r="E102" s="39">
        <v>364</v>
      </c>
      <c r="F102" s="39">
        <v>29973</v>
      </c>
      <c r="G102" s="39"/>
      <c r="H102" s="39">
        <f t="shared" si="78"/>
        <v>30337</v>
      </c>
      <c r="I102" s="40">
        <v>119028813.89</v>
      </c>
      <c r="J102" s="40">
        <v>210523193.38000926</v>
      </c>
      <c r="K102" s="40">
        <v>31882560</v>
      </c>
      <c r="L102" s="40">
        <v>361434567.27000928</v>
      </c>
      <c r="M102" s="40">
        <v>71297520.829999998</v>
      </c>
      <c r="N102" s="40">
        <v>127292376.25</v>
      </c>
      <c r="O102" s="40">
        <v>31882560</v>
      </c>
      <c r="P102" s="40">
        <f t="shared" si="79"/>
        <v>230472457.07999998</v>
      </c>
      <c r="Q102" s="48">
        <f t="shared" si="80"/>
        <v>0.59899379402275921</v>
      </c>
      <c r="R102" s="11">
        <f t="shared" si="80"/>
        <v>0.60464775498739587</v>
      </c>
      <c r="S102" s="11">
        <f t="shared" si="81"/>
        <v>0.63766025153821493</v>
      </c>
      <c r="T102" s="12">
        <f t="shared" si="82"/>
        <v>0.46702843023520035</v>
      </c>
      <c r="U102" s="7" t="s">
        <v>26</v>
      </c>
      <c r="V102" s="5">
        <f>RANK(Q102,Q100:Q107,0)</f>
        <v>6</v>
      </c>
      <c r="W102" s="5">
        <f>RANK(R102,R100:R107,0)</f>
        <v>2</v>
      </c>
      <c r="X102" s="5" t="e">
        <f>RANK(#REF!,#REF!,0)</f>
        <v>#REF!</v>
      </c>
      <c r="Y102" s="6">
        <f>RANK(S102,S100:S107,0)</f>
        <v>4</v>
      </c>
      <c r="Z102" s="29">
        <f>RANK(T102,T100:T107,1)</f>
        <v>4</v>
      </c>
      <c r="AA102" s="13">
        <f t="shared" si="83"/>
        <v>0.83582372976694574</v>
      </c>
      <c r="AB102" s="13">
        <f t="shared" si="84"/>
        <v>0.63766025153821493</v>
      </c>
      <c r="AC102" s="13">
        <f t="shared" si="85"/>
        <v>0.53297156976479965</v>
      </c>
    </row>
    <row r="103" spans="1:32" ht="21" customHeight="1">
      <c r="A103" s="287" t="s">
        <v>27</v>
      </c>
      <c r="B103" s="39">
        <v>29707688</v>
      </c>
      <c r="C103" s="39">
        <v>24934910.009999998</v>
      </c>
      <c r="D103" s="39">
        <v>2769627.01</v>
      </c>
      <c r="E103" s="39">
        <v>532</v>
      </c>
      <c r="F103" s="39">
        <v>20894</v>
      </c>
      <c r="G103" s="39"/>
      <c r="H103" s="39">
        <f t="shared" si="78"/>
        <v>21426</v>
      </c>
      <c r="I103" s="40">
        <v>255196288.03000015</v>
      </c>
      <c r="J103" s="40">
        <v>233320013.6799916</v>
      </c>
      <c r="K103" s="40">
        <v>63113026.039999999</v>
      </c>
      <c r="L103" s="40">
        <v>551629327.74999177</v>
      </c>
      <c r="M103" s="40">
        <v>151280560.83999997</v>
      </c>
      <c r="N103" s="40">
        <v>123627675.09999998</v>
      </c>
      <c r="O103" s="40">
        <v>63113026.039999999</v>
      </c>
      <c r="P103" s="40">
        <f t="shared" si="79"/>
        <v>338021261.97999996</v>
      </c>
      <c r="Q103" s="48">
        <f t="shared" si="80"/>
        <v>0.59280078878818121</v>
      </c>
      <c r="R103" s="11">
        <f t="shared" si="80"/>
        <v>0.52986314011433511</v>
      </c>
      <c r="S103" s="11">
        <f t="shared" si="81"/>
        <v>0.61276883765178858</v>
      </c>
      <c r="T103" s="12">
        <f t="shared" si="82"/>
        <v>0.4856773834510566</v>
      </c>
      <c r="U103" s="7" t="s">
        <v>27</v>
      </c>
      <c r="V103" s="5">
        <f>RANK(Q103,Q100:Q107,0)</f>
        <v>7</v>
      </c>
      <c r="W103" s="5">
        <f>RANK(R103,R100:R107,0)</f>
        <v>4</v>
      </c>
      <c r="X103" s="5" t="e">
        <f>RANK(#REF!,#REF!,0)</f>
        <v>#REF!</v>
      </c>
      <c r="Y103" s="6">
        <f>RANK(S103,S100:S107,0)</f>
        <v>5</v>
      </c>
      <c r="Z103" s="29">
        <f>RANK(T103,T100:T107,1)</f>
        <v>5</v>
      </c>
      <c r="AA103" s="13">
        <f t="shared" si="83"/>
        <v>0.83934199154104483</v>
      </c>
      <c r="AB103" s="13">
        <f t="shared" si="84"/>
        <v>0.61276883765178858</v>
      </c>
      <c r="AC103" s="13">
        <f t="shared" si="85"/>
        <v>0.5143226165489434</v>
      </c>
    </row>
    <row r="104" spans="1:32" ht="21" customHeight="1">
      <c r="A104" s="287" t="s">
        <v>28</v>
      </c>
      <c r="B104" s="39">
        <v>87738644</v>
      </c>
      <c r="C104" s="39">
        <v>78103635.5</v>
      </c>
      <c r="D104" s="39">
        <v>10333633.5</v>
      </c>
      <c r="E104" s="39">
        <v>2632</v>
      </c>
      <c r="F104" s="39">
        <v>32019</v>
      </c>
      <c r="G104" s="39"/>
      <c r="H104" s="39">
        <f t="shared" si="78"/>
        <v>34651</v>
      </c>
      <c r="I104" s="40">
        <v>1366240302.6499975</v>
      </c>
      <c r="J104" s="40">
        <v>241058263.80000818</v>
      </c>
      <c r="K104" s="40">
        <v>96662210</v>
      </c>
      <c r="L104" s="40">
        <v>1703960776.4500055</v>
      </c>
      <c r="M104" s="40">
        <v>1131569355.6000001</v>
      </c>
      <c r="N104" s="40">
        <v>95069333.060000002</v>
      </c>
      <c r="O104" s="40">
        <v>96662210</v>
      </c>
      <c r="P104" s="40">
        <f t="shared" si="79"/>
        <v>1323300898.6600001</v>
      </c>
      <c r="Q104" s="48">
        <f t="shared" si="80"/>
        <v>0.82823596508255315</v>
      </c>
      <c r="R104" s="11">
        <f t="shared" si="80"/>
        <v>0.39438321491800599</v>
      </c>
      <c r="S104" s="11">
        <f t="shared" si="81"/>
        <v>0.77660291067082898</v>
      </c>
      <c r="T104" s="12">
        <f t="shared" si="82"/>
        <v>0.30867964333625342</v>
      </c>
      <c r="U104" s="7" t="s">
        <v>28</v>
      </c>
      <c r="V104" s="5">
        <f>RANK(Q104,Q100:Q107,0)</f>
        <v>1</v>
      </c>
      <c r="W104" s="5">
        <f>RANK(R104,R100:R107,0)</f>
        <v>7</v>
      </c>
      <c r="X104" s="5" t="e">
        <f>RANK(#REF!,#REF!,0)</f>
        <v>#REF!</v>
      </c>
      <c r="Y104" s="6">
        <f>RANK(S104,S100:S107,0)</f>
        <v>2</v>
      </c>
      <c r="Z104" s="29">
        <f>RANK(T104,T100:T107,1)</f>
        <v>1</v>
      </c>
      <c r="AA104" s="13">
        <f t="shared" si="83"/>
        <v>0.89018512184893128</v>
      </c>
      <c r="AB104" s="13">
        <f t="shared" si="84"/>
        <v>0.77660291067082898</v>
      </c>
      <c r="AC104" s="13">
        <f t="shared" si="85"/>
        <v>0.69132035666374658</v>
      </c>
      <c r="AE104" s="265"/>
      <c r="AF104" s="265"/>
    </row>
    <row r="105" spans="1:32" ht="21" customHeight="1">
      <c r="A105" s="287" t="s">
        <v>29</v>
      </c>
      <c r="B105" s="39">
        <v>21052726</v>
      </c>
      <c r="C105" s="39">
        <v>16840053.600000001</v>
      </c>
      <c r="D105" s="39">
        <v>4696364.5999999996</v>
      </c>
      <c r="E105" s="39">
        <v>544</v>
      </c>
      <c r="F105" s="39">
        <v>3699</v>
      </c>
      <c r="G105" s="39"/>
      <c r="H105" s="39">
        <f t="shared" si="78"/>
        <v>4243</v>
      </c>
      <c r="I105" s="40">
        <v>403953707.19000006</v>
      </c>
      <c r="J105" s="40">
        <v>178839556.47000083</v>
      </c>
      <c r="K105" s="40">
        <v>217645560.00999999</v>
      </c>
      <c r="L105" s="40">
        <v>800438823.67000091</v>
      </c>
      <c r="M105" s="40">
        <v>326111162.23000002</v>
      </c>
      <c r="N105" s="40">
        <v>89208481.469999999</v>
      </c>
      <c r="O105" s="40">
        <v>217645560.00999999</v>
      </c>
      <c r="P105" s="40">
        <f t="shared" si="79"/>
        <v>632965203.71000004</v>
      </c>
      <c r="Q105" s="48">
        <f t="shared" si="80"/>
        <v>0.80729835232484515</v>
      </c>
      <c r="R105" s="11">
        <f t="shared" si="80"/>
        <v>0.49881851213919859</v>
      </c>
      <c r="S105" s="11">
        <f t="shared" si="81"/>
        <v>0.79077274239130901</v>
      </c>
      <c r="T105" s="12">
        <f t="shared" si="82"/>
        <v>0.36746170698803393</v>
      </c>
      <c r="U105" s="7" t="s">
        <v>29</v>
      </c>
      <c r="V105" s="5">
        <f>RANK(Q105,Q100:Q107,0)</f>
        <v>2</v>
      </c>
      <c r="W105" s="5">
        <f>RANK(R105,R100:R107,0)</f>
        <v>5</v>
      </c>
      <c r="X105" s="5" t="e">
        <f>RANK(#REF!,#REF!,0)</f>
        <v>#REF!</v>
      </c>
      <c r="Y105" s="6">
        <f>RANK(S105,S100:S107,0)</f>
        <v>1</v>
      </c>
      <c r="Z105" s="29">
        <f>RANK(T105,T100:T107,1)</f>
        <v>2</v>
      </c>
      <c r="AA105" s="13">
        <f t="shared" si="83"/>
        <v>0.79989895845317138</v>
      </c>
      <c r="AB105" s="13">
        <f t="shared" si="84"/>
        <v>0.79077274239130901</v>
      </c>
      <c r="AC105" s="13">
        <f t="shared" si="85"/>
        <v>0.63253829301196607</v>
      </c>
    </row>
    <row r="106" spans="1:32" ht="21" customHeight="1">
      <c r="A106" s="287" t="s">
        <v>30</v>
      </c>
      <c r="B106" s="46">
        <v>46859713</v>
      </c>
      <c r="C106" s="46">
        <v>38211294.980000004</v>
      </c>
      <c r="D106" s="46">
        <v>3858919.98</v>
      </c>
      <c r="E106" s="46">
        <v>749</v>
      </c>
      <c r="F106" s="46">
        <v>45777</v>
      </c>
      <c r="G106" s="46"/>
      <c r="H106" s="39">
        <f t="shared" si="78"/>
        <v>46526</v>
      </c>
      <c r="I106" s="288">
        <v>320558468.82000005</v>
      </c>
      <c r="J106" s="288">
        <v>447623024.46998727</v>
      </c>
      <c r="K106" s="288">
        <v>82696073.409999996</v>
      </c>
      <c r="L106" s="40">
        <v>850877566.69998729</v>
      </c>
      <c r="M106" s="288">
        <v>246578240.05000001</v>
      </c>
      <c r="N106" s="288">
        <v>262687565.51000002</v>
      </c>
      <c r="O106" s="288">
        <v>82696073.409999996</v>
      </c>
      <c r="P106" s="40">
        <f t="shared" si="79"/>
        <v>591961878.97000003</v>
      </c>
      <c r="Q106" s="48">
        <f t="shared" si="80"/>
        <v>0.76921455532799721</v>
      </c>
      <c r="R106" s="20">
        <f>N106/J106</f>
        <v>0.58684998570178104</v>
      </c>
      <c r="S106" s="20">
        <f t="shared" si="81"/>
        <v>0.69570746971957853</v>
      </c>
      <c r="T106" s="21">
        <f t="shared" si="82"/>
        <v>0.43269214335042472</v>
      </c>
      <c r="U106" s="7" t="s">
        <v>30</v>
      </c>
      <c r="V106" s="5">
        <f>RANK(Q106,Q100:Q107,0)</f>
        <v>3</v>
      </c>
      <c r="W106" s="5">
        <f>RANK(R106,R100:R107,0)</f>
        <v>3</v>
      </c>
      <c r="X106" s="5" t="e">
        <f>RANK(#REF!,#REF!,0)</f>
        <v>#REF!</v>
      </c>
      <c r="Y106" s="6">
        <f>RANK(S106,S100:S107,0)</f>
        <v>3</v>
      </c>
      <c r="Z106" s="29">
        <f>RANK(T106,T100:T107,1)</f>
        <v>3</v>
      </c>
      <c r="AA106" s="13">
        <f>C106/B106</f>
        <v>0.81544022644782321</v>
      </c>
      <c r="AB106" s="13">
        <f t="shared" si="84"/>
        <v>0.69570746971957853</v>
      </c>
      <c r="AC106" s="13">
        <f t="shared" si="85"/>
        <v>0.56730785664957528</v>
      </c>
    </row>
    <row r="107" spans="1:32" ht="21" customHeight="1">
      <c r="A107" s="287" t="s">
        <v>31</v>
      </c>
      <c r="B107" s="39">
        <v>16132427</v>
      </c>
      <c r="C107" s="39">
        <v>14766330.800000001</v>
      </c>
      <c r="D107" s="39">
        <v>588006.80000000005</v>
      </c>
      <c r="E107" s="39">
        <v>183</v>
      </c>
      <c r="F107" s="39">
        <v>36939</v>
      </c>
      <c r="G107" s="39"/>
      <c r="H107" s="39">
        <f t="shared" si="78"/>
        <v>37122</v>
      </c>
      <c r="I107" s="40">
        <v>50791175.830000043</v>
      </c>
      <c r="J107" s="40">
        <v>239087097.48998448</v>
      </c>
      <c r="K107" s="40">
        <v>14894340</v>
      </c>
      <c r="L107" s="40">
        <v>304772613.31998456</v>
      </c>
      <c r="M107" s="40">
        <v>35613756.86999999</v>
      </c>
      <c r="N107" s="40">
        <v>109251100.22</v>
      </c>
      <c r="O107" s="40">
        <v>14894340</v>
      </c>
      <c r="P107" s="40">
        <f t="shared" si="79"/>
        <v>159759197.08999997</v>
      </c>
      <c r="Q107" s="48">
        <f t="shared" si="80"/>
        <v>0.70118000396762936</v>
      </c>
      <c r="R107" s="11">
        <f t="shared" si="80"/>
        <v>0.45695104991843655</v>
      </c>
      <c r="S107" s="11">
        <f t="shared" si="81"/>
        <v>0.52419144669756401</v>
      </c>
      <c r="T107" s="12">
        <f t="shared" si="82"/>
        <v>0.52019715914618436</v>
      </c>
      <c r="U107" s="22" t="s">
        <v>31</v>
      </c>
      <c r="V107" s="23">
        <f>RANK(Q107,Q100:Q107,0)</f>
        <v>4</v>
      </c>
      <c r="W107" s="23">
        <f>RANK(R107,R100:R107,0)</f>
        <v>6</v>
      </c>
      <c r="X107" s="23" t="e">
        <f>RANK(#REF!,#REF!,0)</f>
        <v>#REF!</v>
      </c>
      <c r="Y107" s="24">
        <f>RANK(S107,S100:S107,0)</f>
        <v>7</v>
      </c>
      <c r="Z107" s="29">
        <f>RANK(T107,T100:T107,1)</f>
        <v>7</v>
      </c>
      <c r="AA107" s="13">
        <f t="shared" ref="AA107" si="86">C107/B107</f>
        <v>0.91531985856808784</v>
      </c>
      <c r="AB107" s="13">
        <f t="shared" si="84"/>
        <v>0.52419144669756401</v>
      </c>
      <c r="AC107" s="13">
        <f t="shared" si="85"/>
        <v>0.47980284085381564</v>
      </c>
      <c r="AE107" s="267"/>
      <c r="AF107" s="267"/>
    </row>
    <row r="108" spans="1:32" ht="21" customHeight="1">
      <c r="A108" s="36" t="s">
        <v>32</v>
      </c>
      <c r="B108" s="288">
        <v>271882158</v>
      </c>
      <c r="C108" s="288">
        <v>233671646.99000001</v>
      </c>
      <c r="D108" s="288">
        <v>25859699.990000002</v>
      </c>
      <c r="E108" s="288">
        <v>5820</v>
      </c>
      <c r="F108" s="288">
        <v>242190</v>
      </c>
      <c r="G108" s="288"/>
      <c r="H108" s="46">
        <f t="shared" si="78"/>
        <v>248010</v>
      </c>
      <c r="I108" s="288">
        <v>2940677428.7799978</v>
      </c>
      <c r="J108" s="288">
        <v>2091364852.0199723</v>
      </c>
      <c r="K108" s="288">
        <v>556470189.45999992</v>
      </c>
      <c r="L108" s="288">
        <v>5588512470.2599697</v>
      </c>
      <c r="M108" s="288">
        <v>2178332866</v>
      </c>
      <c r="N108" s="288">
        <v>1061982594.85</v>
      </c>
      <c r="O108" s="288">
        <v>556470189.45999992</v>
      </c>
      <c r="P108" s="288">
        <f t="shared" si="79"/>
        <v>3796785650.3099999</v>
      </c>
      <c r="Q108" s="49">
        <f>M108/I108</f>
        <v>0.74075886211828657</v>
      </c>
      <c r="R108" s="27">
        <f t="shared" si="80"/>
        <v>0.50779403403680146</v>
      </c>
      <c r="S108" s="27">
        <f t="shared" si="81"/>
        <v>0.67939110282299842</v>
      </c>
      <c r="T108" s="28">
        <f t="shared" si="82"/>
        <v>0.4160910038568898</v>
      </c>
      <c r="U108" s="2"/>
      <c r="V108" s="2"/>
      <c r="W108" s="2"/>
      <c r="X108" s="2"/>
      <c r="Y108" s="2"/>
      <c r="Z108" s="2"/>
      <c r="AA108" s="13">
        <f>C108/B108</f>
        <v>0.85945929188188952</v>
      </c>
      <c r="AB108" s="13">
        <f t="shared" si="84"/>
        <v>0.67939110282299842</v>
      </c>
      <c r="AC108" s="13">
        <f t="shared" si="85"/>
        <v>0.5839089961431102</v>
      </c>
    </row>
    <row r="109" spans="1:32" ht="15" customHeight="1">
      <c r="A109" s="1" t="s">
        <v>59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32" ht="21" customHeight="1">
      <c r="A110" s="432" t="s">
        <v>1</v>
      </c>
      <c r="B110" s="434" t="s">
        <v>2</v>
      </c>
      <c r="C110" s="436" t="s">
        <v>3</v>
      </c>
      <c r="D110" s="436" t="s">
        <v>4</v>
      </c>
      <c r="E110" s="443" t="s">
        <v>5</v>
      </c>
      <c r="F110" s="444"/>
      <c r="G110" s="444"/>
      <c r="H110" s="444"/>
      <c r="I110" s="430" t="s">
        <v>6</v>
      </c>
      <c r="J110" s="430"/>
      <c r="K110" s="430"/>
      <c r="L110" s="430"/>
      <c r="M110" s="430" t="s">
        <v>7</v>
      </c>
      <c r="N110" s="430"/>
      <c r="O110" s="430"/>
      <c r="P110" s="430"/>
      <c r="Q110" s="426" t="s">
        <v>8</v>
      </c>
      <c r="R110" s="427"/>
      <c r="S110" s="427"/>
      <c r="T110" s="428"/>
      <c r="U110" s="429" t="s">
        <v>9</v>
      </c>
      <c r="V110" s="430"/>
      <c r="W110" s="430"/>
      <c r="X110" s="430"/>
      <c r="Y110" s="431"/>
      <c r="Z110" s="2"/>
      <c r="AA110" s="2"/>
      <c r="AB110" s="2"/>
      <c r="AC110" s="2"/>
    </row>
    <row r="111" spans="1:32" ht="21" customHeight="1">
      <c r="A111" s="433"/>
      <c r="B111" s="435"/>
      <c r="C111" s="437"/>
      <c r="D111" s="437"/>
      <c r="E111" s="38" t="s">
        <v>10</v>
      </c>
      <c r="F111" s="33" t="s">
        <v>11</v>
      </c>
      <c r="G111" s="33" t="s">
        <v>12</v>
      </c>
      <c r="H111" s="33" t="s">
        <v>13</v>
      </c>
      <c r="I111" s="33" t="s">
        <v>10</v>
      </c>
      <c r="J111" s="33" t="s">
        <v>11</v>
      </c>
      <c r="K111" s="33" t="s">
        <v>14</v>
      </c>
      <c r="L111" s="33" t="s">
        <v>15</v>
      </c>
      <c r="M111" s="33" t="s">
        <v>10</v>
      </c>
      <c r="N111" s="33" t="s">
        <v>11</v>
      </c>
      <c r="O111" s="33" t="s">
        <v>14</v>
      </c>
      <c r="P111" s="33" t="s">
        <v>16</v>
      </c>
      <c r="Q111" s="5" t="s">
        <v>10</v>
      </c>
      <c r="R111" s="5" t="s">
        <v>17</v>
      </c>
      <c r="S111" s="5" t="s">
        <v>13</v>
      </c>
      <c r="T111" s="6" t="s">
        <v>18</v>
      </c>
      <c r="U111" s="7" t="s">
        <v>1</v>
      </c>
      <c r="V111" s="5" t="s">
        <v>10</v>
      </c>
      <c r="W111" s="5" t="s">
        <v>17</v>
      </c>
      <c r="X111" s="5" t="s">
        <v>12</v>
      </c>
      <c r="Y111" s="6" t="s">
        <v>19</v>
      </c>
      <c r="Z111" s="29" t="s">
        <v>20</v>
      </c>
      <c r="AA111" s="2" t="s">
        <v>21</v>
      </c>
      <c r="AB111" s="2" t="s">
        <v>22</v>
      </c>
      <c r="AC111" s="2" t="s">
        <v>23</v>
      </c>
    </row>
    <row r="112" spans="1:32" ht="21" customHeight="1">
      <c r="A112" s="287" t="s">
        <v>24</v>
      </c>
      <c r="B112" s="39">
        <v>20682924</v>
      </c>
      <c r="C112" s="39">
        <v>17871337.300000001</v>
      </c>
      <c r="D112" s="39">
        <v>1013762.3</v>
      </c>
      <c r="E112" s="39">
        <v>210</v>
      </c>
      <c r="F112" s="39">
        <v>38131</v>
      </c>
      <c r="G112" s="39"/>
      <c r="H112" s="39">
        <f>G112+F112+E112</f>
        <v>38341</v>
      </c>
      <c r="I112" s="40">
        <v>118496919.87999995</v>
      </c>
      <c r="J112" s="40">
        <v>246651586.40996426</v>
      </c>
      <c r="K112" s="40">
        <v>22966740</v>
      </c>
      <c r="L112" s="40">
        <v>388115246.2899642</v>
      </c>
      <c r="M112" s="40">
        <v>68278417.510000005</v>
      </c>
      <c r="N112" s="40">
        <v>95007187.429999992</v>
      </c>
      <c r="O112" s="40">
        <v>22966740</v>
      </c>
      <c r="P112" s="40">
        <f>O112+N112+M112</f>
        <v>186252344.94</v>
      </c>
      <c r="Q112" s="48">
        <f>M112/I112</f>
        <v>0.5762041543286065</v>
      </c>
      <c r="R112" s="11">
        <f>N112/J112</f>
        <v>0.38518782227529141</v>
      </c>
      <c r="S112" s="11">
        <f>P112/L112</f>
        <v>0.47988927701348089</v>
      </c>
      <c r="T112" s="12">
        <f>1-(AC112)</f>
        <v>0.58534571145931524</v>
      </c>
      <c r="U112" s="7" t="s">
        <v>24</v>
      </c>
      <c r="V112" s="5">
        <f>RANK(Q112,Q112:Q119,0)</f>
        <v>6</v>
      </c>
      <c r="W112" s="5">
        <f>RANK(R112,R112:R119,0)</f>
        <v>6</v>
      </c>
      <c r="X112" s="5" t="e">
        <f>RANK(#REF!,#REF!,0)</f>
        <v>#REF!</v>
      </c>
      <c r="Y112" s="6">
        <f>RANK(S112,S112:S119,0)</f>
        <v>8</v>
      </c>
      <c r="Z112" s="29">
        <f>RANK(T112,T112:T119,1)</f>
        <v>8</v>
      </c>
      <c r="AA112" s="13">
        <f>C112/B112</f>
        <v>0.86406241690004759</v>
      </c>
      <c r="AB112" s="13">
        <f>P112/L112</f>
        <v>0.47988927701348089</v>
      </c>
      <c r="AC112" s="13">
        <f>AA112*AB112</f>
        <v>0.41465428854068476</v>
      </c>
    </row>
    <row r="113" spans="1:29" ht="21" customHeight="1">
      <c r="A113" s="35" t="s">
        <v>25</v>
      </c>
      <c r="B113" s="43">
        <v>26383855</v>
      </c>
      <c r="C113" s="43">
        <v>23209936.600000001</v>
      </c>
      <c r="D113" s="43">
        <v>1255063.6000000001</v>
      </c>
      <c r="E113" s="43">
        <v>611</v>
      </c>
      <c r="F113" s="43">
        <v>35432</v>
      </c>
      <c r="G113" s="43"/>
      <c r="H113" s="39">
        <f t="shared" ref="H113:H120" si="87">G113+F113+E113</f>
        <v>36043</v>
      </c>
      <c r="I113" s="44">
        <v>276463489.02000034</v>
      </c>
      <c r="J113" s="44">
        <v>253656990.65003458</v>
      </c>
      <c r="K113" s="44">
        <v>28427800</v>
      </c>
      <c r="L113" s="40">
        <v>558548279.67003489</v>
      </c>
      <c r="M113" s="44">
        <v>132438730.24000001</v>
      </c>
      <c r="N113" s="44">
        <v>165409140.14000002</v>
      </c>
      <c r="O113" s="44">
        <v>28427800</v>
      </c>
      <c r="P113" s="40">
        <f t="shared" ref="P113:P120" si="88">O113+N113+M113</f>
        <v>326275670.38</v>
      </c>
      <c r="Q113" s="48">
        <f t="shared" ref="Q113:R120" si="89">M113/I113</f>
        <v>0.47904600607286313</v>
      </c>
      <c r="R113" s="17">
        <f t="shared" si="89"/>
        <v>0.65209769979575161</v>
      </c>
      <c r="S113" s="17">
        <f t="shared" ref="S113:S120" si="90">P113/L113</f>
        <v>0.58414945002202667</v>
      </c>
      <c r="T113" s="18">
        <f t="shared" ref="T113:T120" si="91">1-(AC113)</f>
        <v>0.48612241463819028</v>
      </c>
      <c r="U113" s="7" t="s">
        <v>25</v>
      </c>
      <c r="V113" s="5">
        <f>RANK(Q113,Q112:Q119,0)</f>
        <v>7</v>
      </c>
      <c r="W113" s="5">
        <f>RANK(R113,R112:R119,0)</f>
        <v>1</v>
      </c>
      <c r="X113" s="5" t="e">
        <f>RANK(#REF!,#REF!,0)</f>
        <v>#REF!</v>
      </c>
      <c r="Y113" s="6">
        <f>RANK(S113,S112:S119,0)</f>
        <v>6</v>
      </c>
      <c r="Z113" s="29">
        <f>RANK(T113,T112:T119,1)</f>
        <v>6</v>
      </c>
      <c r="AA113" s="13">
        <f t="shared" ref="AA113:AA117" si="92">C113/B113</f>
        <v>0.87970224972810085</v>
      </c>
      <c r="AB113" s="13">
        <f t="shared" ref="AB113:AB120" si="93">P113/L113</f>
        <v>0.58414945002202667</v>
      </c>
      <c r="AC113" s="13">
        <f t="shared" ref="AC113:AC120" si="94">AA113*AB113</f>
        <v>0.51387758536180972</v>
      </c>
    </row>
    <row r="114" spans="1:29" ht="21" customHeight="1">
      <c r="A114" s="287" t="s">
        <v>26</v>
      </c>
      <c r="B114" s="39">
        <v>18836975</v>
      </c>
      <c r="C114" s="39">
        <v>17551668.219999999</v>
      </c>
      <c r="D114" s="39">
        <v>1335060.22</v>
      </c>
      <c r="E114" s="39">
        <v>367</v>
      </c>
      <c r="F114" s="39">
        <v>29994</v>
      </c>
      <c r="G114" s="39"/>
      <c r="H114" s="39">
        <f t="shared" si="87"/>
        <v>30361</v>
      </c>
      <c r="I114" s="40">
        <v>142646021.85999992</v>
      </c>
      <c r="J114" s="40">
        <v>219368712.40998548</v>
      </c>
      <c r="K114" s="40">
        <v>34010355</v>
      </c>
      <c r="L114" s="40">
        <v>396025089.26998544</v>
      </c>
      <c r="M114" s="40">
        <v>92740182</v>
      </c>
      <c r="N114" s="40">
        <v>132205045.16000001</v>
      </c>
      <c r="O114" s="40">
        <v>34010355</v>
      </c>
      <c r="P114" s="40">
        <f t="shared" si="88"/>
        <v>258955582.16000003</v>
      </c>
      <c r="Q114" s="48">
        <f t="shared" si="89"/>
        <v>0.6501420845161735</v>
      </c>
      <c r="R114" s="11">
        <f t="shared" si="89"/>
        <v>0.602661353606879</v>
      </c>
      <c r="S114" s="11">
        <f t="shared" si="90"/>
        <v>0.65388680963962897</v>
      </c>
      <c r="T114" s="12">
        <f t="shared" si="91"/>
        <v>0.39072996931677917</v>
      </c>
      <c r="U114" s="7" t="s">
        <v>26</v>
      </c>
      <c r="V114" s="5">
        <f>RANK(Q114,Q112:Q119,0)</f>
        <v>5</v>
      </c>
      <c r="W114" s="5">
        <f>RANK(R114,R112:R119,0)</f>
        <v>3</v>
      </c>
      <c r="X114" s="5" t="e">
        <f>RANK(#REF!,#REF!,0)</f>
        <v>#REF!</v>
      </c>
      <c r="Y114" s="6">
        <f>RANK(S114,S112:S119,0)</f>
        <v>5</v>
      </c>
      <c r="Z114" s="29">
        <f>RANK(T114,T112:T119,1)</f>
        <v>4</v>
      </c>
      <c r="AA114" s="13">
        <f t="shared" si="92"/>
        <v>0.93176681606255773</v>
      </c>
      <c r="AB114" s="13">
        <f t="shared" si="93"/>
        <v>0.65388680963962897</v>
      </c>
      <c r="AC114" s="13">
        <f t="shared" si="94"/>
        <v>0.60927003068322083</v>
      </c>
    </row>
    <row r="115" spans="1:29" ht="21" customHeight="1">
      <c r="A115" s="287" t="s">
        <v>27</v>
      </c>
      <c r="B115" s="39">
        <v>28211219</v>
      </c>
      <c r="C115" s="39">
        <v>24582532.060000002</v>
      </c>
      <c r="D115" s="39">
        <v>2954820.06</v>
      </c>
      <c r="E115" s="39">
        <v>538</v>
      </c>
      <c r="F115" s="39">
        <v>20988</v>
      </c>
      <c r="G115" s="39"/>
      <c r="H115" s="39">
        <f t="shared" si="87"/>
        <v>21526</v>
      </c>
      <c r="I115" s="40">
        <v>249839643.43000013</v>
      </c>
      <c r="J115" s="40">
        <v>227307661.2999979</v>
      </c>
      <c r="K115" s="40">
        <v>63212860</v>
      </c>
      <c r="L115" s="40">
        <v>540360164.72999811</v>
      </c>
      <c r="M115" s="40">
        <v>240534173.79999995</v>
      </c>
      <c r="N115" s="40">
        <v>134016145.88999999</v>
      </c>
      <c r="O115" s="40">
        <v>63212860</v>
      </c>
      <c r="P115" s="40">
        <f t="shared" si="88"/>
        <v>437763179.68999994</v>
      </c>
      <c r="Q115" s="48">
        <f t="shared" si="89"/>
        <v>0.96275423106498559</v>
      </c>
      <c r="R115" s="11">
        <f t="shared" si="89"/>
        <v>0.58958041767508707</v>
      </c>
      <c r="S115" s="11">
        <f t="shared" si="90"/>
        <v>0.81013221969968341</v>
      </c>
      <c r="T115" s="12">
        <f t="shared" si="91"/>
        <v>0.29407157969294306</v>
      </c>
      <c r="U115" s="7" t="s">
        <v>27</v>
      </c>
      <c r="V115" s="5">
        <f>RANK(Q115,Q112:Q119,0)</f>
        <v>1</v>
      </c>
      <c r="W115" s="5">
        <f>RANK(R115,R112:R119,0)</f>
        <v>4</v>
      </c>
      <c r="X115" s="5" t="e">
        <f>RANK(#REF!,#REF!,0)</f>
        <v>#REF!</v>
      </c>
      <c r="Y115" s="6">
        <f>RANK(S115,S112:S119,0)</f>
        <v>1</v>
      </c>
      <c r="Z115" s="29">
        <f>RANK(T115,T112:T119,1)</f>
        <v>2</v>
      </c>
      <c r="AA115" s="13">
        <f t="shared" si="92"/>
        <v>0.87137433019112009</v>
      </c>
      <c r="AB115" s="13">
        <f t="shared" si="93"/>
        <v>0.81013221969968341</v>
      </c>
      <c r="AC115" s="13">
        <f t="shared" si="94"/>
        <v>0.70592842030705694</v>
      </c>
    </row>
    <row r="116" spans="1:29" ht="21" customHeight="1">
      <c r="A116" s="287" t="s">
        <v>28</v>
      </c>
      <c r="B116" s="39">
        <v>71368424</v>
      </c>
      <c r="C116" s="39">
        <v>69953003</v>
      </c>
      <c r="D116" s="39">
        <v>5035690</v>
      </c>
      <c r="E116" s="39">
        <v>2303</v>
      </c>
      <c r="F116" s="39">
        <v>19430</v>
      </c>
      <c r="G116" s="39"/>
      <c r="H116" s="39">
        <f t="shared" si="87"/>
        <v>21733</v>
      </c>
      <c r="I116" s="40">
        <v>1520558683.9199975</v>
      </c>
      <c r="J116" s="40">
        <v>286333532.44000268</v>
      </c>
      <c r="K116" s="40">
        <v>87645368.159999996</v>
      </c>
      <c r="L116" s="40">
        <v>1894537584.52</v>
      </c>
      <c r="M116" s="40">
        <v>1239204367.0400004</v>
      </c>
      <c r="N116" s="40">
        <v>99068673.670000017</v>
      </c>
      <c r="O116" s="40">
        <v>87645368.159999996</v>
      </c>
      <c r="P116" s="40">
        <f t="shared" si="88"/>
        <v>1425918408.8700004</v>
      </c>
      <c r="Q116" s="48">
        <f t="shared" si="89"/>
        <v>0.81496648576912134</v>
      </c>
      <c r="R116" s="11">
        <f t="shared" si="89"/>
        <v>0.34599047071358474</v>
      </c>
      <c r="S116" s="11">
        <f t="shared" si="90"/>
        <v>0.75264720030944698</v>
      </c>
      <c r="T116" s="12">
        <f t="shared" si="91"/>
        <v>0.262279746275631</v>
      </c>
      <c r="U116" s="7" t="s">
        <v>28</v>
      </c>
      <c r="V116" s="5">
        <f>RANK(Q116,Q112:Q119,0)</f>
        <v>3</v>
      </c>
      <c r="W116" s="5">
        <f>RANK(R116,R112:R119,0)</f>
        <v>8</v>
      </c>
      <c r="X116" s="5" t="e">
        <f>RANK(#REF!,#REF!,0)</f>
        <v>#REF!</v>
      </c>
      <c r="Y116" s="6">
        <f>RANK(S116,S112:S119,0)</f>
        <v>2</v>
      </c>
      <c r="Z116" s="29">
        <f>RANK(T116,T112:T119,1)</f>
        <v>1</v>
      </c>
      <c r="AA116" s="13">
        <f t="shared" si="92"/>
        <v>0.98016740568630178</v>
      </c>
      <c r="AB116" s="13">
        <f t="shared" si="93"/>
        <v>0.75264720030944698</v>
      </c>
      <c r="AC116" s="13">
        <f t="shared" si="94"/>
        <v>0.737720253724369</v>
      </c>
    </row>
    <row r="117" spans="1:29" ht="21" customHeight="1">
      <c r="A117" s="287" t="s">
        <v>29</v>
      </c>
      <c r="B117" s="39">
        <v>46682400</v>
      </c>
      <c r="C117" s="39">
        <v>39103056</v>
      </c>
      <c r="D117" s="39">
        <v>11812563</v>
      </c>
      <c r="E117" s="39">
        <v>893</v>
      </c>
      <c r="F117" s="39">
        <v>17749</v>
      </c>
      <c r="G117" s="39"/>
      <c r="H117" s="39">
        <f t="shared" si="87"/>
        <v>18642</v>
      </c>
      <c r="I117" s="40">
        <v>423478116.43000013</v>
      </c>
      <c r="J117" s="40">
        <v>254330131.58995199</v>
      </c>
      <c r="K117" s="40">
        <v>182966308.84999999</v>
      </c>
      <c r="L117" s="40">
        <v>860774556.8699522</v>
      </c>
      <c r="M117" s="40">
        <v>363270195.96999997</v>
      </c>
      <c r="N117" s="40">
        <v>89957591.139999986</v>
      </c>
      <c r="O117" s="40">
        <v>182966308.84999999</v>
      </c>
      <c r="P117" s="40">
        <f t="shared" si="88"/>
        <v>636194095.96000004</v>
      </c>
      <c r="Q117" s="48">
        <f t="shared" si="89"/>
        <v>0.85782519066731422</v>
      </c>
      <c r="R117" s="11">
        <f t="shared" si="89"/>
        <v>0.35370402467701162</v>
      </c>
      <c r="S117" s="11">
        <f t="shared" si="90"/>
        <v>0.73909491269514571</v>
      </c>
      <c r="T117" s="12">
        <f t="shared" si="91"/>
        <v>0.38090437165969626</v>
      </c>
      <c r="U117" s="7" t="s">
        <v>29</v>
      </c>
      <c r="V117" s="5">
        <f>RANK(Q117,Q112:Q119,0)</f>
        <v>2</v>
      </c>
      <c r="W117" s="5">
        <f>RANK(R117,R112:R119,0)</f>
        <v>7</v>
      </c>
      <c r="X117" s="5" t="e">
        <f>RANK(#REF!,#REF!,0)</f>
        <v>#REF!</v>
      </c>
      <c r="Y117" s="6">
        <f>RANK(S117,S112:S119,0)</f>
        <v>3</v>
      </c>
      <c r="Z117" s="29">
        <f>RANK(T117,T112:T119,1)</f>
        <v>3</v>
      </c>
      <c r="AA117" s="13">
        <f t="shared" si="92"/>
        <v>0.83764022415299988</v>
      </c>
      <c r="AB117" s="13">
        <f t="shared" si="93"/>
        <v>0.73909491269514571</v>
      </c>
      <c r="AC117" s="13">
        <f t="shared" si="94"/>
        <v>0.61909562834030374</v>
      </c>
    </row>
    <row r="118" spans="1:29" ht="21" customHeight="1">
      <c r="A118" s="287" t="s">
        <v>30</v>
      </c>
      <c r="B118" s="46">
        <v>45531499</v>
      </c>
      <c r="C118" s="46">
        <v>38043083.189999998</v>
      </c>
      <c r="D118" s="46">
        <v>4008586.19</v>
      </c>
      <c r="E118" s="46">
        <v>750</v>
      </c>
      <c r="F118" s="46">
        <v>45951</v>
      </c>
      <c r="G118" s="46"/>
      <c r="H118" s="39">
        <f t="shared" si="87"/>
        <v>46701</v>
      </c>
      <c r="I118" s="288">
        <v>298992237.89000034</v>
      </c>
      <c r="J118" s="288">
        <v>458380635.20998901</v>
      </c>
      <c r="K118" s="288">
        <v>87630771</v>
      </c>
      <c r="L118" s="40">
        <v>845003644.09998941</v>
      </c>
      <c r="M118" s="288">
        <v>223253970.38</v>
      </c>
      <c r="N118" s="288">
        <v>290612961.55000001</v>
      </c>
      <c r="O118" s="288">
        <v>87630771</v>
      </c>
      <c r="P118" s="40">
        <f t="shared" si="88"/>
        <v>601497702.93000007</v>
      </c>
      <c r="Q118" s="48">
        <f t="shared" si="89"/>
        <v>0.7466881814575248</v>
      </c>
      <c r="R118" s="20">
        <f>N118/J118</f>
        <v>0.63399921206720944</v>
      </c>
      <c r="S118" s="20">
        <f t="shared" si="90"/>
        <v>0.71182853130846946</v>
      </c>
      <c r="T118" s="21">
        <f t="shared" si="91"/>
        <v>0.40524356482127633</v>
      </c>
      <c r="U118" s="7" t="s">
        <v>30</v>
      </c>
      <c r="V118" s="5">
        <f>RANK(Q118,Q112:Q119,0)</f>
        <v>4</v>
      </c>
      <c r="W118" s="5">
        <f>RANK(R118,R112:R119,0)</f>
        <v>2</v>
      </c>
      <c r="X118" s="5" t="e">
        <f>RANK(#REF!,#REF!,0)</f>
        <v>#REF!</v>
      </c>
      <c r="Y118" s="6">
        <f>RANK(S118,S112:S119,0)</f>
        <v>4</v>
      </c>
      <c r="Z118" s="29">
        <f>RANK(T118,T112:T119,1)</f>
        <v>5</v>
      </c>
      <c r="AA118" s="13">
        <f>C118/B118</f>
        <v>0.83553329070057625</v>
      </c>
      <c r="AB118" s="13">
        <f t="shared" si="93"/>
        <v>0.71182853130846946</v>
      </c>
      <c r="AC118" s="13">
        <f t="shared" si="94"/>
        <v>0.59475643517872367</v>
      </c>
    </row>
    <row r="119" spans="1:29" ht="21" customHeight="1">
      <c r="A119" s="287" t="s">
        <v>31</v>
      </c>
      <c r="B119" s="39">
        <v>15768798</v>
      </c>
      <c r="C119" s="39">
        <v>14443791.699999999</v>
      </c>
      <c r="D119" s="39">
        <v>600700.69999999995</v>
      </c>
      <c r="E119" s="39">
        <v>185</v>
      </c>
      <c r="F119" s="39">
        <v>35597</v>
      </c>
      <c r="G119" s="39"/>
      <c r="H119" s="39">
        <f t="shared" si="87"/>
        <v>35782</v>
      </c>
      <c r="I119" s="40">
        <v>89902387.710000053</v>
      </c>
      <c r="J119" s="40">
        <v>210239195.27000701</v>
      </c>
      <c r="K119" s="40">
        <v>14756165</v>
      </c>
      <c r="L119" s="40">
        <v>314897747.98000705</v>
      </c>
      <c r="M119" s="40">
        <v>34611497.07</v>
      </c>
      <c r="N119" s="40">
        <v>111817621.48000002</v>
      </c>
      <c r="O119" s="40">
        <v>14756165</v>
      </c>
      <c r="P119" s="40">
        <f t="shared" si="88"/>
        <v>161185283.55000001</v>
      </c>
      <c r="Q119" s="48">
        <f t="shared" si="89"/>
        <v>0.38498974222627996</v>
      </c>
      <c r="R119" s="11">
        <f t="shared" si="89"/>
        <v>0.5318590633701501</v>
      </c>
      <c r="S119" s="11">
        <f t="shared" si="90"/>
        <v>0.51186546929587351</v>
      </c>
      <c r="T119" s="12">
        <f t="shared" si="91"/>
        <v>0.53114509952297295</v>
      </c>
      <c r="U119" s="22" t="s">
        <v>31</v>
      </c>
      <c r="V119" s="23">
        <f>RANK(Q119,Q112:Q119,0)</f>
        <v>8</v>
      </c>
      <c r="W119" s="23">
        <f>RANK(R119,R112:R119,0)</f>
        <v>5</v>
      </c>
      <c r="X119" s="23" t="e">
        <f>RANK(#REF!,#REF!,0)</f>
        <v>#REF!</v>
      </c>
      <c r="Y119" s="24">
        <f>RANK(S119,S112:S119,0)</f>
        <v>7</v>
      </c>
      <c r="Z119" s="29">
        <f>RANK(T119,T112:T119,1)</f>
        <v>7</v>
      </c>
      <c r="AA119" s="13">
        <f t="shared" ref="AA119" si="95">C119/B119</f>
        <v>0.91597290421248334</v>
      </c>
      <c r="AB119" s="13">
        <f t="shared" si="93"/>
        <v>0.51186546929587351</v>
      </c>
      <c r="AC119" s="13">
        <f t="shared" si="94"/>
        <v>0.46885490047702699</v>
      </c>
    </row>
    <row r="120" spans="1:29" ht="21" customHeight="1">
      <c r="A120" s="36" t="s">
        <v>32</v>
      </c>
      <c r="B120" s="288">
        <v>273466094</v>
      </c>
      <c r="C120" s="288">
        <v>244758408.06999999</v>
      </c>
      <c r="D120" s="288">
        <v>28016246.07</v>
      </c>
      <c r="E120" s="288">
        <v>5857</v>
      </c>
      <c r="F120" s="288">
        <v>243272</v>
      </c>
      <c r="G120" s="288"/>
      <c r="H120" s="46">
        <f t="shared" si="87"/>
        <v>249129</v>
      </c>
      <c r="I120" s="288">
        <v>3120377500.1399984</v>
      </c>
      <c r="J120" s="288">
        <v>2156268445.279933</v>
      </c>
      <c r="K120" s="288">
        <v>521616368.00999999</v>
      </c>
      <c r="L120" s="288">
        <v>5798262313.4299316</v>
      </c>
      <c r="M120" s="288">
        <v>2394331534.0100007</v>
      </c>
      <c r="N120" s="288">
        <v>1118094366.46</v>
      </c>
      <c r="O120" s="288">
        <v>521616368.00999999</v>
      </c>
      <c r="P120" s="40">
        <f t="shared" si="88"/>
        <v>4034042268.4800005</v>
      </c>
      <c r="Q120" s="49">
        <f>M120/I120</f>
        <v>0.76732111223804711</v>
      </c>
      <c r="R120" s="27">
        <f t="shared" si="89"/>
        <v>0.51853208208259327</v>
      </c>
      <c r="S120" s="27">
        <f t="shared" si="90"/>
        <v>0.69573297143462354</v>
      </c>
      <c r="T120" s="28">
        <f t="shared" si="91"/>
        <v>0.37730307973701027</v>
      </c>
      <c r="U120" s="2"/>
      <c r="V120" s="2"/>
      <c r="W120" s="2"/>
      <c r="X120" s="2"/>
      <c r="Y120" s="2"/>
      <c r="Z120" s="2"/>
      <c r="AA120" s="13">
        <f>C120/B120</f>
        <v>0.89502286916051832</v>
      </c>
      <c r="AB120" s="13">
        <f t="shared" si="93"/>
        <v>0.69573297143462354</v>
      </c>
      <c r="AC120" s="13">
        <f t="shared" si="94"/>
        <v>0.62269692026298973</v>
      </c>
    </row>
    <row r="121" spans="1:29" ht="21" customHeight="1">
      <c r="A121" s="1" t="s">
        <v>60</v>
      </c>
    </row>
    <row r="122" spans="1:29" ht="21" customHeight="1">
      <c r="A122" s="432" t="s">
        <v>1</v>
      </c>
      <c r="B122" s="434" t="s">
        <v>2</v>
      </c>
      <c r="C122" s="436" t="s">
        <v>3</v>
      </c>
      <c r="D122" s="436" t="s">
        <v>4</v>
      </c>
      <c r="E122" s="443" t="s">
        <v>5</v>
      </c>
      <c r="F122" s="444"/>
      <c r="G122" s="444"/>
      <c r="H122" s="444"/>
      <c r="I122" s="430" t="s">
        <v>6</v>
      </c>
      <c r="J122" s="430"/>
      <c r="K122" s="430"/>
      <c r="L122" s="430"/>
      <c r="M122" s="430" t="s">
        <v>7</v>
      </c>
      <c r="N122" s="430"/>
      <c r="O122" s="430"/>
      <c r="P122" s="430"/>
      <c r="Q122" s="426" t="s">
        <v>8</v>
      </c>
      <c r="R122" s="427"/>
      <c r="S122" s="427"/>
      <c r="T122" s="428"/>
      <c r="U122" s="429" t="s">
        <v>9</v>
      </c>
      <c r="V122" s="430"/>
      <c r="W122" s="430"/>
      <c r="X122" s="430"/>
      <c r="Y122" s="431"/>
      <c r="Z122" s="2"/>
      <c r="AA122" s="2"/>
      <c r="AB122" s="2"/>
      <c r="AC122" s="2"/>
    </row>
    <row r="123" spans="1:29" ht="21" customHeight="1">
      <c r="A123" s="433"/>
      <c r="B123" s="435"/>
      <c r="C123" s="437"/>
      <c r="D123" s="437"/>
      <c r="E123" s="38" t="s">
        <v>10</v>
      </c>
      <c r="F123" s="33" t="s">
        <v>11</v>
      </c>
      <c r="G123" s="33" t="s">
        <v>12</v>
      </c>
      <c r="H123" s="33" t="s">
        <v>13</v>
      </c>
      <c r="I123" s="33" t="s">
        <v>10</v>
      </c>
      <c r="J123" s="33" t="s">
        <v>11</v>
      </c>
      <c r="K123" s="33" t="s">
        <v>14</v>
      </c>
      <c r="L123" s="33" t="s">
        <v>15</v>
      </c>
      <c r="M123" s="33" t="s">
        <v>10</v>
      </c>
      <c r="N123" s="33" t="s">
        <v>11</v>
      </c>
      <c r="O123" s="33" t="s">
        <v>14</v>
      </c>
      <c r="P123" s="33" t="s">
        <v>16</v>
      </c>
      <c r="Q123" s="5" t="s">
        <v>10</v>
      </c>
      <c r="R123" s="5" t="s">
        <v>17</v>
      </c>
      <c r="S123" s="5" t="s">
        <v>13</v>
      </c>
      <c r="T123" s="6" t="s">
        <v>18</v>
      </c>
      <c r="U123" s="7" t="s">
        <v>1</v>
      </c>
      <c r="V123" s="5" t="s">
        <v>10</v>
      </c>
      <c r="W123" s="5" t="s">
        <v>17</v>
      </c>
      <c r="X123" s="5" t="s">
        <v>12</v>
      </c>
      <c r="Y123" s="6" t="s">
        <v>19</v>
      </c>
      <c r="Z123" s="29" t="s">
        <v>20</v>
      </c>
      <c r="AA123" s="2" t="s">
        <v>21</v>
      </c>
      <c r="AB123" s="2" t="s">
        <v>22</v>
      </c>
      <c r="AC123" s="2" t="s">
        <v>23</v>
      </c>
    </row>
    <row r="124" spans="1:29" ht="21" customHeight="1">
      <c r="A124" s="287" t="s">
        <v>24</v>
      </c>
      <c r="B124" s="39">
        <v>19183472</v>
      </c>
      <c r="C124" s="39">
        <v>17826405.199999999</v>
      </c>
      <c r="D124" s="39">
        <v>976376.20000000007</v>
      </c>
      <c r="E124" s="39">
        <v>210</v>
      </c>
      <c r="F124" s="39">
        <v>38548</v>
      </c>
      <c r="G124" s="39"/>
      <c r="H124" s="39">
        <f>G124+F124+E124</f>
        <v>38758</v>
      </c>
      <c r="I124" s="40">
        <v>136382638.45999992</v>
      </c>
      <c r="J124" s="40">
        <v>237272891.12001118</v>
      </c>
      <c r="K124" s="40">
        <v>18242620</v>
      </c>
      <c r="L124" s="40">
        <v>391898149.58001113</v>
      </c>
      <c r="M124" s="40">
        <v>89089059.150000006</v>
      </c>
      <c r="N124" s="40">
        <v>82548829.920000002</v>
      </c>
      <c r="O124" s="40">
        <v>18242620</v>
      </c>
      <c r="P124" s="40">
        <f>M124+N124+O124</f>
        <v>189880509.06999999</v>
      </c>
      <c r="Q124" s="48">
        <f>M124/I124</f>
        <v>0.65322874051985147</v>
      </c>
      <c r="R124" s="11">
        <f>N124/J124</f>
        <v>0.34790670577806254</v>
      </c>
      <c r="S124" s="11">
        <f>P124/L124</f>
        <v>0.48451494163340875</v>
      </c>
      <c r="T124" s="12">
        <f>1-(AC124)</f>
        <v>0.54976035229641984</v>
      </c>
      <c r="U124" s="7" t="s">
        <v>24</v>
      </c>
      <c r="V124" s="5">
        <f>RANK(Q124,Q124:Q131,0)</f>
        <v>5</v>
      </c>
      <c r="W124" s="5">
        <f>RANK(R124,R124:R131,0)</f>
        <v>8</v>
      </c>
      <c r="X124" s="5" t="e">
        <f>RANK(#REF!,#REF!,0)</f>
        <v>#REF!</v>
      </c>
      <c r="Y124" s="6">
        <f>RANK(S124,S124:S131,0)</f>
        <v>7</v>
      </c>
      <c r="Z124" s="29">
        <f>RANK(T124,T124:T131,1)</f>
        <v>8</v>
      </c>
      <c r="AA124" s="13">
        <f>C124/B124</f>
        <v>0.92925854089395288</v>
      </c>
      <c r="AB124" s="13">
        <f>P124/L124</f>
        <v>0.48451494163340875</v>
      </c>
      <c r="AC124" s="13">
        <f>AA124*AB124</f>
        <v>0.45023964770358016</v>
      </c>
    </row>
    <row r="125" spans="1:29" ht="21" customHeight="1">
      <c r="A125" s="35" t="s">
        <v>25</v>
      </c>
      <c r="B125" s="43">
        <v>27021483</v>
      </c>
      <c r="C125" s="43">
        <v>23938613.100000001</v>
      </c>
      <c r="D125" s="43">
        <v>1366491.1</v>
      </c>
      <c r="E125" s="43">
        <v>615</v>
      </c>
      <c r="F125" s="43">
        <v>35470</v>
      </c>
      <c r="G125" s="43"/>
      <c r="H125" s="39">
        <f t="shared" ref="H125:H132" si="96">G125+F125+E125</f>
        <v>36085</v>
      </c>
      <c r="I125" s="44">
        <v>280800073.62000018</v>
      </c>
      <c r="J125" s="44">
        <v>262710296.94998959</v>
      </c>
      <c r="K125" s="44">
        <v>24408200</v>
      </c>
      <c r="L125" s="40">
        <v>567918570.5699898</v>
      </c>
      <c r="M125" s="44">
        <v>161510468.75999996</v>
      </c>
      <c r="N125" s="44">
        <v>197781478.22</v>
      </c>
      <c r="O125" s="44">
        <v>24408200</v>
      </c>
      <c r="P125" s="40">
        <f t="shared" ref="P125:P132" si="97">M125+N125+O125</f>
        <v>383700146.97999996</v>
      </c>
      <c r="Q125" s="48">
        <f t="shared" ref="Q125:R132" si="98">M125/I125</f>
        <v>0.57517958125099389</v>
      </c>
      <c r="R125" s="17">
        <f t="shared" si="98"/>
        <v>0.75285011861430895</v>
      </c>
      <c r="S125" s="17">
        <f t="shared" ref="S125:S132" si="99">P125/L125</f>
        <v>0.67562528655278953</v>
      </c>
      <c r="T125" s="18">
        <f t="shared" ref="T125:T132" si="100">1-(AC125)</f>
        <v>0.40145652496704709</v>
      </c>
      <c r="U125" s="7" t="s">
        <v>25</v>
      </c>
      <c r="V125" s="5">
        <f>RANK(Q125,Q124:Q131,0)</f>
        <v>7</v>
      </c>
      <c r="W125" s="5">
        <f>RANK(R125,R124:R131,0)</f>
        <v>1</v>
      </c>
      <c r="X125" s="5" t="e">
        <f>RANK(#REF!,#REF!,0)</f>
        <v>#REF!</v>
      </c>
      <c r="Y125" s="6">
        <f>RANK(S125,S124:S131,0)</f>
        <v>5</v>
      </c>
      <c r="Z125" s="29">
        <f>RANK(T125,T124:T131,1)</f>
        <v>4</v>
      </c>
      <c r="AA125" s="13">
        <f t="shared" ref="AA125:AA129" si="101">C125/B125</f>
        <v>0.88591041061661946</v>
      </c>
      <c r="AB125" s="13">
        <f t="shared" ref="AB125:AB132" si="102">P125/L125</f>
        <v>0.67562528655278953</v>
      </c>
      <c r="AC125" s="13">
        <f t="shared" ref="AC125:AC132" si="103">AA125*AB125</f>
        <v>0.59854347503295291</v>
      </c>
    </row>
    <row r="126" spans="1:29" ht="21" customHeight="1">
      <c r="A126" s="287" t="s">
        <v>26</v>
      </c>
      <c r="B126" s="39">
        <v>20119092</v>
      </c>
      <c r="C126" s="39">
        <v>16611401.300000001</v>
      </c>
      <c r="D126" s="39">
        <v>1491815.3</v>
      </c>
      <c r="E126" s="39">
        <v>368</v>
      </c>
      <c r="F126" s="39">
        <v>30529</v>
      </c>
      <c r="G126" s="39"/>
      <c r="H126" s="39">
        <f t="shared" si="96"/>
        <v>30897</v>
      </c>
      <c r="I126" s="40">
        <v>131241655.40000005</v>
      </c>
      <c r="J126" s="40">
        <v>207314409.36997598</v>
      </c>
      <c r="K126" s="40">
        <v>30381429</v>
      </c>
      <c r="L126" s="40">
        <v>368937493.76997602</v>
      </c>
      <c r="M126" s="40">
        <v>83491445.180000007</v>
      </c>
      <c r="N126" s="40">
        <v>133051516.05000001</v>
      </c>
      <c r="O126" s="40">
        <v>30381429</v>
      </c>
      <c r="P126" s="40">
        <f t="shared" si="97"/>
        <v>246924390.23000002</v>
      </c>
      <c r="Q126" s="48">
        <f t="shared" si="98"/>
        <v>0.63616574269452542</v>
      </c>
      <c r="R126" s="11">
        <f t="shared" si="98"/>
        <v>0.64178614720675087</v>
      </c>
      <c r="S126" s="11">
        <f t="shared" si="99"/>
        <v>0.66928516184899234</v>
      </c>
      <c r="T126" s="12">
        <f t="shared" si="100"/>
        <v>0.44740227801487942</v>
      </c>
      <c r="U126" s="7" t="s">
        <v>26</v>
      </c>
      <c r="V126" s="5">
        <f>RANK(Q126,Q124:Q131,0)</f>
        <v>6</v>
      </c>
      <c r="W126" s="5">
        <f>RANK(R126,R124:R131,0)</f>
        <v>2</v>
      </c>
      <c r="X126" s="5" t="e">
        <f>RANK(#REF!,#REF!,0)</f>
        <v>#REF!</v>
      </c>
      <c r="Y126" s="6">
        <f>RANK(S126,S124:S131,0)</f>
        <v>6</v>
      </c>
      <c r="Z126" s="29">
        <f>RANK(T126,T124:T131,1)</f>
        <v>6</v>
      </c>
      <c r="AA126" s="13">
        <f t="shared" si="101"/>
        <v>0.82565362790726349</v>
      </c>
      <c r="AB126" s="13">
        <f t="shared" si="102"/>
        <v>0.66928516184899234</v>
      </c>
      <c r="AC126" s="13">
        <f t="shared" si="103"/>
        <v>0.55259772198512058</v>
      </c>
    </row>
    <row r="127" spans="1:29" ht="21" customHeight="1">
      <c r="A127" s="287" t="s">
        <v>27</v>
      </c>
      <c r="B127" s="39">
        <v>27958017</v>
      </c>
      <c r="C127" s="39">
        <v>24061652.960000001</v>
      </c>
      <c r="D127" s="39">
        <v>2957409.96</v>
      </c>
      <c r="E127" s="39">
        <v>541</v>
      </c>
      <c r="F127" s="39">
        <v>21122</v>
      </c>
      <c r="G127" s="39"/>
      <c r="H127" s="39">
        <f t="shared" si="96"/>
        <v>21663</v>
      </c>
      <c r="I127" s="40">
        <v>251470965.68999985</v>
      </c>
      <c r="J127" s="40">
        <v>216660607.28000531</v>
      </c>
      <c r="K127" s="40">
        <v>55506415</v>
      </c>
      <c r="L127" s="40">
        <v>523637987.97000515</v>
      </c>
      <c r="M127" s="40">
        <v>199173863.55000001</v>
      </c>
      <c r="N127" s="40">
        <v>134410830.88999999</v>
      </c>
      <c r="O127" s="40">
        <v>55506415</v>
      </c>
      <c r="P127" s="40">
        <f t="shared" si="97"/>
        <v>389091109.44</v>
      </c>
      <c r="Q127" s="48">
        <f t="shared" si="98"/>
        <v>0.79203522761960143</v>
      </c>
      <c r="R127" s="11">
        <f t="shared" si="98"/>
        <v>0.62037503068701216</v>
      </c>
      <c r="S127" s="11">
        <f t="shared" si="99"/>
        <v>0.74305363319493878</v>
      </c>
      <c r="T127" s="12">
        <f t="shared" si="100"/>
        <v>0.36050190352900369</v>
      </c>
      <c r="U127" s="7" t="s">
        <v>27</v>
      </c>
      <c r="V127" s="5">
        <f>RANK(Q127,Q124:Q131,0)</f>
        <v>3</v>
      </c>
      <c r="W127" s="5">
        <f>RANK(R127,R124:R131,0)</f>
        <v>3</v>
      </c>
      <c r="X127" s="5" t="e">
        <f>RANK(#REF!,#REF!,0)</f>
        <v>#REF!</v>
      </c>
      <c r="Y127" s="6">
        <f>RANK(S127,S124:S131,0)</f>
        <v>3</v>
      </c>
      <c r="Z127" s="29">
        <f>RANK(T127,T124:T131,1)</f>
        <v>3</v>
      </c>
      <c r="AA127" s="13">
        <f t="shared" si="101"/>
        <v>0.86063517881114393</v>
      </c>
      <c r="AB127" s="13">
        <f t="shared" si="102"/>
        <v>0.74305363319493878</v>
      </c>
      <c r="AC127" s="13">
        <f t="shared" si="103"/>
        <v>0.63949809647099631</v>
      </c>
    </row>
    <row r="128" spans="1:29" ht="21" customHeight="1">
      <c r="A128" s="287" t="s">
        <v>28</v>
      </c>
      <c r="B128" s="39">
        <v>57146361</v>
      </c>
      <c r="C128" s="39">
        <v>57381800.399999999</v>
      </c>
      <c r="D128" s="39">
        <v>4391884.4000000004</v>
      </c>
      <c r="E128" s="39">
        <v>2322</v>
      </c>
      <c r="F128" s="39">
        <v>19086</v>
      </c>
      <c r="G128" s="39"/>
      <c r="H128" s="39">
        <f t="shared" si="96"/>
        <v>21408</v>
      </c>
      <c r="I128" s="40">
        <v>1314552905.8899972</v>
      </c>
      <c r="J128" s="40">
        <v>199413859.71000686</v>
      </c>
      <c r="K128" s="40">
        <v>86539371.400000006</v>
      </c>
      <c r="L128" s="40">
        <v>1600506137.0000043</v>
      </c>
      <c r="M128" s="40">
        <v>1097808396.1099999</v>
      </c>
      <c r="N128" s="40">
        <v>91630235.090000004</v>
      </c>
      <c r="O128" s="40">
        <v>86539371.400000006</v>
      </c>
      <c r="P128" s="40">
        <f t="shared" si="97"/>
        <v>1275978002.5999999</v>
      </c>
      <c r="Q128" s="48">
        <f t="shared" si="98"/>
        <v>0.83511921900681974</v>
      </c>
      <c r="R128" s="11">
        <f t="shared" si="98"/>
        <v>0.45949782639607506</v>
      </c>
      <c r="S128" s="11">
        <f t="shared" si="99"/>
        <v>0.79723405809096026</v>
      </c>
      <c r="T128" s="12">
        <f t="shared" si="100"/>
        <v>0.19948138791449066</v>
      </c>
      <c r="U128" s="7" t="s">
        <v>28</v>
      </c>
      <c r="V128" s="5">
        <f>RANK(Q128,Q124:Q131,0)</f>
        <v>1</v>
      </c>
      <c r="W128" s="5">
        <f>RANK(R128,R124:R131,0)</f>
        <v>6</v>
      </c>
      <c r="X128" s="5" t="e">
        <f>RANK(#REF!,#REF!,0)</f>
        <v>#REF!</v>
      </c>
      <c r="Y128" s="6">
        <f>RANK(S128,S124:S131,0)</f>
        <v>1</v>
      </c>
      <c r="Z128" s="29">
        <f>RANK(T128,T124:T131,1)</f>
        <v>1</v>
      </c>
      <c r="AA128" s="13">
        <f t="shared" si="101"/>
        <v>1.0041199368757705</v>
      </c>
      <c r="AB128" s="13">
        <f t="shared" si="102"/>
        <v>0.79723405809096026</v>
      </c>
      <c r="AC128" s="13">
        <f t="shared" si="103"/>
        <v>0.80051861208550934</v>
      </c>
    </row>
    <row r="129" spans="1:29" ht="21" customHeight="1">
      <c r="A129" s="287" t="s">
        <v>29</v>
      </c>
      <c r="B129" s="39">
        <v>36617900</v>
      </c>
      <c r="C129" s="39">
        <v>32195020.699999999</v>
      </c>
      <c r="D129" s="39">
        <v>9858238.6999999993</v>
      </c>
      <c r="E129" s="39">
        <v>907</v>
      </c>
      <c r="F129" s="39">
        <v>17818</v>
      </c>
      <c r="G129" s="39"/>
      <c r="H129" s="39">
        <f t="shared" si="96"/>
        <v>18725</v>
      </c>
      <c r="I129" s="40">
        <v>352598952.17000008</v>
      </c>
      <c r="J129" s="40">
        <v>191803614.5100013</v>
      </c>
      <c r="K129" s="40">
        <v>185958629.44</v>
      </c>
      <c r="L129" s="40">
        <v>730361196.12000132</v>
      </c>
      <c r="M129" s="40">
        <v>292371329.44999999</v>
      </c>
      <c r="N129" s="40">
        <v>84796928.319999993</v>
      </c>
      <c r="O129" s="40">
        <v>185958629.44</v>
      </c>
      <c r="P129" s="40">
        <f t="shared" si="97"/>
        <v>563126887.21000004</v>
      </c>
      <c r="Q129" s="48">
        <f t="shared" si="98"/>
        <v>0.82918944497894509</v>
      </c>
      <c r="R129" s="11">
        <f t="shared" si="98"/>
        <v>0.44210286931573123</v>
      </c>
      <c r="S129" s="11">
        <f t="shared" si="99"/>
        <v>0.77102519986217344</v>
      </c>
      <c r="T129" s="12">
        <f t="shared" si="100"/>
        <v>0.32210278935208436</v>
      </c>
      <c r="U129" s="7" t="s">
        <v>29</v>
      </c>
      <c r="V129" s="5">
        <f>RANK(Q129,Q124:Q131,0)</f>
        <v>2</v>
      </c>
      <c r="W129" s="5">
        <f>RANK(R129,R124:R131,0)</f>
        <v>7</v>
      </c>
      <c r="X129" s="5" t="e">
        <f>RANK(#REF!,#REF!,0)</f>
        <v>#REF!</v>
      </c>
      <c r="Y129" s="6">
        <f>RANK(S129,S124:S131,0)</f>
        <v>2</v>
      </c>
      <c r="Z129" s="29">
        <f>RANK(T129,T124:T131,1)</f>
        <v>2</v>
      </c>
      <c r="AA129" s="13">
        <f t="shared" si="101"/>
        <v>0.87921537554037776</v>
      </c>
      <c r="AB129" s="13">
        <f t="shared" si="102"/>
        <v>0.77102519986217344</v>
      </c>
      <c r="AC129" s="13">
        <f t="shared" si="103"/>
        <v>0.67789721064791564</v>
      </c>
    </row>
    <row r="130" spans="1:29" ht="21" customHeight="1">
      <c r="A130" s="287" t="s">
        <v>30</v>
      </c>
      <c r="B130" s="46">
        <v>49325736</v>
      </c>
      <c r="C130" s="46">
        <v>41566909.829999998</v>
      </c>
      <c r="D130" s="46">
        <v>4268031.83</v>
      </c>
      <c r="E130" s="46">
        <v>754</v>
      </c>
      <c r="F130" s="46">
        <v>46019</v>
      </c>
      <c r="G130" s="46"/>
      <c r="H130" s="39">
        <f t="shared" si="96"/>
        <v>46773</v>
      </c>
      <c r="I130" s="288">
        <v>335299041.10999984</v>
      </c>
      <c r="J130" s="288">
        <v>491238001.26999724</v>
      </c>
      <c r="K130" s="288">
        <v>79218408.079999998</v>
      </c>
      <c r="L130" s="40">
        <v>905755450.45999706</v>
      </c>
      <c r="M130" s="288">
        <v>250012312.21999997</v>
      </c>
      <c r="N130" s="288">
        <v>283663117.25999999</v>
      </c>
      <c r="O130" s="288">
        <v>79218408.079999998</v>
      </c>
      <c r="P130" s="40">
        <f t="shared" si="97"/>
        <v>612893837.55999994</v>
      </c>
      <c r="Q130" s="48">
        <f t="shared" si="98"/>
        <v>0.74563980675978048</v>
      </c>
      <c r="R130" s="20">
        <f>N130/J130</f>
        <v>0.57744538599751227</v>
      </c>
      <c r="S130" s="20">
        <f t="shared" si="99"/>
        <v>0.67666591158654976</v>
      </c>
      <c r="T130" s="21">
        <f t="shared" si="100"/>
        <v>0.42977209844465647</v>
      </c>
      <c r="U130" s="7" t="s">
        <v>30</v>
      </c>
      <c r="V130" s="5">
        <f>RANK(Q130,Q124:Q131,0)</f>
        <v>4</v>
      </c>
      <c r="W130" s="5">
        <f>RANK(R130,R124:R131,0)</f>
        <v>4</v>
      </c>
      <c r="X130" s="5" t="e">
        <f>RANK(#REF!,#REF!,0)</f>
        <v>#REF!</v>
      </c>
      <c r="Y130" s="6">
        <f>RANK(S130,S124:S131,0)</f>
        <v>4</v>
      </c>
      <c r="Z130" s="29">
        <f>RANK(T130,T124:T131,1)</f>
        <v>5</v>
      </c>
      <c r="AA130" s="13">
        <f>C130/B130</f>
        <v>0.8427022727040504</v>
      </c>
      <c r="AB130" s="13">
        <f t="shared" si="102"/>
        <v>0.67666591158654976</v>
      </c>
      <c r="AC130" s="13">
        <f t="shared" si="103"/>
        <v>0.57022790155534353</v>
      </c>
    </row>
    <row r="131" spans="1:29" ht="21" customHeight="1">
      <c r="A131" s="287" t="s">
        <v>31</v>
      </c>
      <c r="B131" s="39">
        <v>14020610</v>
      </c>
      <c r="C131" s="39">
        <v>13815845.9</v>
      </c>
      <c r="D131" s="39">
        <v>609411.9</v>
      </c>
      <c r="E131" s="39">
        <v>188</v>
      </c>
      <c r="F131" s="39">
        <v>36181</v>
      </c>
      <c r="G131" s="39"/>
      <c r="H131" s="39">
        <f t="shared" si="96"/>
        <v>36369</v>
      </c>
      <c r="I131" s="40">
        <v>85853564.730000034</v>
      </c>
      <c r="J131" s="40">
        <v>202594322.33999175</v>
      </c>
      <c r="K131" s="40">
        <v>10787120</v>
      </c>
      <c r="L131" s="40">
        <v>299235007.06999177</v>
      </c>
      <c r="M131" s="40">
        <v>32837338.880000003</v>
      </c>
      <c r="N131" s="40">
        <v>99814487.99000001</v>
      </c>
      <c r="O131" s="40">
        <v>10787120</v>
      </c>
      <c r="P131" s="40">
        <f t="shared" si="97"/>
        <v>143438946.87</v>
      </c>
      <c r="Q131" s="48">
        <f t="shared" si="98"/>
        <v>0.3824807855476916</v>
      </c>
      <c r="R131" s="11">
        <f t="shared" si="98"/>
        <v>0.49268156598432378</v>
      </c>
      <c r="S131" s="11">
        <f t="shared" si="99"/>
        <v>0.47935215961028682</v>
      </c>
      <c r="T131" s="12">
        <f t="shared" si="100"/>
        <v>0.52764854246655979</v>
      </c>
      <c r="U131" s="22" t="s">
        <v>31</v>
      </c>
      <c r="V131" s="23">
        <f>RANK(Q131,Q124:Q131,0)</f>
        <v>8</v>
      </c>
      <c r="W131" s="23">
        <f>RANK(R131,R124:R131,0)</f>
        <v>5</v>
      </c>
      <c r="X131" s="23" t="e">
        <f>RANK(#REF!,#REF!,0)</f>
        <v>#REF!</v>
      </c>
      <c r="Y131" s="24">
        <f>RANK(S131,S124:S131,0)</f>
        <v>8</v>
      </c>
      <c r="Z131" s="29">
        <f>RANK(T131,T124:T131,1)</f>
        <v>7</v>
      </c>
      <c r="AA131" s="13">
        <f t="shared" ref="AA131" si="104">C131/B131</f>
        <v>0.98539549277813165</v>
      </c>
      <c r="AB131" s="13">
        <f t="shared" si="102"/>
        <v>0.47935215961028682</v>
      </c>
      <c r="AC131" s="13">
        <f t="shared" si="103"/>
        <v>0.47235145753344021</v>
      </c>
    </row>
    <row r="132" spans="1:29" ht="21" customHeight="1">
      <c r="A132" s="36" t="s">
        <v>32</v>
      </c>
      <c r="B132" s="288">
        <f>SUM(B124:B131)</f>
        <v>251392671</v>
      </c>
      <c r="C132" s="288">
        <v>227397649.38999999</v>
      </c>
      <c r="D132" s="288">
        <v>25919659.390000001</v>
      </c>
      <c r="E132" s="288">
        <v>5905</v>
      </c>
      <c r="F132" s="288">
        <v>244773</v>
      </c>
      <c r="G132" s="288"/>
      <c r="H132" s="46">
        <f t="shared" si="96"/>
        <v>250678</v>
      </c>
      <c r="I132" s="288">
        <v>2888199797.0699968</v>
      </c>
      <c r="J132" s="288">
        <v>2009008002.549979</v>
      </c>
      <c r="K132" s="288">
        <v>491042192.92000002</v>
      </c>
      <c r="L132" s="288">
        <v>5388249992.5399761</v>
      </c>
      <c r="M132" s="288">
        <v>2206294213.3000002</v>
      </c>
      <c r="N132" s="288">
        <v>1107697423.74</v>
      </c>
      <c r="O132" s="288">
        <v>491042192.92000002</v>
      </c>
      <c r="P132" s="288">
        <f t="shared" si="97"/>
        <v>3805033829.96</v>
      </c>
      <c r="Q132" s="49">
        <f>M132/I132</f>
        <v>0.76389944197705018</v>
      </c>
      <c r="R132" s="27">
        <f t="shared" si="98"/>
        <v>0.55136536157846561</v>
      </c>
      <c r="S132" s="27">
        <f t="shared" si="99"/>
        <v>0.7061724744078437</v>
      </c>
      <c r="T132" s="28">
        <f t="shared" si="100"/>
        <v>0.36123053983437892</v>
      </c>
      <c r="U132" s="2"/>
      <c r="V132" s="2"/>
      <c r="W132" s="2"/>
      <c r="X132" s="2"/>
      <c r="Y132" s="2"/>
      <c r="Z132" s="2"/>
      <c r="AA132" s="13">
        <f>C132/B132</f>
        <v>0.90455162628826191</v>
      </c>
      <c r="AB132" s="13">
        <f t="shared" si="102"/>
        <v>0.7061724744078437</v>
      </c>
      <c r="AC132" s="13">
        <f t="shared" si="103"/>
        <v>0.63876946016562108</v>
      </c>
    </row>
    <row r="133" spans="1:29" ht="27" customHeight="1">
      <c r="A133" s="1" t="s">
        <v>61</v>
      </c>
    </row>
    <row r="134" spans="1:29" ht="21" customHeight="1">
      <c r="A134" s="432" t="s">
        <v>1</v>
      </c>
      <c r="B134" s="434" t="s">
        <v>2</v>
      </c>
      <c r="C134" s="436" t="s">
        <v>3</v>
      </c>
      <c r="D134" s="436" t="s">
        <v>4</v>
      </c>
      <c r="E134" s="443" t="s">
        <v>5</v>
      </c>
      <c r="F134" s="444"/>
      <c r="G134" s="444"/>
      <c r="H134" s="444"/>
      <c r="I134" s="430" t="s">
        <v>6</v>
      </c>
      <c r="J134" s="430"/>
      <c r="K134" s="430"/>
      <c r="L134" s="430"/>
      <c r="M134" s="430" t="s">
        <v>7</v>
      </c>
      <c r="N134" s="430"/>
      <c r="O134" s="430"/>
      <c r="P134" s="430"/>
      <c r="Q134" s="426" t="s">
        <v>8</v>
      </c>
      <c r="R134" s="427"/>
      <c r="S134" s="427"/>
      <c r="T134" s="428"/>
      <c r="U134" s="429" t="s">
        <v>9</v>
      </c>
      <c r="V134" s="430"/>
      <c r="W134" s="430"/>
      <c r="X134" s="430"/>
      <c r="Y134" s="431"/>
      <c r="Z134" s="2"/>
      <c r="AA134" s="2"/>
      <c r="AB134" s="2"/>
      <c r="AC134" s="2"/>
    </row>
    <row r="135" spans="1:29" ht="21" customHeight="1">
      <c r="A135" s="433"/>
      <c r="B135" s="435"/>
      <c r="C135" s="437"/>
      <c r="D135" s="437"/>
      <c r="E135" s="38" t="s">
        <v>10</v>
      </c>
      <c r="F135" s="33" t="s">
        <v>11</v>
      </c>
      <c r="G135" s="33" t="s">
        <v>12</v>
      </c>
      <c r="H135" s="33" t="s">
        <v>13</v>
      </c>
      <c r="I135" s="33" t="s">
        <v>10</v>
      </c>
      <c r="J135" s="33" t="s">
        <v>11</v>
      </c>
      <c r="K135" s="33" t="s">
        <v>14</v>
      </c>
      <c r="L135" s="33" t="s">
        <v>15</v>
      </c>
      <c r="M135" s="33" t="s">
        <v>10</v>
      </c>
      <c r="N135" s="33" t="s">
        <v>11</v>
      </c>
      <c r="O135" s="33" t="s">
        <v>14</v>
      </c>
      <c r="P135" s="33" t="s">
        <v>16</v>
      </c>
      <c r="Q135" s="5" t="s">
        <v>10</v>
      </c>
      <c r="R135" s="5" t="s">
        <v>17</v>
      </c>
      <c r="S135" s="5" t="s">
        <v>13</v>
      </c>
      <c r="T135" s="6" t="s">
        <v>18</v>
      </c>
      <c r="U135" s="7" t="s">
        <v>1</v>
      </c>
      <c r="V135" s="5" t="s">
        <v>10</v>
      </c>
      <c r="W135" s="5" t="s">
        <v>17</v>
      </c>
      <c r="X135" s="5" t="s">
        <v>12</v>
      </c>
      <c r="Y135" s="6" t="s">
        <v>19</v>
      </c>
      <c r="Z135" s="29" t="s">
        <v>20</v>
      </c>
      <c r="AA135" s="2" t="s">
        <v>21</v>
      </c>
      <c r="AB135" s="2" t="s">
        <v>22</v>
      </c>
      <c r="AC135" s="2" t="s">
        <v>23</v>
      </c>
    </row>
    <row r="136" spans="1:29" ht="21" customHeight="1">
      <c r="A136" s="287" t="s">
        <v>24</v>
      </c>
      <c r="B136" s="39">
        <v>17751616</v>
      </c>
      <c r="C136" s="39">
        <v>18222934.300000001</v>
      </c>
      <c r="D136" s="39">
        <v>779803.3</v>
      </c>
      <c r="E136" s="39">
        <v>214</v>
      </c>
      <c r="F136" s="39">
        <v>38856</v>
      </c>
      <c r="G136" s="39"/>
      <c r="H136" s="39">
        <f>G136+F136+E136</f>
        <v>39070</v>
      </c>
      <c r="I136" s="40">
        <v>178635101.03999999</v>
      </c>
      <c r="J136" s="40">
        <v>224162584.05997181</v>
      </c>
      <c r="K136" s="40">
        <v>22767550</v>
      </c>
      <c r="L136" s="40">
        <v>425565235.09997177</v>
      </c>
      <c r="M136" s="40">
        <v>135635842.19999999</v>
      </c>
      <c r="N136" s="40">
        <v>82047758.849999994</v>
      </c>
      <c r="O136" s="40">
        <v>22767550</v>
      </c>
      <c r="P136" s="40">
        <f>M136+N136+O136</f>
        <v>240451151.04999998</v>
      </c>
      <c r="Q136" s="48">
        <f>M136/I136</f>
        <v>0.75928997946281784</v>
      </c>
      <c r="R136" s="11">
        <f>N136/J136</f>
        <v>0.36601897321119914</v>
      </c>
      <c r="S136" s="11">
        <f>P136/L136</f>
        <v>0.56501596281358446</v>
      </c>
      <c r="T136" s="12">
        <f>1-(AC136)</f>
        <v>0.41998245293255587</v>
      </c>
      <c r="U136" s="7" t="s">
        <v>24</v>
      </c>
      <c r="V136" s="5">
        <f>RANK(Q136,Q136:Q143,0)</f>
        <v>6</v>
      </c>
      <c r="W136" s="5">
        <f>RANK(R136,R136:R143,0)</f>
        <v>8</v>
      </c>
      <c r="X136" s="5" t="e">
        <f>RANK(#REF!,#REF!,0)</f>
        <v>#REF!</v>
      </c>
      <c r="Y136" s="6">
        <f>RANK(S136,S136:S143,0)</f>
        <v>7</v>
      </c>
      <c r="Z136" s="29">
        <f>RANK(T136,T136:T143,1)</f>
        <v>7</v>
      </c>
      <c r="AA136" s="13">
        <f>C136/B136</f>
        <v>1.0265507264240057</v>
      </c>
      <c r="AB136" s="13">
        <f>P136/L136</f>
        <v>0.56501596281358446</v>
      </c>
      <c r="AC136" s="13">
        <f>AA136*AB136</f>
        <v>0.58001754706744413</v>
      </c>
    </row>
    <row r="137" spans="1:29" ht="21" customHeight="1">
      <c r="A137" s="35" t="s">
        <v>25</v>
      </c>
      <c r="B137" s="43">
        <v>22066260</v>
      </c>
      <c r="C137" s="43">
        <v>18915209.699999999</v>
      </c>
      <c r="D137" s="43">
        <v>1204928.7</v>
      </c>
      <c r="E137" s="43">
        <v>617</v>
      </c>
      <c r="F137" s="43">
        <v>35645</v>
      </c>
      <c r="G137" s="43"/>
      <c r="H137" s="39">
        <f t="shared" ref="H137:H144" si="105">G137+F137+E137</f>
        <v>36262</v>
      </c>
      <c r="I137" s="44">
        <v>229438529.58000007</v>
      </c>
      <c r="J137" s="44">
        <v>209497415.49000591</v>
      </c>
      <c r="K137" s="44">
        <v>22665400</v>
      </c>
      <c r="L137" s="40">
        <v>461601345.07000601</v>
      </c>
      <c r="M137" s="44">
        <v>159468028.62999997</v>
      </c>
      <c r="N137" s="44">
        <v>192797229.37</v>
      </c>
      <c r="O137" s="44">
        <v>22665400</v>
      </c>
      <c r="P137" s="40">
        <f t="shared" ref="P137:P144" si="106">M137+N137+O137</f>
        <v>374930658</v>
      </c>
      <c r="Q137" s="48">
        <f t="shared" ref="Q137:R144" si="107">M137/I137</f>
        <v>0.69503595983601807</v>
      </c>
      <c r="R137" s="17">
        <f t="shared" si="107"/>
        <v>0.92028452436539687</v>
      </c>
      <c r="S137" s="17">
        <f t="shared" ref="S137:S144" si="108">P137/L137</f>
        <v>0.81223909333093125</v>
      </c>
      <c r="T137" s="18">
        <f t="shared" ref="T137:T144" si="109">1-(AC137)</f>
        <v>0.30374822118055189</v>
      </c>
      <c r="U137" s="7" t="s">
        <v>25</v>
      </c>
      <c r="V137" s="5">
        <f>RANK(Q137,Q136:Q143,0)</f>
        <v>7</v>
      </c>
      <c r="W137" s="5">
        <f>RANK(R137,R136:R143,0)</f>
        <v>1</v>
      </c>
      <c r="X137" s="5" t="e">
        <f>RANK(#REF!,#REF!,0)</f>
        <v>#REF!</v>
      </c>
      <c r="Y137" s="6">
        <f>RANK(S137,S136:S143,0)</f>
        <v>2</v>
      </c>
      <c r="Z137" s="29">
        <f>RANK(T137,T136:T143,1)</f>
        <v>3</v>
      </c>
      <c r="AA137" s="13">
        <f t="shared" ref="AA137:AA141" si="110">C137/B137</f>
        <v>0.85720052695835181</v>
      </c>
      <c r="AB137" s="13">
        <f t="shared" ref="AB137:AB144" si="111">P137/L137</f>
        <v>0.81223909333093125</v>
      </c>
      <c r="AC137" s="13">
        <f t="shared" ref="AC137:AC144" si="112">AA137*AB137</f>
        <v>0.69625177881944811</v>
      </c>
    </row>
    <row r="138" spans="1:29" ht="21" customHeight="1">
      <c r="A138" s="287" t="s">
        <v>26</v>
      </c>
      <c r="B138" s="39">
        <v>16571163</v>
      </c>
      <c r="C138" s="39">
        <v>14537530.699999999</v>
      </c>
      <c r="D138" s="39">
        <v>1287357.7</v>
      </c>
      <c r="E138" s="39">
        <v>371</v>
      </c>
      <c r="F138" s="39">
        <v>31569</v>
      </c>
      <c r="G138" s="39"/>
      <c r="H138" s="39">
        <f t="shared" si="105"/>
        <v>31940</v>
      </c>
      <c r="I138" s="40">
        <v>120283518.35000005</v>
      </c>
      <c r="J138" s="40">
        <v>183193503.06003511</v>
      </c>
      <c r="K138" s="40">
        <v>31287565</v>
      </c>
      <c r="L138" s="40">
        <v>334764586.41003513</v>
      </c>
      <c r="M138" s="40">
        <v>97195304.389999986</v>
      </c>
      <c r="N138" s="40">
        <v>122105149.3</v>
      </c>
      <c r="O138" s="40">
        <v>31287565</v>
      </c>
      <c r="P138" s="40">
        <f t="shared" si="106"/>
        <v>250588018.69</v>
      </c>
      <c r="Q138" s="48">
        <f t="shared" si="107"/>
        <v>0.80805172415377668</v>
      </c>
      <c r="R138" s="11">
        <f t="shared" si="107"/>
        <v>0.6665364615031375</v>
      </c>
      <c r="S138" s="11">
        <f t="shared" si="108"/>
        <v>0.74854996275821184</v>
      </c>
      <c r="T138" s="12">
        <f t="shared" si="109"/>
        <v>0.34331295491563496</v>
      </c>
      <c r="U138" s="7" t="s">
        <v>26</v>
      </c>
      <c r="V138" s="5">
        <f>RANK(Q138,Q136:Q143,0)</f>
        <v>3</v>
      </c>
      <c r="W138" s="5">
        <f>RANK(R138,R136:R143,0)</f>
        <v>3</v>
      </c>
      <c r="X138" s="5" t="e">
        <f>RANK(#REF!,#REF!,0)</f>
        <v>#REF!</v>
      </c>
      <c r="Y138" s="6">
        <f>RANK(S138,S136:S143,0)</f>
        <v>4</v>
      </c>
      <c r="Z138" s="29">
        <f>RANK(T138,T136:T143,1)</f>
        <v>4</v>
      </c>
      <c r="AA138" s="13">
        <f t="shared" si="110"/>
        <v>0.8772788427704199</v>
      </c>
      <c r="AB138" s="13">
        <f t="shared" si="111"/>
        <v>0.74854996275821184</v>
      </c>
      <c r="AC138" s="13">
        <f t="shared" si="112"/>
        <v>0.65668704508436504</v>
      </c>
    </row>
    <row r="139" spans="1:29" ht="21" customHeight="1">
      <c r="A139" s="287" t="s">
        <v>27</v>
      </c>
      <c r="B139" s="39">
        <v>23420231</v>
      </c>
      <c r="C139" s="39">
        <v>20554699.039999999</v>
      </c>
      <c r="D139" s="39">
        <v>2535429.04</v>
      </c>
      <c r="E139" s="39">
        <v>542</v>
      </c>
      <c r="F139" s="39">
        <v>21228</v>
      </c>
      <c r="G139" s="39"/>
      <c r="H139" s="39">
        <f t="shared" si="105"/>
        <v>21770</v>
      </c>
      <c r="I139" s="40">
        <v>239791855.52999991</v>
      </c>
      <c r="J139" s="40">
        <v>174939081.42001</v>
      </c>
      <c r="K139" s="40">
        <v>58941191</v>
      </c>
      <c r="L139" s="40">
        <v>473672127.95000994</v>
      </c>
      <c r="M139" s="40">
        <v>190866224.53999999</v>
      </c>
      <c r="N139" s="40">
        <v>130321338.63000001</v>
      </c>
      <c r="O139" s="40">
        <v>58941191</v>
      </c>
      <c r="P139" s="40">
        <f t="shared" si="106"/>
        <v>380128754.17000002</v>
      </c>
      <c r="Q139" s="48">
        <f t="shared" si="107"/>
        <v>0.79596625214037375</v>
      </c>
      <c r="R139" s="11">
        <f t="shared" si="107"/>
        <v>0.74495268622745558</v>
      </c>
      <c r="S139" s="11">
        <f t="shared" si="108"/>
        <v>0.8025145068491718</v>
      </c>
      <c r="T139" s="12">
        <f t="shared" si="109"/>
        <v>0.29567542849945649</v>
      </c>
      <c r="U139" s="7" t="s">
        <v>27</v>
      </c>
      <c r="V139" s="5">
        <f>RANK(Q139,Q136:Q143,0)</f>
        <v>4</v>
      </c>
      <c r="W139" s="5">
        <f>RANK(R139,R136:R143,0)</f>
        <v>2</v>
      </c>
      <c r="X139" s="5" t="e">
        <f>RANK(#REF!,#REF!,0)</f>
        <v>#REF!</v>
      </c>
      <c r="Y139" s="6">
        <f>RANK(S139,S136:S143,0)</f>
        <v>3</v>
      </c>
      <c r="Z139" s="29">
        <f>RANK(T139,T136:T143,1)</f>
        <v>2</v>
      </c>
      <c r="AA139" s="13">
        <f t="shared" si="110"/>
        <v>0.87764715215661193</v>
      </c>
      <c r="AB139" s="13">
        <f t="shared" si="111"/>
        <v>0.8025145068491718</v>
      </c>
      <c r="AC139" s="13">
        <f t="shared" si="112"/>
        <v>0.70432457150054351</v>
      </c>
    </row>
    <row r="140" spans="1:29" ht="21" customHeight="1">
      <c r="A140" s="287" t="s">
        <v>28</v>
      </c>
      <c r="B140" s="39">
        <v>57654300</v>
      </c>
      <c r="C140" s="39">
        <v>57521726.299999997</v>
      </c>
      <c r="D140" s="39">
        <v>4275942.3</v>
      </c>
      <c r="E140" s="39">
        <v>2328</v>
      </c>
      <c r="F140" s="39">
        <v>19225</v>
      </c>
      <c r="G140" s="39"/>
      <c r="H140" s="39">
        <f t="shared" si="105"/>
        <v>21553</v>
      </c>
      <c r="I140" s="40">
        <v>1316422392.659997</v>
      </c>
      <c r="J140" s="40">
        <v>205135308.58000329</v>
      </c>
      <c r="K140" s="40">
        <v>90067927.689999998</v>
      </c>
      <c r="L140" s="40">
        <v>1611625628.9300003</v>
      </c>
      <c r="M140" s="40">
        <v>1174753594.53</v>
      </c>
      <c r="N140" s="40">
        <v>107935270.75000001</v>
      </c>
      <c r="O140" s="40">
        <v>90067927.689999998</v>
      </c>
      <c r="P140" s="40">
        <f t="shared" si="106"/>
        <v>1372756792.97</v>
      </c>
      <c r="Q140" s="48">
        <f t="shared" si="107"/>
        <v>0.89238347895029546</v>
      </c>
      <c r="R140" s="11">
        <f t="shared" si="107"/>
        <v>0.52616622412374703</v>
      </c>
      <c r="S140" s="11">
        <f t="shared" si="108"/>
        <v>0.85178391825489186</v>
      </c>
      <c r="T140" s="12">
        <f t="shared" si="109"/>
        <v>0.15017472395641851</v>
      </c>
      <c r="U140" s="7" t="s">
        <v>28</v>
      </c>
      <c r="V140" s="5">
        <f>RANK(Q140,Q136:Q143,0)</f>
        <v>1</v>
      </c>
      <c r="W140" s="5">
        <f>RANK(R140,R136:R143,0)</f>
        <v>6</v>
      </c>
      <c r="X140" s="5" t="e">
        <f>RANK(#REF!,#REF!,0)</f>
        <v>#REF!</v>
      </c>
      <c r="Y140" s="6">
        <f>RANK(S140,S136:S143,0)</f>
        <v>1</v>
      </c>
      <c r="Z140" s="29">
        <f>RANK(T140,T136:T143,1)</f>
        <v>1</v>
      </c>
      <c r="AA140" s="13">
        <f t="shared" si="110"/>
        <v>0.99770054098306626</v>
      </c>
      <c r="AB140" s="13">
        <f t="shared" si="111"/>
        <v>0.85178391825489186</v>
      </c>
      <c r="AC140" s="13">
        <f t="shared" si="112"/>
        <v>0.84982527604358149</v>
      </c>
    </row>
    <row r="141" spans="1:29" ht="21" customHeight="1">
      <c r="A141" s="287" t="s">
        <v>29</v>
      </c>
      <c r="B141" s="39">
        <v>46430550</v>
      </c>
      <c r="C141" s="39">
        <v>38019062.799999997</v>
      </c>
      <c r="D141" s="39">
        <v>10163243.800000001</v>
      </c>
      <c r="E141" s="39">
        <v>916</v>
      </c>
      <c r="F141" s="39">
        <v>18012</v>
      </c>
      <c r="G141" s="39"/>
      <c r="H141" s="39">
        <f t="shared" si="105"/>
        <v>18928</v>
      </c>
      <c r="I141" s="40">
        <v>421147540.43000031</v>
      </c>
      <c r="J141" s="40">
        <v>245886981.22999114</v>
      </c>
      <c r="K141" s="40">
        <v>206768381</v>
      </c>
      <c r="L141" s="40">
        <v>873802902.6599915</v>
      </c>
      <c r="M141" s="40">
        <v>331988893.13</v>
      </c>
      <c r="N141" s="40">
        <v>90088497.689999998</v>
      </c>
      <c r="O141" s="40">
        <v>206768381</v>
      </c>
      <c r="P141" s="40">
        <f t="shared" si="106"/>
        <v>628845771.81999993</v>
      </c>
      <c r="Q141" s="48">
        <f t="shared" si="107"/>
        <v>0.7882959325632829</v>
      </c>
      <c r="R141" s="11">
        <f t="shared" si="107"/>
        <v>0.36638173049810818</v>
      </c>
      <c r="S141" s="11">
        <f t="shared" si="108"/>
        <v>0.71966546449513491</v>
      </c>
      <c r="T141" s="12">
        <f t="shared" si="109"/>
        <v>0.41071112684145028</v>
      </c>
      <c r="U141" s="7" t="s">
        <v>29</v>
      </c>
      <c r="V141" s="5">
        <f>RANK(Q141,Q136:Q143,0)</f>
        <v>5</v>
      </c>
      <c r="W141" s="5">
        <f>RANK(R141,R136:R143,0)</f>
        <v>7</v>
      </c>
      <c r="X141" s="5" t="e">
        <f>RANK(#REF!,#REF!,0)</f>
        <v>#REF!</v>
      </c>
      <c r="Y141" s="6">
        <f>RANK(S141,S136:S143,0)</f>
        <v>6</v>
      </c>
      <c r="Z141" s="29">
        <f>RANK(T141,T136:T143,1)</f>
        <v>6</v>
      </c>
      <c r="AA141" s="13">
        <f t="shared" si="110"/>
        <v>0.81883722678279702</v>
      </c>
      <c r="AB141" s="13">
        <f t="shared" si="111"/>
        <v>0.71966546449513491</v>
      </c>
      <c r="AC141" s="13">
        <f t="shared" si="112"/>
        <v>0.58928887315854972</v>
      </c>
    </row>
    <row r="142" spans="1:29" ht="21" customHeight="1">
      <c r="A142" s="287" t="s">
        <v>30</v>
      </c>
      <c r="B142" s="46">
        <v>41608748</v>
      </c>
      <c r="C142" s="46">
        <v>33586718.090000004</v>
      </c>
      <c r="D142" s="46">
        <v>3643095.09</v>
      </c>
      <c r="E142" s="46">
        <v>756</v>
      </c>
      <c r="F142" s="46">
        <v>46173</v>
      </c>
      <c r="G142" s="46"/>
      <c r="H142" s="39">
        <f t="shared" si="105"/>
        <v>46929</v>
      </c>
      <c r="I142" s="288">
        <v>254687666.08000004</v>
      </c>
      <c r="J142" s="288">
        <v>413882604.99000025</v>
      </c>
      <c r="K142" s="288">
        <v>73843985.799999997</v>
      </c>
      <c r="L142" s="40">
        <v>742414256.87000036</v>
      </c>
      <c r="M142" s="288">
        <v>216926524.64999998</v>
      </c>
      <c r="N142" s="288">
        <v>255357158.98999995</v>
      </c>
      <c r="O142" s="288">
        <v>73843985.799999997</v>
      </c>
      <c r="P142" s="40">
        <f t="shared" si="106"/>
        <v>546127669.43999994</v>
      </c>
      <c r="Q142" s="48">
        <f t="shared" si="107"/>
        <v>0.85173549229455459</v>
      </c>
      <c r="R142" s="20">
        <f>N142/J142</f>
        <v>0.61697968436283901</v>
      </c>
      <c r="S142" s="20">
        <f t="shared" si="108"/>
        <v>0.73561042825667211</v>
      </c>
      <c r="T142" s="21">
        <f t="shared" si="109"/>
        <v>0.40621284548333392</v>
      </c>
      <c r="U142" s="7" t="s">
        <v>30</v>
      </c>
      <c r="V142" s="5">
        <f>RANK(Q142,Q136:Q143,0)</f>
        <v>2</v>
      </c>
      <c r="W142" s="5">
        <f>RANK(R142,R136:R143,0)</f>
        <v>4</v>
      </c>
      <c r="X142" s="5" t="e">
        <f>RANK(#REF!,#REF!,0)</f>
        <v>#REF!</v>
      </c>
      <c r="Y142" s="6">
        <f>RANK(S142,S136:S143,0)</f>
        <v>5</v>
      </c>
      <c r="Z142" s="29">
        <f>RANK(T142,T136:T143,1)</f>
        <v>5</v>
      </c>
      <c r="AA142" s="13">
        <f>C142/B142</f>
        <v>0.8072032854725647</v>
      </c>
      <c r="AB142" s="13">
        <f t="shared" si="111"/>
        <v>0.73561042825667211</v>
      </c>
      <c r="AC142" s="13">
        <f t="shared" si="112"/>
        <v>0.59378715451666608</v>
      </c>
    </row>
    <row r="143" spans="1:29" ht="21" customHeight="1">
      <c r="A143" s="287" t="s">
        <v>31</v>
      </c>
      <c r="B143" s="39">
        <v>10599351</v>
      </c>
      <c r="C143" s="39">
        <v>10268207.800000001</v>
      </c>
      <c r="D143" s="39">
        <v>424996.8</v>
      </c>
      <c r="E143" s="39">
        <v>185</v>
      </c>
      <c r="F143" s="39">
        <v>35012</v>
      </c>
      <c r="G143" s="39"/>
      <c r="H143" s="39">
        <f t="shared" si="105"/>
        <v>35197</v>
      </c>
      <c r="I143" s="40">
        <v>71874912.11999996</v>
      </c>
      <c r="J143" s="40">
        <v>153943651.44998983</v>
      </c>
      <c r="K143" s="40">
        <v>11185204</v>
      </c>
      <c r="L143" s="40">
        <v>237003767.5699898</v>
      </c>
      <c r="M143" s="40">
        <v>27822463.519999996</v>
      </c>
      <c r="N143" s="40">
        <v>92472837.920000002</v>
      </c>
      <c r="O143" s="40">
        <v>11185204</v>
      </c>
      <c r="P143" s="40">
        <f t="shared" si="106"/>
        <v>131480505.44</v>
      </c>
      <c r="Q143" s="48">
        <f t="shared" si="107"/>
        <v>0.38709561791948405</v>
      </c>
      <c r="R143" s="11">
        <f t="shared" si="107"/>
        <v>0.60069276679487338</v>
      </c>
      <c r="S143" s="11">
        <f t="shared" si="108"/>
        <v>0.55476124615264766</v>
      </c>
      <c r="T143" s="12">
        <f t="shared" si="109"/>
        <v>0.46257051446995789</v>
      </c>
      <c r="U143" s="22" t="s">
        <v>31</v>
      </c>
      <c r="V143" s="23">
        <f>RANK(Q143,Q136:Q143,0)</f>
        <v>8</v>
      </c>
      <c r="W143" s="23">
        <f>RANK(R143,R136:R143,0)</f>
        <v>5</v>
      </c>
      <c r="X143" s="23" t="e">
        <f>RANK(#REF!,#REF!,0)</f>
        <v>#REF!</v>
      </c>
      <c r="Y143" s="24">
        <f>RANK(S143,S136:S143,0)</f>
        <v>8</v>
      </c>
      <c r="Z143" s="29">
        <f>RANK(T143,T136:T143,1)</f>
        <v>8</v>
      </c>
      <c r="AA143" s="13">
        <f t="shared" ref="AA143" si="113">C143/B143</f>
        <v>0.96875816264599601</v>
      </c>
      <c r="AB143" s="13">
        <f t="shared" si="111"/>
        <v>0.55476124615264766</v>
      </c>
      <c r="AC143" s="13">
        <f t="shared" si="112"/>
        <v>0.53742948553004211</v>
      </c>
    </row>
    <row r="144" spans="1:29" ht="21" customHeight="1">
      <c r="A144" s="36" t="s">
        <v>32</v>
      </c>
      <c r="B144" s="288">
        <v>236102219</v>
      </c>
      <c r="C144" s="288">
        <v>211626088.73000002</v>
      </c>
      <c r="D144" s="288">
        <v>24314796.73</v>
      </c>
      <c r="E144" s="288">
        <v>5929</v>
      </c>
      <c r="F144" s="288">
        <v>245720</v>
      </c>
      <c r="G144" s="288"/>
      <c r="H144" s="46">
        <f t="shared" si="105"/>
        <v>251649</v>
      </c>
      <c r="I144" s="288">
        <v>2832281515.7899971</v>
      </c>
      <c r="J144" s="288">
        <v>1810641130.2800071</v>
      </c>
      <c r="K144" s="288">
        <v>517527204.49000001</v>
      </c>
      <c r="L144" s="288">
        <v>5160449850.5600042</v>
      </c>
      <c r="M144" s="288">
        <v>2334656875.5900002</v>
      </c>
      <c r="N144" s="288">
        <v>1073125241.5</v>
      </c>
      <c r="O144" s="288">
        <v>517527204.49000001</v>
      </c>
      <c r="P144" s="288">
        <f t="shared" si="106"/>
        <v>3925309321.5799999</v>
      </c>
      <c r="Q144" s="49">
        <f>M144/I144</f>
        <v>0.82430254993165941</v>
      </c>
      <c r="R144" s="27">
        <f t="shared" si="107"/>
        <v>0.59267693832518109</v>
      </c>
      <c r="S144" s="27">
        <f t="shared" si="108"/>
        <v>0.76065254682283778</v>
      </c>
      <c r="T144" s="28">
        <f t="shared" si="109"/>
        <v>0.31820241229232005</v>
      </c>
      <c r="U144" s="2"/>
      <c r="V144" s="2"/>
      <c r="W144" s="2"/>
      <c r="X144" s="2"/>
      <c r="Y144" s="2"/>
      <c r="Z144" s="2"/>
      <c r="AA144" s="13">
        <f>C144/B144</f>
        <v>0.89633248525292353</v>
      </c>
      <c r="AB144" s="13">
        <f t="shared" si="111"/>
        <v>0.76065254682283778</v>
      </c>
      <c r="AC144" s="13">
        <f t="shared" si="112"/>
        <v>0.68179758770767995</v>
      </c>
    </row>
    <row r="147" spans="18:28" ht="21" customHeight="1">
      <c r="R147" s="30"/>
      <c r="AB147" s="32"/>
    </row>
  </sheetData>
  <mergeCells count="108">
    <mergeCell ref="A134:A135"/>
    <mergeCell ref="B134:B135"/>
    <mergeCell ref="C134:C135"/>
    <mergeCell ref="D134:D135"/>
    <mergeCell ref="E134:H134"/>
    <mergeCell ref="I134:L134"/>
    <mergeCell ref="M134:P134"/>
    <mergeCell ref="Q134:T134"/>
    <mergeCell ref="U134:Y134"/>
    <mergeCell ref="A122:A123"/>
    <mergeCell ref="B122:B123"/>
    <mergeCell ref="C122:C123"/>
    <mergeCell ref="D122:D123"/>
    <mergeCell ref="E122:H122"/>
    <mergeCell ref="I122:L122"/>
    <mergeCell ref="M122:P122"/>
    <mergeCell ref="Q122:T122"/>
    <mergeCell ref="U122:Y122"/>
    <mergeCell ref="M98:P98"/>
    <mergeCell ref="Q98:T98"/>
    <mergeCell ref="U98:Y98"/>
    <mergeCell ref="A110:A111"/>
    <mergeCell ref="B110:B111"/>
    <mergeCell ref="C110:C111"/>
    <mergeCell ref="D110:D111"/>
    <mergeCell ref="E110:H110"/>
    <mergeCell ref="I110:L110"/>
    <mergeCell ref="M110:P110"/>
    <mergeCell ref="A98:A99"/>
    <mergeCell ref="B98:B99"/>
    <mergeCell ref="C98:C99"/>
    <mergeCell ref="D98:D99"/>
    <mergeCell ref="E98:H98"/>
    <mergeCell ref="I98:L98"/>
    <mergeCell ref="Q110:T110"/>
    <mergeCell ref="U110:Y110"/>
    <mergeCell ref="A86:A87"/>
    <mergeCell ref="B86:B87"/>
    <mergeCell ref="C86:C87"/>
    <mergeCell ref="D86:D87"/>
    <mergeCell ref="E86:H86"/>
    <mergeCell ref="I86:L86"/>
    <mergeCell ref="M86:P86"/>
    <mergeCell ref="Q86:T86"/>
    <mergeCell ref="U86:Y86"/>
    <mergeCell ref="A74:A75"/>
    <mergeCell ref="B74:B75"/>
    <mergeCell ref="C74:C75"/>
    <mergeCell ref="D74:D75"/>
    <mergeCell ref="E74:H74"/>
    <mergeCell ref="I74:L74"/>
    <mergeCell ref="M74:P74"/>
    <mergeCell ref="Q74:T74"/>
    <mergeCell ref="U74:Y74"/>
    <mergeCell ref="M50:P50"/>
    <mergeCell ref="Q50:T50"/>
    <mergeCell ref="U50:Y50"/>
    <mergeCell ref="A62:A63"/>
    <mergeCell ref="B62:B63"/>
    <mergeCell ref="C62:C63"/>
    <mergeCell ref="D62:D63"/>
    <mergeCell ref="E62:H62"/>
    <mergeCell ref="I62:L62"/>
    <mergeCell ref="M62:P62"/>
    <mergeCell ref="A50:A51"/>
    <mergeCell ref="B50:B51"/>
    <mergeCell ref="C50:C51"/>
    <mergeCell ref="D50:D51"/>
    <mergeCell ref="E50:H50"/>
    <mergeCell ref="I50:L50"/>
    <mergeCell ref="Q62:T62"/>
    <mergeCell ref="U62:Y62"/>
    <mergeCell ref="A38:A39"/>
    <mergeCell ref="B38:B39"/>
    <mergeCell ref="C38:C39"/>
    <mergeCell ref="D38:D39"/>
    <mergeCell ref="E38:H38"/>
    <mergeCell ref="I38:L38"/>
    <mergeCell ref="M38:P38"/>
    <mergeCell ref="Q38:T38"/>
    <mergeCell ref="U38:Y38"/>
    <mergeCell ref="A26:A27"/>
    <mergeCell ref="B26:B27"/>
    <mergeCell ref="C26:C27"/>
    <mergeCell ref="D26:D27"/>
    <mergeCell ref="E26:H26"/>
    <mergeCell ref="I26:L26"/>
    <mergeCell ref="M26:P26"/>
    <mergeCell ref="Q26:T26"/>
    <mergeCell ref="U26:Y26"/>
    <mergeCell ref="M2:P2"/>
    <mergeCell ref="Q2:T2"/>
    <mergeCell ref="U2:Y2"/>
    <mergeCell ref="A14:A15"/>
    <mergeCell ref="B14:B15"/>
    <mergeCell ref="C14:C15"/>
    <mergeCell ref="D14:D15"/>
    <mergeCell ref="E14:H14"/>
    <mergeCell ref="I14:L14"/>
    <mergeCell ref="M14:P14"/>
    <mergeCell ref="A2:A3"/>
    <mergeCell ref="B2:B3"/>
    <mergeCell ref="C2:C3"/>
    <mergeCell ref="D2:D3"/>
    <mergeCell ref="E2:H2"/>
    <mergeCell ref="I2:L2"/>
    <mergeCell ref="Q14:T14"/>
    <mergeCell ref="U14:Y14"/>
  </mergeCells>
  <pageMargins left="0.19" right="0.16" top="0.13" bottom="0.16" header="0.13" footer="0.16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E148"/>
  <sheetViews>
    <sheetView topLeftCell="E133" zoomScale="89" zoomScaleNormal="89" workbookViewId="0">
      <selection activeCell="O148" sqref="O148"/>
    </sheetView>
  </sheetViews>
  <sheetFormatPr defaultColWidth="9.1796875" defaultRowHeight="21" customHeight="1"/>
  <cols>
    <col min="1" max="1" width="11.26953125" style="3" bestFit="1" customWidth="1"/>
    <col min="2" max="2" width="20.54296875" style="3" bestFit="1" customWidth="1"/>
    <col min="3" max="3" width="22.7265625" style="3" bestFit="1" customWidth="1"/>
    <col min="4" max="4" width="16.7265625" style="3" bestFit="1" customWidth="1"/>
    <col min="5" max="5" width="7.1796875" style="3" bestFit="1" customWidth="1"/>
    <col min="6" max="8" width="10" style="3" bestFit="1" customWidth="1"/>
    <col min="9" max="10" width="15" style="3" bestFit="1" customWidth="1"/>
    <col min="11" max="11" width="13.81640625" style="3" bestFit="1" customWidth="1"/>
    <col min="12" max="14" width="15" style="3" bestFit="1" customWidth="1"/>
    <col min="15" max="15" width="13.81640625" style="3" bestFit="1" customWidth="1"/>
    <col min="16" max="16" width="15" style="3" bestFit="1" customWidth="1"/>
    <col min="17" max="17" width="6.1796875" style="3" bestFit="1" customWidth="1"/>
    <col min="18" max="18" width="7.1796875" style="3" bestFit="1" customWidth="1"/>
    <col min="19" max="20" width="6.1796875" style="3" bestFit="1" customWidth="1"/>
    <col min="21" max="21" width="14.54296875" style="3" customWidth="1"/>
    <col min="22" max="22" width="4.1796875" style="3" bestFit="1" customWidth="1"/>
    <col min="23" max="23" width="7.1796875" style="3" bestFit="1" customWidth="1"/>
    <col min="24" max="24" width="5.1796875" style="3" hidden="1" customWidth="1"/>
    <col min="25" max="25" width="4.26953125" style="3" bestFit="1" customWidth="1"/>
    <col min="26" max="26" width="9.1796875" style="3"/>
    <col min="27" max="27" width="10.7265625" style="3" customWidth="1"/>
    <col min="28" max="28" width="9.54296875" style="3" customWidth="1"/>
    <col min="29" max="30" width="9.1796875" style="3"/>
    <col min="31" max="31" width="13.81640625" style="3" bestFit="1" customWidth="1"/>
    <col min="32" max="16384" width="9.1796875" style="3"/>
  </cols>
  <sheetData>
    <row r="1" spans="1:31" ht="21" customHeight="1" thickBot="1">
      <c r="A1" s="1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1" ht="21" customHeight="1">
      <c r="A2" s="432" t="s">
        <v>1</v>
      </c>
      <c r="B2" s="434" t="s">
        <v>2</v>
      </c>
      <c r="C2" s="436" t="s">
        <v>3</v>
      </c>
      <c r="D2" s="436" t="s">
        <v>4</v>
      </c>
      <c r="E2" s="443" t="s">
        <v>5</v>
      </c>
      <c r="F2" s="444"/>
      <c r="G2" s="444"/>
      <c r="H2" s="444"/>
      <c r="I2" s="430" t="s">
        <v>6</v>
      </c>
      <c r="J2" s="430"/>
      <c r="K2" s="430"/>
      <c r="L2" s="430"/>
      <c r="M2" s="430" t="s">
        <v>7</v>
      </c>
      <c r="N2" s="430"/>
      <c r="O2" s="430"/>
      <c r="P2" s="430"/>
      <c r="Q2" s="426" t="s">
        <v>8</v>
      </c>
      <c r="R2" s="427"/>
      <c r="S2" s="427"/>
      <c r="T2" s="428"/>
      <c r="U2" s="429" t="s">
        <v>9</v>
      </c>
      <c r="V2" s="430"/>
      <c r="W2" s="430"/>
      <c r="X2" s="430"/>
      <c r="Y2" s="431"/>
      <c r="Z2" s="2"/>
      <c r="AA2" s="2"/>
      <c r="AB2" s="2"/>
      <c r="AC2" s="2"/>
      <c r="AD2" s="2"/>
    </row>
    <row r="3" spans="1:31" ht="21" customHeight="1">
      <c r="A3" s="433"/>
      <c r="B3" s="441"/>
      <c r="C3" s="442"/>
      <c r="D3" s="442"/>
      <c r="E3" s="4" t="s">
        <v>10</v>
      </c>
      <c r="F3" s="5" t="s">
        <v>11</v>
      </c>
      <c r="G3" s="5" t="s">
        <v>12</v>
      </c>
      <c r="H3" s="5" t="s">
        <v>13</v>
      </c>
      <c r="I3" s="5" t="s">
        <v>10</v>
      </c>
      <c r="J3" s="5" t="s">
        <v>11</v>
      </c>
      <c r="K3" s="5" t="s">
        <v>14</v>
      </c>
      <c r="L3" s="5" t="s">
        <v>15</v>
      </c>
      <c r="M3" s="5" t="s">
        <v>10</v>
      </c>
      <c r="N3" s="5" t="s">
        <v>11</v>
      </c>
      <c r="O3" s="5" t="s">
        <v>14</v>
      </c>
      <c r="P3" s="5" t="s">
        <v>16</v>
      </c>
      <c r="Q3" s="5" t="s">
        <v>10</v>
      </c>
      <c r="R3" s="5" t="s">
        <v>17</v>
      </c>
      <c r="S3" s="5" t="s">
        <v>13</v>
      </c>
      <c r="T3" s="6" t="s">
        <v>18</v>
      </c>
      <c r="U3" s="7" t="s">
        <v>1</v>
      </c>
      <c r="V3" s="5" t="s">
        <v>10</v>
      </c>
      <c r="W3" s="5" t="s">
        <v>17</v>
      </c>
      <c r="X3" s="5" t="s">
        <v>12</v>
      </c>
      <c r="Y3" s="6" t="s">
        <v>19</v>
      </c>
      <c r="Z3" s="2" t="s">
        <v>20</v>
      </c>
      <c r="AA3" s="2" t="s">
        <v>21</v>
      </c>
      <c r="AB3" s="2" t="s">
        <v>22</v>
      </c>
      <c r="AC3" s="2" t="s">
        <v>23</v>
      </c>
      <c r="AD3" s="2"/>
    </row>
    <row r="4" spans="1:31" ht="21" customHeight="1">
      <c r="A4" s="7" t="s">
        <v>24</v>
      </c>
      <c r="B4" s="8">
        <v>18122130</v>
      </c>
      <c r="C4" s="8">
        <v>17023041</v>
      </c>
      <c r="D4" s="8">
        <v>958213</v>
      </c>
      <c r="E4" s="8">
        <v>215</v>
      </c>
      <c r="F4" s="8">
        <v>38381</v>
      </c>
      <c r="G4" s="8">
        <v>12361</v>
      </c>
      <c r="H4" s="8">
        <f>E4+F4+G4</f>
        <v>50957</v>
      </c>
      <c r="I4" s="9">
        <v>167442320.25999999</v>
      </c>
      <c r="J4" s="9">
        <v>207458996</v>
      </c>
      <c r="K4" s="9">
        <v>21758742.75</v>
      </c>
      <c r="L4" s="9">
        <f>I4+J4+K4</f>
        <v>396660059.00999999</v>
      </c>
      <c r="M4" s="9">
        <v>128361807.03</v>
      </c>
      <c r="N4" s="9">
        <v>89096700.989999995</v>
      </c>
      <c r="O4" s="9">
        <v>21758742.75</v>
      </c>
      <c r="P4" s="9">
        <f>M4+N4+O4</f>
        <v>239217250.76999998</v>
      </c>
      <c r="Q4" s="10">
        <f>M4/I4</f>
        <v>0.76660313133909752</v>
      </c>
      <c r="R4" s="11">
        <f>N4/J4</f>
        <v>0.42946655824941904</v>
      </c>
      <c r="S4" s="11">
        <f>P4/L4</f>
        <v>0.60307874548057083</v>
      </c>
      <c r="T4" s="12">
        <f>1-(AC4)</f>
        <v>0.4334973752784953</v>
      </c>
      <c r="U4" s="7" t="s">
        <v>24</v>
      </c>
      <c r="V4" s="5">
        <f>RANK(Q4,Q4:Q11,0)</f>
        <v>5</v>
      </c>
      <c r="W4" s="5">
        <f>RANK(R4,R4:R11,0)</f>
        <v>7</v>
      </c>
      <c r="X4" s="5" t="e">
        <f>RANK(#REF!,#REF!,0)</f>
        <v>#REF!</v>
      </c>
      <c r="Y4" s="6">
        <f>RANK(S4,S4:S11,0)</f>
        <v>7</v>
      </c>
      <c r="Z4" s="2">
        <f>RANK(T4,T4:T11,1)</f>
        <v>8</v>
      </c>
      <c r="AA4" s="13">
        <f>C4/B4</f>
        <v>0.93935100344164846</v>
      </c>
      <c r="AB4" s="13">
        <f>P4/L4</f>
        <v>0.60307874548057083</v>
      </c>
      <c r="AC4" s="13">
        <f>AA4*AB4</f>
        <v>0.5665026247215047</v>
      </c>
      <c r="AD4" s="2"/>
    </row>
    <row r="5" spans="1:31" ht="21" customHeight="1">
      <c r="A5" s="14" t="s">
        <v>25</v>
      </c>
      <c r="B5" s="15">
        <v>19808016</v>
      </c>
      <c r="C5" s="15">
        <v>17899606</v>
      </c>
      <c r="D5" s="15">
        <v>1086548</v>
      </c>
      <c r="E5" s="15">
        <v>624</v>
      </c>
      <c r="F5" s="15">
        <v>35894</v>
      </c>
      <c r="G5" s="15">
        <v>5794</v>
      </c>
      <c r="H5" s="8">
        <f t="shared" ref="H5:H11" si="0">E5+F5+G5</f>
        <v>42312</v>
      </c>
      <c r="I5" s="16">
        <v>224033548.28999999</v>
      </c>
      <c r="J5" s="16">
        <v>197309671</v>
      </c>
      <c r="K5" s="16">
        <v>20874027.5</v>
      </c>
      <c r="L5" s="9">
        <f t="shared" ref="L5:L12" si="1">I5+J5+K5</f>
        <v>442217246.78999996</v>
      </c>
      <c r="M5" s="16">
        <v>112985955.61999999</v>
      </c>
      <c r="N5" s="16">
        <v>175946949.25</v>
      </c>
      <c r="O5" s="16">
        <v>20874027.5</v>
      </c>
      <c r="P5" s="9">
        <f t="shared" ref="P5:P11" si="2">M5+N5+O5</f>
        <v>309806932.37</v>
      </c>
      <c r="Q5" s="10">
        <f t="shared" ref="Q5:R12" si="3">M5/I5</f>
        <v>0.50432605510378936</v>
      </c>
      <c r="R5" s="17">
        <f t="shared" si="3"/>
        <v>0.89172998139559012</v>
      </c>
      <c r="S5" s="17">
        <f t="shared" ref="S5:S12" si="4">P5/L5</f>
        <v>0.70057632220102228</v>
      </c>
      <c r="T5" s="18">
        <f t="shared" ref="T5:T12" si="5">1-(AC5)</f>
        <v>0.36692094047544432</v>
      </c>
      <c r="U5" s="7" t="s">
        <v>25</v>
      </c>
      <c r="V5" s="5">
        <f>RANK(Q5,Q4:Q11,0)</f>
        <v>7</v>
      </c>
      <c r="W5" s="5">
        <f>RANK(R5,R4:R11,0)</f>
        <v>1</v>
      </c>
      <c r="X5" s="5" t="e">
        <f>RANK(#REF!,#REF!,0)</f>
        <v>#REF!</v>
      </c>
      <c r="Y5" s="6">
        <f>RANK(S5,S4:S11,0)</f>
        <v>5</v>
      </c>
      <c r="Z5" s="2">
        <f>RANK(T5,T4:T11,1)</f>
        <v>4</v>
      </c>
      <c r="AA5" s="13">
        <f t="shared" ref="AA5:AA11" si="6">C5/B5</f>
        <v>0.903654661829837</v>
      </c>
      <c r="AB5" s="13">
        <f t="shared" ref="AB5:AB12" si="7">P5/L5</f>
        <v>0.70057632220102228</v>
      </c>
      <c r="AC5" s="13">
        <f t="shared" ref="AC5:AC12" si="8">AA5*AB5</f>
        <v>0.63307905952455568</v>
      </c>
      <c r="AD5" s="2"/>
    </row>
    <row r="6" spans="1:31" ht="21" customHeight="1">
      <c r="A6" s="7" t="s">
        <v>26</v>
      </c>
      <c r="B6" s="8">
        <v>17234814</v>
      </c>
      <c r="C6" s="8">
        <v>16222501</v>
      </c>
      <c r="D6" s="8">
        <v>1306688</v>
      </c>
      <c r="E6" s="8">
        <v>374</v>
      </c>
      <c r="F6" s="8">
        <v>31845</v>
      </c>
      <c r="G6" s="8">
        <v>14684</v>
      </c>
      <c r="H6" s="8">
        <f t="shared" si="0"/>
        <v>46903</v>
      </c>
      <c r="I6" s="9">
        <v>139333720.44999999</v>
      </c>
      <c r="J6" s="9">
        <v>200132452</v>
      </c>
      <c r="K6" s="9">
        <v>28863155</v>
      </c>
      <c r="L6" s="9">
        <f t="shared" si="1"/>
        <v>368329327.44999999</v>
      </c>
      <c r="M6" s="9">
        <v>81556348.789999992</v>
      </c>
      <c r="N6" s="9">
        <v>118036982.72</v>
      </c>
      <c r="O6" s="9">
        <v>28863155</v>
      </c>
      <c r="P6" s="9">
        <f t="shared" si="2"/>
        <v>228456486.50999999</v>
      </c>
      <c r="Q6" s="10">
        <f t="shared" si="3"/>
        <v>0.58533102056416086</v>
      </c>
      <c r="R6" s="11">
        <f t="shared" si="3"/>
        <v>0.58979431641601032</v>
      </c>
      <c r="S6" s="11">
        <f t="shared" si="4"/>
        <v>0.62025060043857771</v>
      </c>
      <c r="T6" s="12">
        <f t="shared" si="5"/>
        <v>0.41618076145959992</v>
      </c>
      <c r="U6" s="7" t="s">
        <v>26</v>
      </c>
      <c r="V6" s="5">
        <f>RANK(Q6,Q4:Q11,0)</f>
        <v>6</v>
      </c>
      <c r="W6" s="5">
        <f>RANK(R6,R4:R11,0)</f>
        <v>5</v>
      </c>
      <c r="X6" s="5" t="e">
        <f>RANK(#REF!,#REF!,0)</f>
        <v>#REF!</v>
      </c>
      <c r="Y6" s="6">
        <f>RANK(S6,S4:S11,0)</f>
        <v>6</v>
      </c>
      <c r="Z6" s="2">
        <f>RANK(T6,T4:T11,1)</f>
        <v>7</v>
      </c>
      <c r="AA6" s="13">
        <f t="shared" si="6"/>
        <v>0.94126347983796055</v>
      </c>
      <c r="AB6" s="13">
        <f t="shared" si="7"/>
        <v>0.62025060043857771</v>
      </c>
      <c r="AC6" s="13">
        <f t="shared" si="8"/>
        <v>0.58381923854040008</v>
      </c>
      <c r="AD6" s="2"/>
    </row>
    <row r="7" spans="1:31" ht="21" customHeight="1">
      <c r="A7" s="7" t="s">
        <v>27</v>
      </c>
      <c r="B7" s="8">
        <v>21223952</v>
      </c>
      <c r="C7" s="8">
        <v>19013833</v>
      </c>
      <c r="D7" s="8">
        <v>2514846</v>
      </c>
      <c r="E7" s="8">
        <v>543</v>
      </c>
      <c r="F7" s="8">
        <v>21230</v>
      </c>
      <c r="G7" s="8">
        <v>20479</v>
      </c>
      <c r="H7" s="8">
        <f t="shared" si="0"/>
        <v>42252</v>
      </c>
      <c r="I7" s="9">
        <v>219980148.62</v>
      </c>
      <c r="J7" s="9">
        <v>163377705</v>
      </c>
      <c r="K7" s="9">
        <v>54996096.869999997</v>
      </c>
      <c r="L7" s="9">
        <f t="shared" si="1"/>
        <v>438353950.49000001</v>
      </c>
      <c r="M7" s="9">
        <v>180245465.04000002</v>
      </c>
      <c r="N7" s="9">
        <v>122956690.69</v>
      </c>
      <c r="O7" s="9">
        <v>54996096.869999997</v>
      </c>
      <c r="P7" s="9">
        <f t="shared" si="2"/>
        <v>358198252.60000002</v>
      </c>
      <c r="Q7" s="10">
        <f t="shared" si="3"/>
        <v>0.81937150315941099</v>
      </c>
      <c r="R7" s="11">
        <f t="shared" si="3"/>
        <v>0.7525916139536909</v>
      </c>
      <c r="S7" s="11">
        <f t="shared" si="4"/>
        <v>0.81714389068377169</v>
      </c>
      <c r="T7" s="12">
        <f t="shared" si="5"/>
        <v>0.26794795453591813</v>
      </c>
      <c r="U7" s="7" t="s">
        <v>27</v>
      </c>
      <c r="V7" s="5">
        <f>RANK(Q7,Q4:Q11,0)</f>
        <v>4</v>
      </c>
      <c r="W7" s="5">
        <f>RANK(R7,R4:R11,0)</f>
        <v>2</v>
      </c>
      <c r="X7" s="5" t="e">
        <f>RANK(#REF!,#REF!,0)</f>
        <v>#REF!</v>
      </c>
      <c r="Y7" s="6">
        <f>RANK(S7,S4:S11,0)</f>
        <v>3</v>
      </c>
      <c r="Z7" s="2">
        <f>RANK(T7,T4:T11,1)</f>
        <v>2</v>
      </c>
      <c r="AA7" s="13">
        <f t="shared" si="6"/>
        <v>0.8958667546929997</v>
      </c>
      <c r="AB7" s="13">
        <f t="shared" si="7"/>
        <v>0.81714389068377169</v>
      </c>
      <c r="AC7" s="13">
        <f t="shared" si="8"/>
        <v>0.73205204546408187</v>
      </c>
      <c r="AD7" s="2"/>
      <c r="AE7" s="269">
        <f>L12+L24+L36+L48+L60+L72+L84+L96+L108+L120+L132+L144</f>
        <v>62749774716.590042</v>
      </c>
    </row>
    <row r="8" spans="1:31" ht="21" customHeight="1">
      <c r="A8" s="7" t="s">
        <v>28</v>
      </c>
      <c r="B8" s="8">
        <v>53984228</v>
      </c>
      <c r="C8" s="8">
        <v>55505368</v>
      </c>
      <c r="D8" s="8">
        <v>4587409</v>
      </c>
      <c r="E8" s="8">
        <v>2346</v>
      </c>
      <c r="F8" s="8">
        <v>19307</v>
      </c>
      <c r="G8" s="8">
        <v>14333</v>
      </c>
      <c r="H8" s="8">
        <f t="shared" si="0"/>
        <v>35986</v>
      </c>
      <c r="I8" s="9">
        <v>1258111458.6500001</v>
      </c>
      <c r="J8" s="9">
        <v>191265103</v>
      </c>
      <c r="K8" s="9">
        <v>85469962.450000003</v>
      </c>
      <c r="L8" s="9">
        <f t="shared" si="1"/>
        <v>1534846524.1000001</v>
      </c>
      <c r="M8" s="9">
        <v>1103759841.7900002</v>
      </c>
      <c r="N8" s="9">
        <v>103367464.36</v>
      </c>
      <c r="O8" s="9">
        <v>85469962.450000003</v>
      </c>
      <c r="P8" s="9">
        <f t="shared" si="2"/>
        <v>1292597268.6000001</v>
      </c>
      <c r="Q8" s="10">
        <f t="shared" si="3"/>
        <v>0.87731483105191266</v>
      </c>
      <c r="R8" s="11">
        <f t="shared" si="3"/>
        <v>0.54044079520350352</v>
      </c>
      <c r="S8" s="11">
        <f t="shared" si="4"/>
        <v>0.84216711462923011</v>
      </c>
      <c r="T8" s="12">
        <f t="shared" si="5"/>
        <v>0.13410273061617917</v>
      </c>
      <c r="U8" s="7" t="s">
        <v>28</v>
      </c>
      <c r="V8" s="5">
        <f>RANK(Q8,Q4:Q11,0)</f>
        <v>2</v>
      </c>
      <c r="W8" s="5">
        <f>RANK(R8,R4:R11,0)</f>
        <v>6</v>
      </c>
      <c r="X8" s="5" t="e">
        <f>RANK(#REF!,#REF!,0)</f>
        <v>#REF!</v>
      </c>
      <c r="Y8" s="6">
        <f>RANK(S8,S4:S11,0)</f>
        <v>2</v>
      </c>
      <c r="Z8" s="2">
        <f>RANK(T8,T4:T11,1)</f>
        <v>1</v>
      </c>
      <c r="AA8" s="13">
        <f t="shared" si="6"/>
        <v>1.0281774891733193</v>
      </c>
      <c r="AB8" s="13">
        <f t="shared" si="7"/>
        <v>0.84216711462923011</v>
      </c>
      <c r="AC8" s="13">
        <f t="shared" si="8"/>
        <v>0.86589726938382083</v>
      </c>
      <c r="AD8" s="261" t="s">
        <v>63</v>
      </c>
    </row>
    <row r="9" spans="1:31" ht="21" customHeight="1">
      <c r="A9" s="7" t="s">
        <v>29</v>
      </c>
      <c r="B9" s="8">
        <v>48111100</v>
      </c>
      <c r="C9" s="8">
        <v>39361951</v>
      </c>
      <c r="D9" s="8">
        <v>11470253</v>
      </c>
      <c r="E9" s="8">
        <v>947</v>
      </c>
      <c r="F9" s="8">
        <v>22637</v>
      </c>
      <c r="G9" s="8">
        <v>45720</v>
      </c>
      <c r="H9" s="8">
        <f t="shared" si="0"/>
        <v>69304</v>
      </c>
      <c r="I9" s="9">
        <v>416911051.43000001</v>
      </c>
      <c r="J9" s="9">
        <v>255551483</v>
      </c>
      <c r="K9" s="9">
        <v>194259325.94999999</v>
      </c>
      <c r="L9" s="9">
        <f t="shared" si="1"/>
        <v>866721860.38000011</v>
      </c>
      <c r="M9" s="9">
        <v>361687832.05000001</v>
      </c>
      <c r="N9" s="9">
        <v>86523885.319999993</v>
      </c>
      <c r="O9" s="9">
        <v>194259325.94999999</v>
      </c>
      <c r="P9" s="9">
        <f t="shared" si="2"/>
        <v>642471043.31999993</v>
      </c>
      <c r="Q9" s="10">
        <f t="shared" si="3"/>
        <v>0.86754196323032218</v>
      </c>
      <c r="R9" s="11">
        <f t="shared" si="3"/>
        <v>0.33857712075965529</v>
      </c>
      <c r="S9" s="11">
        <f t="shared" si="4"/>
        <v>0.74126553475681223</v>
      </c>
      <c r="T9" s="12">
        <f t="shared" si="5"/>
        <v>0.39353584397183938</v>
      </c>
      <c r="U9" s="7" t="s">
        <v>29</v>
      </c>
      <c r="V9" s="5">
        <f>RANK(Q9,Q4:Q11,0)</f>
        <v>3</v>
      </c>
      <c r="W9" s="5">
        <f>RANK(R9,R4:R11,0)</f>
        <v>8</v>
      </c>
      <c r="X9" s="5" t="e">
        <f>RANK(#REF!,#REF!,0)</f>
        <v>#REF!</v>
      </c>
      <c r="Y9" s="6">
        <f>RANK(S9,S4:S11,0)</f>
        <v>4</v>
      </c>
      <c r="Z9" s="2">
        <f>RANK(T9,T4:T11,1)</f>
        <v>5</v>
      </c>
      <c r="AA9" s="13">
        <f t="shared" si="6"/>
        <v>0.81814697647736179</v>
      </c>
      <c r="AB9" s="13">
        <f t="shared" si="7"/>
        <v>0.74126553475681223</v>
      </c>
      <c r="AC9" s="13">
        <f t="shared" si="8"/>
        <v>0.60646415602816062</v>
      </c>
      <c r="AD9" s="262">
        <f>(S12+S24+S36+S48+S60+S72+S84+S96+S108+S120+S132+S144)/12</f>
        <v>0.73222130791861495</v>
      </c>
    </row>
    <row r="10" spans="1:31" ht="21" customHeight="1">
      <c r="A10" s="7" t="s">
        <v>30</v>
      </c>
      <c r="B10" s="19">
        <v>35535008</v>
      </c>
      <c r="C10" s="19">
        <v>28425945</v>
      </c>
      <c r="D10" s="19">
        <v>3450376</v>
      </c>
      <c r="E10" s="19">
        <v>761</v>
      </c>
      <c r="F10" s="19">
        <v>46957</v>
      </c>
      <c r="G10" s="19">
        <v>35543</v>
      </c>
      <c r="H10" s="8">
        <f t="shared" si="0"/>
        <v>83261</v>
      </c>
      <c r="I10" s="5">
        <v>217023353.13999999</v>
      </c>
      <c r="J10" s="5">
        <v>350392657</v>
      </c>
      <c r="K10" s="5">
        <v>70750356.950000003</v>
      </c>
      <c r="L10" s="9">
        <f t="shared" si="1"/>
        <v>638166367.09000003</v>
      </c>
      <c r="M10" s="5">
        <v>221902701.24000007</v>
      </c>
      <c r="N10" s="5">
        <v>261286177.12</v>
      </c>
      <c r="O10" s="5">
        <v>70750356.950000003</v>
      </c>
      <c r="P10" s="9">
        <f t="shared" si="2"/>
        <v>553939235.31000006</v>
      </c>
      <c r="Q10" s="10">
        <f t="shared" si="3"/>
        <v>1.0224830555302151</v>
      </c>
      <c r="R10" s="20">
        <f>N10/J10</f>
        <v>0.74569535605308079</v>
      </c>
      <c r="S10" s="20">
        <f t="shared" si="4"/>
        <v>0.86801696842146259</v>
      </c>
      <c r="T10" s="21">
        <f t="shared" si="5"/>
        <v>0.30563677927368882</v>
      </c>
      <c r="U10" s="7" t="s">
        <v>30</v>
      </c>
      <c r="V10" s="5">
        <f>RANK(Q10,Q4:Q11,0)</f>
        <v>1</v>
      </c>
      <c r="W10" s="5">
        <f>RANK(R10,R4:R11,0)</f>
        <v>3</v>
      </c>
      <c r="X10" s="5" t="e">
        <f>RANK(#REF!,#REF!,0)</f>
        <v>#REF!</v>
      </c>
      <c r="Y10" s="6">
        <f>RANK(S10,S4:S11,0)</f>
        <v>1</v>
      </c>
      <c r="Z10" s="2">
        <f>RANK(T10,T4:T11,1)</f>
        <v>3</v>
      </c>
      <c r="AA10" s="13">
        <f>C10/B10</f>
        <v>0.79994198960079033</v>
      </c>
      <c r="AB10" s="13">
        <f t="shared" si="7"/>
        <v>0.86801696842146259</v>
      </c>
      <c r="AC10" s="13">
        <f t="shared" si="8"/>
        <v>0.69436322072631118</v>
      </c>
      <c r="AD10" s="2"/>
    </row>
    <row r="11" spans="1:31" ht="21" customHeight="1" thickBot="1">
      <c r="A11" s="7" t="s">
        <v>31</v>
      </c>
      <c r="B11" s="8">
        <v>9697510</v>
      </c>
      <c r="C11" s="8">
        <v>9531526</v>
      </c>
      <c r="D11" s="8">
        <v>427634</v>
      </c>
      <c r="E11" s="8">
        <v>186</v>
      </c>
      <c r="F11" s="8">
        <v>35400</v>
      </c>
      <c r="G11" s="8">
        <v>10015</v>
      </c>
      <c r="H11" s="8">
        <f t="shared" si="0"/>
        <v>45601</v>
      </c>
      <c r="I11" s="9">
        <v>75722643.920000002</v>
      </c>
      <c r="J11" s="9">
        <v>138031546</v>
      </c>
      <c r="K11" s="9">
        <v>11837785</v>
      </c>
      <c r="L11" s="9">
        <f t="shared" si="1"/>
        <v>225591974.92000002</v>
      </c>
      <c r="M11" s="9">
        <v>27530555.119999997</v>
      </c>
      <c r="N11" s="9">
        <v>94674054.560000002</v>
      </c>
      <c r="O11" s="9">
        <v>11837785</v>
      </c>
      <c r="P11" s="9">
        <f t="shared" si="2"/>
        <v>134042394.68000001</v>
      </c>
      <c r="Q11" s="10">
        <f t="shared" si="3"/>
        <v>0.36357097025145707</v>
      </c>
      <c r="R11" s="11">
        <f t="shared" si="3"/>
        <v>0.68588708381198604</v>
      </c>
      <c r="S11" s="11">
        <f t="shared" si="4"/>
        <v>0.5941806871788522</v>
      </c>
      <c r="T11" s="12">
        <f t="shared" si="5"/>
        <v>0.41598939639731269</v>
      </c>
      <c r="U11" s="22" t="s">
        <v>31</v>
      </c>
      <c r="V11" s="23">
        <f>RANK(Q11,Q4:Q11,0)</f>
        <v>8</v>
      </c>
      <c r="W11" s="23">
        <f>RANK(R11,R4:R11,0)</f>
        <v>4</v>
      </c>
      <c r="X11" s="23" t="e">
        <f>RANK(#REF!,#REF!,0)</f>
        <v>#REF!</v>
      </c>
      <c r="Y11" s="24">
        <f>RANK(S11,S4:S11,0)</f>
        <v>8</v>
      </c>
      <c r="Z11" s="2">
        <f>RANK(T11,T4:T11,1)</f>
        <v>6</v>
      </c>
      <c r="AA11" s="13">
        <f t="shared" si="6"/>
        <v>0.9828838536902772</v>
      </c>
      <c r="AB11" s="13">
        <f t="shared" si="7"/>
        <v>0.5941806871788522</v>
      </c>
      <c r="AC11" s="13">
        <f t="shared" si="8"/>
        <v>0.58401060360268731</v>
      </c>
      <c r="AD11" s="258" t="s">
        <v>64</v>
      </c>
    </row>
    <row r="12" spans="1:31" ht="21" customHeight="1" thickBot="1">
      <c r="A12" s="22" t="s">
        <v>32</v>
      </c>
      <c r="B12" s="23">
        <f>SUM(B4:B11)</f>
        <v>223716758</v>
      </c>
      <c r="C12" s="23">
        <f>SUM(C4:C11)</f>
        <v>202983771</v>
      </c>
      <c r="D12" s="23">
        <f>SUM(D4:D11)</f>
        <v>25801967</v>
      </c>
      <c r="E12" s="23">
        <f t="shared" ref="E12:O12" si="9">SUM(E4:E11)</f>
        <v>5996</v>
      </c>
      <c r="F12" s="23">
        <f t="shared" si="9"/>
        <v>251651</v>
      </c>
      <c r="G12" s="23">
        <f t="shared" si="9"/>
        <v>158929</v>
      </c>
      <c r="H12" s="23">
        <f t="shared" si="9"/>
        <v>416576</v>
      </c>
      <c r="I12" s="23">
        <f t="shared" si="9"/>
        <v>2718558244.7599998</v>
      </c>
      <c r="J12" s="23">
        <f t="shared" si="9"/>
        <v>1703519613</v>
      </c>
      <c r="K12" s="23">
        <f t="shared" si="9"/>
        <v>488809452.46999997</v>
      </c>
      <c r="L12" s="9">
        <f t="shared" si="1"/>
        <v>4910887310.2300005</v>
      </c>
      <c r="M12" s="25">
        <f t="shared" si="9"/>
        <v>2218030506.6800003</v>
      </c>
      <c r="N12" s="25">
        <f>SUM(N4:N11)</f>
        <v>1051888905.01</v>
      </c>
      <c r="O12" s="25">
        <f t="shared" si="9"/>
        <v>488809452.46999997</v>
      </c>
      <c r="P12" s="23">
        <f>SUM(P4:P11)</f>
        <v>3758728864.1599998</v>
      </c>
      <c r="Q12" s="26">
        <f>M12/I12</f>
        <v>0.81588485770177521</v>
      </c>
      <c r="R12" s="27">
        <f t="shared" si="3"/>
        <v>0.6174797736302905</v>
      </c>
      <c r="S12" s="27">
        <f t="shared" si="4"/>
        <v>0.7653869100865115</v>
      </c>
      <c r="T12" s="28">
        <f t="shared" si="5"/>
        <v>0.30554544651769877</v>
      </c>
      <c r="U12" s="2"/>
      <c r="V12" s="2"/>
      <c r="W12" s="2"/>
      <c r="X12" s="2"/>
      <c r="Y12" s="2"/>
      <c r="Z12" s="2"/>
      <c r="AA12" s="13">
        <f>C12/B12</f>
        <v>0.90732483706026168</v>
      </c>
      <c r="AB12" s="13">
        <f t="shared" si="7"/>
        <v>0.7653869100865115</v>
      </c>
      <c r="AC12" s="13">
        <f t="shared" si="8"/>
        <v>0.69445455348230123</v>
      </c>
      <c r="AD12" s="259">
        <f>(T12+T24+T36+T48+T60+T72+T84+T96+T108+T120+T132+T144)/12</f>
        <v>0.33872150217948627</v>
      </c>
    </row>
    <row r="13" spans="1:31" ht="15.75" customHeight="1" thickBot="1">
      <c r="A13" s="1" t="s">
        <v>65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1" ht="21" customHeight="1">
      <c r="A14" s="432" t="s">
        <v>1</v>
      </c>
      <c r="B14" s="434" t="s">
        <v>2</v>
      </c>
      <c r="C14" s="436" t="s">
        <v>3</v>
      </c>
      <c r="D14" s="436" t="s">
        <v>4</v>
      </c>
      <c r="E14" s="443" t="s">
        <v>5</v>
      </c>
      <c r="F14" s="444"/>
      <c r="G14" s="444"/>
      <c r="H14" s="444"/>
      <c r="I14" s="430" t="s">
        <v>6</v>
      </c>
      <c r="J14" s="430"/>
      <c r="K14" s="430"/>
      <c r="L14" s="430"/>
      <c r="M14" s="430" t="s">
        <v>7</v>
      </c>
      <c r="N14" s="430"/>
      <c r="O14" s="430"/>
      <c r="P14" s="430"/>
      <c r="Q14" s="426" t="s">
        <v>8</v>
      </c>
      <c r="R14" s="427"/>
      <c r="S14" s="427"/>
      <c r="T14" s="428"/>
      <c r="U14" s="429" t="s">
        <v>9</v>
      </c>
      <c r="V14" s="430"/>
      <c r="W14" s="430"/>
      <c r="X14" s="430"/>
      <c r="Y14" s="431"/>
      <c r="Z14" s="2"/>
      <c r="AA14" s="2"/>
      <c r="AB14" s="2"/>
      <c r="AC14" s="2"/>
    </row>
    <row r="15" spans="1:31" ht="21" customHeight="1">
      <c r="A15" s="433"/>
      <c r="B15" s="441"/>
      <c r="C15" s="442"/>
      <c r="D15" s="442"/>
      <c r="E15" s="4" t="s">
        <v>10</v>
      </c>
      <c r="F15" s="5" t="s">
        <v>11</v>
      </c>
      <c r="G15" s="5" t="s">
        <v>12</v>
      </c>
      <c r="H15" s="5" t="s">
        <v>13</v>
      </c>
      <c r="I15" s="5" t="s">
        <v>10</v>
      </c>
      <c r="J15" s="5" t="s">
        <v>11</v>
      </c>
      <c r="K15" s="5" t="s">
        <v>14</v>
      </c>
      <c r="L15" s="5" t="s">
        <v>15</v>
      </c>
      <c r="M15" s="5" t="s">
        <v>10</v>
      </c>
      <c r="N15" s="5" t="s">
        <v>11</v>
      </c>
      <c r="O15" s="5" t="s">
        <v>14</v>
      </c>
      <c r="P15" s="5" t="s">
        <v>16</v>
      </c>
      <c r="Q15" s="5" t="s">
        <v>10</v>
      </c>
      <c r="R15" s="5" t="s">
        <v>17</v>
      </c>
      <c r="S15" s="5" t="s">
        <v>13</v>
      </c>
      <c r="T15" s="6" t="s">
        <v>18</v>
      </c>
      <c r="U15" s="7" t="s">
        <v>1</v>
      </c>
      <c r="V15" s="5" t="s">
        <v>10</v>
      </c>
      <c r="W15" s="5" t="s">
        <v>17</v>
      </c>
      <c r="X15" s="5" t="s">
        <v>12</v>
      </c>
      <c r="Y15" s="6" t="s">
        <v>19</v>
      </c>
      <c r="Z15" s="2" t="s">
        <v>20</v>
      </c>
      <c r="AA15" s="2" t="s">
        <v>21</v>
      </c>
      <c r="AB15" s="2" t="s">
        <v>22</v>
      </c>
      <c r="AC15" s="2" t="s">
        <v>23</v>
      </c>
    </row>
    <row r="16" spans="1:31" ht="21" customHeight="1">
      <c r="A16" s="7" t="s">
        <v>24</v>
      </c>
      <c r="B16" s="8">
        <v>20867573</v>
      </c>
      <c r="C16" s="8">
        <v>18923370</v>
      </c>
      <c r="D16" s="8">
        <v>916401.6</v>
      </c>
      <c r="E16" s="8">
        <v>215</v>
      </c>
      <c r="F16" s="8">
        <v>37161</v>
      </c>
      <c r="G16" s="8">
        <v>12361</v>
      </c>
      <c r="H16" s="8">
        <f>G16+F16+E16</f>
        <v>49737</v>
      </c>
      <c r="I16" s="9">
        <v>180973707</v>
      </c>
      <c r="J16" s="9">
        <v>231326969</v>
      </c>
      <c r="K16" s="9">
        <v>19811100</v>
      </c>
      <c r="L16" s="9">
        <f>I16+J16+K16</f>
        <v>432111776</v>
      </c>
      <c r="M16" s="9">
        <v>131561187.79000001</v>
      </c>
      <c r="N16" s="9">
        <v>81154612.149999991</v>
      </c>
      <c r="O16" s="9">
        <v>19811100</v>
      </c>
      <c r="P16" s="9">
        <f>M16+N16+O16</f>
        <v>232526899.94</v>
      </c>
      <c r="Q16" s="10">
        <f>M16/I16</f>
        <v>0.72696299352479976</v>
      </c>
      <c r="R16" s="11">
        <f>N16/J16</f>
        <v>0.35082209610415116</v>
      </c>
      <c r="S16" s="11">
        <f>P16/L16</f>
        <v>0.53811747990871694</v>
      </c>
      <c r="T16" s="12">
        <f>1-(AC16)</f>
        <v>0.51201818362968154</v>
      </c>
      <c r="U16" s="7" t="s">
        <v>24</v>
      </c>
      <c r="V16" s="5">
        <f>RANK(Q16,Q16:Q23,0)</f>
        <v>5</v>
      </c>
      <c r="W16" s="5">
        <f>RANK(R16,R16:R23,0)</f>
        <v>7</v>
      </c>
      <c r="X16" s="5" t="e">
        <f>RANK(#REF!,#REF!,0)</f>
        <v>#REF!</v>
      </c>
      <c r="Y16" s="6">
        <f>RANK(S16,S16:S23,0)</f>
        <v>8</v>
      </c>
      <c r="Z16" s="2">
        <v>7</v>
      </c>
      <c r="AA16" s="13">
        <f>C16/B16</f>
        <v>0.90683137900128585</v>
      </c>
      <c r="AB16" s="13">
        <f>P16/L16</f>
        <v>0.53811747990871694</v>
      </c>
      <c r="AC16" s="13">
        <f>AA16*AB16</f>
        <v>0.48798181637031851</v>
      </c>
    </row>
    <row r="17" spans="1:29" ht="21" customHeight="1">
      <c r="A17" s="14" t="s">
        <v>25</v>
      </c>
      <c r="B17" s="15">
        <v>20639879</v>
      </c>
      <c r="C17" s="15">
        <v>20359112</v>
      </c>
      <c r="D17" s="15">
        <v>1032618.2</v>
      </c>
      <c r="E17" s="15">
        <v>627</v>
      </c>
      <c r="F17" s="15">
        <v>35961</v>
      </c>
      <c r="G17" s="15">
        <v>5794</v>
      </c>
      <c r="H17" s="8">
        <f t="shared" ref="H17:H23" si="10">G17+F17+E17</f>
        <v>42382</v>
      </c>
      <c r="I17" s="16">
        <v>277883334</v>
      </c>
      <c r="J17" s="16">
        <v>207754296</v>
      </c>
      <c r="K17" s="16">
        <v>25740955</v>
      </c>
      <c r="L17" s="9">
        <f t="shared" ref="L17:L23" si="11">I17+J17+K17</f>
        <v>511378585</v>
      </c>
      <c r="M17" s="16">
        <v>114285119.15000001</v>
      </c>
      <c r="N17" s="16">
        <v>175209447.65999997</v>
      </c>
      <c r="O17" s="16">
        <v>25740955</v>
      </c>
      <c r="P17" s="9">
        <f t="shared" ref="P17:P23" si="12">M17+N17+O17</f>
        <v>315235521.80999994</v>
      </c>
      <c r="Q17" s="10">
        <f t="shared" ref="Q17:R24" si="13">M17/I17</f>
        <v>0.41127014529773853</v>
      </c>
      <c r="R17" s="17">
        <f t="shared" si="13"/>
        <v>0.8433493363718455</v>
      </c>
      <c r="S17" s="17">
        <f t="shared" ref="S17:S24" si="14">P17/L17</f>
        <v>0.61644255558726602</v>
      </c>
      <c r="T17" s="18">
        <f t="shared" ref="T17:T24" si="15">1-(AC17)</f>
        <v>0.39194299391157406</v>
      </c>
      <c r="U17" s="7" t="s">
        <v>25</v>
      </c>
      <c r="V17" s="5">
        <f>RANK(Q17,Q16:Q23,0)</f>
        <v>8</v>
      </c>
      <c r="W17" s="5">
        <f>RANK(R17,R16:R23,0)</f>
        <v>1</v>
      </c>
      <c r="X17" s="5" t="e">
        <f>RANK(#REF!,#REF!,0)</f>
        <v>#REF!</v>
      </c>
      <c r="Y17" s="6">
        <f>RANK(S17,S16:S23,0)</f>
        <v>6</v>
      </c>
      <c r="Z17" s="2">
        <v>4</v>
      </c>
      <c r="AA17" s="13">
        <f t="shared" ref="AA17:AA21" si="16">C17/B17</f>
        <v>0.98639686792737491</v>
      </c>
      <c r="AB17" s="13">
        <f t="shared" ref="AB17:AB24" si="17">P17/L17</f>
        <v>0.61644255558726602</v>
      </c>
      <c r="AC17" s="13">
        <f t="shared" ref="AC17:AC24" si="18">AA17*AB17</f>
        <v>0.60805700608842594</v>
      </c>
    </row>
    <row r="18" spans="1:29" ht="21" customHeight="1">
      <c r="A18" s="7" t="s">
        <v>26</v>
      </c>
      <c r="B18" s="8">
        <v>16734653</v>
      </c>
      <c r="C18" s="8">
        <v>15519105</v>
      </c>
      <c r="D18" s="8">
        <v>1220162.79</v>
      </c>
      <c r="E18" s="8">
        <v>375</v>
      </c>
      <c r="F18" s="8">
        <v>31818</v>
      </c>
      <c r="G18" s="8">
        <v>14684</v>
      </c>
      <c r="H18" s="8">
        <f t="shared" si="10"/>
        <v>46877</v>
      </c>
      <c r="I18" s="9">
        <v>136767603</v>
      </c>
      <c r="J18" s="9">
        <v>192081795</v>
      </c>
      <c r="K18" s="9">
        <v>29174400</v>
      </c>
      <c r="L18" s="9">
        <f t="shared" si="11"/>
        <v>358023798</v>
      </c>
      <c r="M18" s="9">
        <v>75517674.329999998</v>
      </c>
      <c r="N18" s="9">
        <v>126709376.40000001</v>
      </c>
      <c r="O18" s="9">
        <v>29174400</v>
      </c>
      <c r="P18" s="9">
        <f t="shared" si="12"/>
        <v>231401450.73000002</v>
      </c>
      <c r="Q18" s="10">
        <f t="shared" si="13"/>
        <v>0.55216054587137864</v>
      </c>
      <c r="R18" s="11">
        <f t="shared" si="13"/>
        <v>0.65966364173137804</v>
      </c>
      <c r="S18" s="11">
        <f t="shared" si="14"/>
        <v>0.64632980271886853</v>
      </c>
      <c r="T18" s="12">
        <f t="shared" si="15"/>
        <v>0.40061738519326295</v>
      </c>
      <c r="U18" s="7" t="s">
        <v>26</v>
      </c>
      <c r="V18" s="5">
        <f>RANK(Q18,Q16:Q23,0)</f>
        <v>6</v>
      </c>
      <c r="W18" s="5">
        <f>RANK(R18,R16:R23,0)</f>
        <v>3</v>
      </c>
      <c r="X18" s="5" t="e">
        <f>RANK(#REF!,#REF!,0)</f>
        <v>#REF!</v>
      </c>
      <c r="Y18" s="6">
        <f>RANK(S18,S16:S23,0)</f>
        <v>5</v>
      </c>
      <c r="Z18" s="2">
        <v>6</v>
      </c>
      <c r="AA18" s="13">
        <f t="shared" si="16"/>
        <v>0.92736341769381181</v>
      </c>
      <c r="AB18" s="13">
        <f t="shared" si="17"/>
        <v>0.64632980271886853</v>
      </c>
      <c r="AC18" s="13">
        <f t="shared" si="18"/>
        <v>0.59938261480673705</v>
      </c>
    </row>
    <row r="19" spans="1:29" ht="21" customHeight="1">
      <c r="A19" s="7" t="s">
        <v>27</v>
      </c>
      <c r="B19" s="8">
        <v>23950107</v>
      </c>
      <c r="C19" s="8">
        <v>20911575</v>
      </c>
      <c r="D19" s="8">
        <v>2622359.91</v>
      </c>
      <c r="E19" s="8">
        <v>548</v>
      </c>
      <c r="F19" s="8">
        <v>21087</v>
      </c>
      <c r="G19" s="8">
        <v>20479</v>
      </c>
      <c r="H19" s="8">
        <f t="shared" si="10"/>
        <v>42114</v>
      </c>
      <c r="I19" s="9">
        <v>235938168</v>
      </c>
      <c r="J19" s="9">
        <v>181722008</v>
      </c>
      <c r="K19" s="9">
        <v>57285082</v>
      </c>
      <c r="L19" s="9">
        <f t="shared" si="11"/>
        <v>474945258</v>
      </c>
      <c r="M19" s="9">
        <v>176828189.86000001</v>
      </c>
      <c r="N19" s="9">
        <v>122431208.13000001</v>
      </c>
      <c r="O19" s="9">
        <v>57285082</v>
      </c>
      <c r="P19" s="9">
        <f t="shared" si="12"/>
        <v>356544479.99000001</v>
      </c>
      <c r="Q19" s="10">
        <f t="shared" si="13"/>
        <v>0.74946835164033321</v>
      </c>
      <c r="R19" s="11">
        <f t="shared" si="13"/>
        <v>0.67372801719206188</v>
      </c>
      <c r="S19" s="11">
        <f t="shared" si="14"/>
        <v>0.75070647402905544</v>
      </c>
      <c r="T19" s="12">
        <f t="shared" si="15"/>
        <v>0.34453508977458247</v>
      </c>
      <c r="U19" s="7" t="s">
        <v>27</v>
      </c>
      <c r="V19" s="5">
        <f>RANK(Q19,Q16:Q23,0)</f>
        <v>4</v>
      </c>
      <c r="W19" s="5">
        <f>RANK(R19,R16:R23,0)</f>
        <v>2</v>
      </c>
      <c r="X19" s="5" t="e">
        <f>RANK(#REF!,#REF!,0)</f>
        <v>#REF!</v>
      </c>
      <c r="Y19" s="6">
        <f>RANK(S19,S16:S23,0)</f>
        <v>4</v>
      </c>
      <c r="Z19" s="2">
        <v>5</v>
      </c>
      <c r="AA19" s="13">
        <f t="shared" si="16"/>
        <v>0.8731307546976721</v>
      </c>
      <c r="AB19" s="13">
        <f t="shared" si="17"/>
        <v>0.75070647402905544</v>
      </c>
      <c r="AC19" s="13">
        <f t="shared" si="18"/>
        <v>0.65546491022541753</v>
      </c>
    </row>
    <row r="20" spans="1:29" ht="21" customHeight="1">
      <c r="A20" s="7" t="s">
        <v>28</v>
      </c>
      <c r="B20" s="8">
        <v>63092753</v>
      </c>
      <c r="C20" s="8">
        <v>57672447</v>
      </c>
      <c r="D20" s="8">
        <v>4475597.7</v>
      </c>
      <c r="E20" s="8">
        <v>2352</v>
      </c>
      <c r="F20" s="8">
        <v>19514</v>
      </c>
      <c r="G20" s="8">
        <v>14333</v>
      </c>
      <c r="H20" s="8">
        <f t="shared" si="10"/>
        <v>36199</v>
      </c>
      <c r="I20" s="9">
        <v>1297165128</v>
      </c>
      <c r="J20" s="9">
        <v>206994947</v>
      </c>
      <c r="K20" s="9">
        <v>116054953.09999999</v>
      </c>
      <c r="L20" s="9">
        <f t="shared" si="11"/>
        <v>1620215028.0999999</v>
      </c>
      <c r="M20" s="9">
        <v>1175264115.1800001</v>
      </c>
      <c r="N20" s="9">
        <v>108418408.2</v>
      </c>
      <c r="O20" s="9">
        <v>116054953.09999999</v>
      </c>
      <c r="P20" s="9">
        <f t="shared" si="12"/>
        <v>1399737476.48</v>
      </c>
      <c r="Q20" s="10">
        <f t="shared" si="13"/>
        <v>0.90602506173755237</v>
      </c>
      <c r="R20" s="11">
        <f t="shared" si="13"/>
        <v>0.52377321171999436</v>
      </c>
      <c r="S20" s="11">
        <f t="shared" si="14"/>
        <v>0.86392080816670958</v>
      </c>
      <c r="T20" s="12">
        <f t="shared" si="15"/>
        <v>0.21029873238861951</v>
      </c>
      <c r="U20" s="7" t="s">
        <v>28</v>
      </c>
      <c r="V20" s="5">
        <f>RANK(Q20,Q16:Q23,0)</f>
        <v>2</v>
      </c>
      <c r="W20" s="5">
        <f>RANK(R20,R16:R23,0)</f>
        <v>6</v>
      </c>
      <c r="X20" s="5" t="e">
        <f>RANK(#REF!,#REF!,0)</f>
        <v>#REF!</v>
      </c>
      <c r="Y20" s="6">
        <f>RANK(S20,S16:S23,0)</f>
        <v>1</v>
      </c>
      <c r="Z20" s="2">
        <v>1</v>
      </c>
      <c r="AA20" s="13">
        <f t="shared" si="16"/>
        <v>0.91408987970456768</v>
      </c>
      <c r="AB20" s="13">
        <f t="shared" si="17"/>
        <v>0.86392080816670958</v>
      </c>
      <c r="AC20" s="13">
        <f t="shared" si="18"/>
        <v>0.78970126761138049</v>
      </c>
    </row>
    <row r="21" spans="1:29" ht="21" customHeight="1">
      <c r="A21" s="7" t="s">
        <v>29</v>
      </c>
      <c r="B21" s="8">
        <v>41182450</v>
      </c>
      <c r="C21" s="8">
        <v>35474216</v>
      </c>
      <c r="D21" s="8">
        <v>10526582.800000001</v>
      </c>
      <c r="E21" s="8">
        <v>953</v>
      </c>
      <c r="F21" s="8">
        <v>22588</v>
      </c>
      <c r="G21" s="8">
        <v>45720</v>
      </c>
      <c r="H21" s="8">
        <f t="shared" si="10"/>
        <v>69261</v>
      </c>
      <c r="I21" s="9">
        <v>385553642</v>
      </c>
      <c r="J21" s="9">
        <v>225048349</v>
      </c>
      <c r="K21" s="9">
        <v>195726443</v>
      </c>
      <c r="L21" s="9">
        <f t="shared" si="11"/>
        <v>806328434</v>
      </c>
      <c r="M21" s="9">
        <v>347536520.82999998</v>
      </c>
      <c r="N21" s="9">
        <v>69181620.150000006</v>
      </c>
      <c r="O21" s="9">
        <v>195726443</v>
      </c>
      <c r="P21" s="9">
        <f t="shared" si="12"/>
        <v>612444583.98000002</v>
      </c>
      <c r="Q21" s="10">
        <f t="shared" si="13"/>
        <v>0.90139602631480265</v>
      </c>
      <c r="R21" s="11">
        <f t="shared" si="13"/>
        <v>0.30740781017682561</v>
      </c>
      <c r="S21" s="11">
        <f t="shared" si="14"/>
        <v>0.75954729878718386</v>
      </c>
      <c r="T21" s="12">
        <f t="shared" si="15"/>
        <v>0.34573234619618065</v>
      </c>
      <c r="U21" s="7" t="s">
        <v>29</v>
      </c>
      <c r="V21" s="5">
        <f>RANK(Q21,Q16:Q23,0)</f>
        <v>3</v>
      </c>
      <c r="W21" s="5">
        <f>RANK(R21,R16:R23,0)</f>
        <v>8</v>
      </c>
      <c r="X21" s="5" t="e">
        <f>RANK(#REF!,#REF!,0)</f>
        <v>#REF!</v>
      </c>
      <c r="Y21" s="6">
        <f>RANK(S21,S16:S23,0)</f>
        <v>2</v>
      </c>
      <c r="Z21" s="2">
        <v>3</v>
      </c>
      <c r="AA21" s="13">
        <f t="shared" si="16"/>
        <v>0.86139158792155401</v>
      </c>
      <c r="AB21" s="13">
        <f t="shared" si="17"/>
        <v>0.75954729878718386</v>
      </c>
      <c r="AC21" s="13">
        <f t="shared" si="18"/>
        <v>0.65426765380381935</v>
      </c>
    </row>
    <row r="22" spans="1:29" ht="21" customHeight="1">
      <c r="A22" s="7" t="s">
        <v>30</v>
      </c>
      <c r="B22" s="19">
        <v>37796469</v>
      </c>
      <c r="C22" s="19">
        <v>32200870</v>
      </c>
      <c r="D22" s="19">
        <v>3174257.09</v>
      </c>
      <c r="E22" s="19">
        <v>764</v>
      </c>
      <c r="F22" s="19">
        <v>47035</v>
      </c>
      <c r="G22" s="19">
        <v>35543</v>
      </c>
      <c r="H22" s="8">
        <f t="shared" si="10"/>
        <v>83342</v>
      </c>
      <c r="I22" s="5">
        <v>209134770</v>
      </c>
      <c r="J22" s="5">
        <v>425730527</v>
      </c>
      <c r="K22" s="5">
        <v>64968069</v>
      </c>
      <c r="L22" s="9">
        <f t="shared" si="11"/>
        <v>699833366</v>
      </c>
      <c r="M22" s="5">
        <v>193560983.53</v>
      </c>
      <c r="N22" s="5">
        <v>272844154.02999997</v>
      </c>
      <c r="O22" s="5">
        <v>64968069</v>
      </c>
      <c r="P22" s="9">
        <f t="shared" si="12"/>
        <v>531373206.55999994</v>
      </c>
      <c r="Q22" s="10">
        <f t="shared" si="13"/>
        <v>0.92553229446256113</v>
      </c>
      <c r="R22" s="20">
        <f>N22/J22</f>
        <v>0.6408846364686458</v>
      </c>
      <c r="S22" s="20">
        <f t="shared" si="14"/>
        <v>0.75928532758753886</v>
      </c>
      <c r="T22" s="21">
        <f t="shared" si="15"/>
        <v>0.3531234855151747</v>
      </c>
      <c r="U22" s="7" t="s">
        <v>30</v>
      </c>
      <c r="V22" s="5">
        <f>RANK(Q22,Q16:Q23,0)</f>
        <v>1</v>
      </c>
      <c r="W22" s="5">
        <f>RANK(R22,R16:R23,0)</f>
        <v>4</v>
      </c>
      <c r="X22" s="5" t="e">
        <f>RANK(#REF!,#REF!,0)</f>
        <v>#REF!</v>
      </c>
      <c r="Y22" s="6">
        <f>RANK(S22,S16:S23,0)</f>
        <v>3</v>
      </c>
      <c r="Z22" s="2">
        <v>2</v>
      </c>
      <c r="AA22" s="13">
        <f>C22/B22</f>
        <v>0.85195445108906864</v>
      </c>
      <c r="AB22" s="13">
        <f t="shared" si="17"/>
        <v>0.75928532758753886</v>
      </c>
      <c r="AC22" s="13">
        <f t="shared" si="18"/>
        <v>0.6468765144848253</v>
      </c>
    </row>
    <row r="23" spans="1:29" ht="21" customHeight="1" thickBot="1">
      <c r="A23" s="7" t="s">
        <v>31</v>
      </c>
      <c r="B23" s="8">
        <v>11243695</v>
      </c>
      <c r="C23" s="8">
        <v>10355397</v>
      </c>
      <c r="D23" s="8">
        <v>411546.9</v>
      </c>
      <c r="E23" s="8">
        <v>189</v>
      </c>
      <c r="F23" s="8">
        <v>35781</v>
      </c>
      <c r="G23" s="8">
        <v>10015</v>
      </c>
      <c r="H23" s="8">
        <f t="shared" si="10"/>
        <v>45985</v>
      </c>
      <c r="I23" s="9">
        <v>71569277</v>
      </c>
      <c r="J23" s="9">
        <v>154763832</v>
      </c>
      <c r="K23" s="9">
        <v>11651160</v>
      </c>
      <c r="L23" s="9">
        <f t="shared" si="11"/>
        <v>237984269</v>
      </c>
      <c r="M23" s="9">
        <v>32218244.210000001</v>
      </c>
      <c r="N23" s="9">
        <v>92463501.560000002</v>
      </c>
      <c r="O23" s="9">
        <v>11651160</v>
      </c>
      <c r="P23" s="9">
        <f t="shared" si="12"/>
        <v>136332905.77000001</v>
      </c>
      <c r="Q23" s="10">
        <f t="shared" si="13"/>
        <v>0.45016864163655029</v>
      </c>
      <c r="R23" s="11">
        <f t="shared" si="13"/>
        <v>0.59744903163162821</v>
      </c>
      <c r="S23" s="11">
        <f t="shared" si="14"/>
        <v>0.57286519963216564</v>
      </c>
      <c r="T23" s="12">
        <f t="shared" si="15"/>
        <v>0.47239349967467725</v>
      </c>
      <c r="U23" s="22" t="s">
        <v>31</v>
      </c>
      <c r="V23" s="23">
        <f>RANK(Q23,Q16:Q23,0)</f>
        <v>7</v>
      </c>
      <c r="W23" s="23">
        <f>RANK(R23,R16:R23,0)</f>
        <v>5</v>
      </c>
      <c r="X23" s="23" t="e">
        <f>RANK(#REF!,#REF!,0)</f>
        <v>#REF!</v>
      </c>
      <c r="Y23" s="24">
        <f>RANK(S23,S16:S23,0)</f>
        <v>7</v>
      </c>
      <c r="Z23" s="2">
        <v>8</v>
      </c>
      <c r="AA23" s="13">
        <f t="shared" ref="AA23" si="19">C23/B23</f>
        <v>0.92099590036905132</v>
      </c>
      <c r="AB23" s="13">
        <f t="shared" si="17"/>
        <v>0.57286519963216564</v>
      </c>
      <c r="AC23" s="13">
        <f t="shared" si="18"/>
        <v>0.52760650032532275</v>
      </c>
    </row>
    <row r="24" spans="1:29" ht="21" customHeight="1" thickBot="1">
      <c r="A24" s="22" t="s">
        <v>32</v>
      </c>
      <c r="B24" s="23">
        <f>SUM(B16:B23)</f>
        <v>235507579</v>
      </c>
      <c r="C24" s="23">
        <f>SUM(C16:C23)</f>
        <v>211416092</v>
      </c>
      <c r="D24" s="23">
        <f>SUM(D16:D23)</f>
        <v>24379526.989999998</v>
      </c>
      <c r="E24" s="23">
        <f t="shared" ref="E24:K24" si="20">SUM(E16:E23)</f>
        <v>6023</v>
      </c>
      <c r="F24" s="23">
        <f t="shared" si="20"/>
        <v>250945</v>
      </c>
      <c r="G24" s="23">
        <f t="shared" si="20"/>
        <v>158929</v>
      </c>
      <c r="H24" s="23">
        <f t="shared" si="20"/>
        <v>415897</v>
      </c>
      <c r="I24" s="23">
        <f t="shared" si="20"/>
        <v>2794985629</v>
      </c>
      <c r="J24" s="23">
        <f t="shared" si="20"/>
        <v>1825422723</v>
      </c>
      <c r="K24" s="23">
        <f t="shared" si="20"/>
        <v>520412162.10000002</v>
      </c>
      <c r="L24" s="23">
        <f>SUM(L16:L23)</f>
        <v>5140820514.1000004</v>
      </c>
      <c r="M24" s="25">
        <f t="shared" ref="M24:O24" si="21">SUM(M16:M23)</f>
        <v>2246772034.8800001</v>
      </c>
      <c r="N24" s="25">
        <v>1048412328.28</v>
      </c>
      <c r="O24" s="25">
        <f t="shared" si="21"/>
        <v>520412162.10000002</v>
      </c>
      <c r="P24" s="23">
        <f>SUM(P16:P23)</f>
        <v>3815596525.2599998</v>
      </c>
      <c r="Q24" s="26">
        <f>M24/I24</f>
        <v>0.80385817070689491</v>
      </c>
      <c r="R24" s="27">
        <f t="shared" si="13"/>
        <v>0.57433947494473037</v>
      </c>
      <c r="S24" s="27">
        <f t="shared" si="14"/>
        <v>0.74221547217895689</v>
      </c>
      <c r="T24" s="28">
        <f t="shared" si="15"/>
        <v>0.33371021341945939</v>
      </c>
      <c r="U24" s="2"/>
      <c r="V24" s="2"/>
      <c r="W24" s="2"/>
      <c r="X24" s="2"/>
      <c r="Y24" s="2"/>
      <c r="Z24" s="2"/>
      <c r="AA24" s="13">
        <f>C24/B24</f>
        <v>0.89770398429512965</v>
      </c>
      <c r="AB24" s="13">
        <f t="shared" si="17"/>
        <v>0.74221547217895689</v>
      </c>
      <c r="AC24" s="13">
        <f t="shared" si="18"/>
        <v>0.66628978658054061</v>
      </c>
    </row>
    <row r="25" spans="1:29" ht="15" customHeight="1" thickBot="1">
      <c r="A25" s="1" t="s">
        <v>66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1" customHeight="1">
      <c r="A26" s="432" t="s">
        <v>1</v>
      </c>
      <c r="B26" s="434" t="s">
        <v>2</v>
      </c>
      <c r="C26" s="436" t="s">
        <v>3</v>
      </c>
      <c r="D26" s="436" t="s">
        <v>4</v>
      </c>
      <c r="E26" s="443" t="s">
        <v>5</v>
      </c>
      <c r="F26" s="444"/>
      <c r="G26" s="444"/>
      <c r="H26" s="444"/>
      <c r="I26" s="430" t="s">
        <v>6</v>
      </c>
      <c r="J26" s="430"/>
      <c r="K26" s="430"/>
      <c r="L26" s="430"/>
      <c r="M26" s="430" t="s">
        <v>7</v>
      </c>
      <c r="N26" s="430"/>
      <c r="O26" s="430"/>
      <c r="P26" s="430"/>
      <c r="Q26" s="426" t="s">
        <v>8</v>
      </c>
      <c r="R26" s="427"/>
      <c r="S26" s="427"/>
      <c r="T26" s="428"/>
      <c r="U26" s="429" t="s">
        <v>9</v>
      </c>
      <c r="V26" s="430"/>
      <c r="W26" s="430"/>
      <c r="X26" s="430"/>
      <c r="Y26" s="431"/>
      <c r="Z26" s="2"/>
      <c r="AA26" s="2"/>
      <c r="AB26" s="2"/>
      <c r="AC26" s="2"/>
    </row>
    <row r="27" spans="1:29" ht="21" customHeight="1">
      <c r="A27" s="433"/>
      <c r="B27" s="441"/>
      <c r="C27" s="442"/>
      <c r="D27" s="442"/>
      <c r="E27" s="4" t="s">
        <v>10</v>
      </c>
      <c r="F27" s="5" t="s">
        <v>11</v>
      </c>
      <c r="G27" s="5" t="s">
        <v>12</v>
      </c>
      <c r="H27" s="5" t="s">
        <v>13</v>
      </c>
      <c r="I27" s="5" t="s">
        <v>10</v>
      </c>
      <c r="J27" s="5" t="s">
        <v>11</v>
      </c>
      <c r="K27" s="5" t="s">
        <v>14</v>
      </c>
      <c r="L27" s="5" t="s">
        <v>15</v>
      </c>
      <c r="M27" s="5" t="s">
        <v>10</v>
      </c>
      <c r="N27" s="5" t="s">
        <v>11</v>
      </c>
      <c r="O27" s="5" t="s">
        <v>14</v>
      </c>
      <c r="P27" s="5" t="s">
        <v>16</v>
      </c>
      <c r="Q27" s="5" t="s">
        <v>10</v>
      </c>
      <c r="R27" s="5" t="s">
        <v>17</v>
      </c>
      <c r="S27" s="5" t="s">
        <v>13</v>
      </c>
      <c r="T27" s="6" t="s">
        <v>18</v>
      </c>
      <c r="U27" s="7" t="s">
        <v>1</v>
      </c>
      <c r="V27" s="5" t="s">
        <v>10</v>
      </c>
      <c r="W27" s="5" t="s">
        <v>17</v>
      </c>
      <c r="X27" s="5" t="s">
        <v>12</v>
      </c>
      <c r="Y27" s="6" t="s">
        <v>19</v>
      </c>
      <c r="Z27" s="2" t="s">
        <v>20</v>
      </c>
      <c r="AA27" s="2" t="s">
        <v>21</v>
      </c>
      <c r="AB27" s="2" t="s">
        <v>22</v>
      </c>
      <c r="AC27" s="2" t="s">
        <v>23</v>
      </c>
    </row>
    <row r="28" spans="1:29" ht="21" customHeight="1">
      <c r="A28" s="7" t="s">
        <v>24</v>
      </c>
      <c r="B28" s="8">
        <v>15251521</v>
      </c>
      <c r="C28" s="8">
        <v>14422391</v>
      </c>
      <c r="D28" s="8">
        <v>628935</v>
      </c>
      <c r="E28" s="8">
        <v>215</v>
      </c>
      <c r="F28" s="8">
        <v>37982</v>
      </c>
      <c r="G28" s="8">
        <v>12816</v>
      </c>
      <c r="H28" s="8">
        <f>G28+F28+E28</f>
        <v>51013</v>
      </c>
      <c r="I28" s="9">
        <v>170068482</v>
      </c>
      <c r="J28" s="9">
        <v>226782063</v>
      </c>
      <c r="K28" s="9">
        <v>21154750</v>
      </c>
      <c r="L28" s="9">
        <f>I28+J28+K28</f>
        <v>418005295</v>
      </c>
      <c r="M28" s="9">
        <v>132072234.55</v>
      </c>
      <c r="N28" s="9">
        <v>72839787.50999999</v>
      </c>
      <c r="O28" s="9">
        <v>21154750</v>
      </c>
      <c r="P28" s="9">
        <f>M28+N28+O28</f>
        <v>226066772.06</v>
      </c>
      <c r="Q28" s="10">
        <f>M28/I28</f>
        <v>0.77658266244770735</v>
      </c>
      <c r="R28" s="11">
        <f>N28/J28</f>
        <v>0.3211884861899329</v>
      </c>
      <c r="S28" s="11">
        <f>P28/L28</f>
        <v>0.54082274737692015</v>
      </c>
      <c r="T28" s="12">
        <f>1-(AC28)</f>
        <v>0.48857840969670063</v>
      </c>
      <c r="U28" s="7" t="s">
        <v>24</v>
      </c>
      <c r="V28" s="5">
        <f>RANK(Q28,Q28:Q35,0)</f>
        <v>4</v>
      </c>
      <c r="W28" s="5">
        <f>RANK(R28,R28:R35,0)</f>
        <v>7</v>
      </c>
      <c r="X28" s="5" t="e">
        <f>RANK(#REF!,#REF!,0)</f>
        <v>#REF!</v>
      </c>
      <c r="Y28" s="6">
        <f>RANK(S28,S28:S35,0)</f>
        <v>7</v>
      </c>
      <c r="Z28" s="2">
        <f>RANK(T28,T28:T35,1)</f>
        <v>7</v>
      </c>
      <c r="AA28" s="13">
        <f>C28/B28</f>
        <v>0.94563624178860584</v>
      </c>
      <c r="AB28" s="13">
        <f>P28/L28</f>
        <v>0.54082274737692015</v>
      </c>
      <c r="AC28" s="13">
        <f>AA28*AB28</f>
        <v>0.51142159030329937</v>
      </c>
    </row>
    <row r="29" spans="1:29" ht="21" customHeight="1">
      <c r="A29" s="14" t="s">
        <v>25</v>
      </c>
      <c r="B29" s="15">
        <v>19188296</v>
      </c>
      <c r="C29" s="15">
        <v>18082046</v>
      </c>
      <c r="D29" s="15">
        <v>836393</v>
      </c>
      <c r="E29" s="15">
        <v>629</v>
      </c>
      <c r="F29" s="15">
        <v>36033</v>
      </c>
      <c r="G29" s="15">
        <v>5946</v>
      </c>
      <c r="H29" s="8">
        <f t="shared" ref="H29:H35" si="22">G29+F29+E29</f>
        <v>42608</v>
      </c>
      <c r="I29" s="16">
        <v>305267279</v>
      </c>
      <c r="J29" s="16">
        <v>224099699</v>
      </c>
      <c r="K29" s="16">
        <v>27560905</v>
      </c>
      <c r="L29" s="9">
        <f t="shared" ref="L29:L35" si="23">I29+J29+K29</f>
        <v>556927883</v>
      </c>
      <c r="M29" s="16">
        <v>170252437.81999999</v>
      </c>
      <c r="N29" s="16">
        <v>164142102.51000002</v>
      </c>
      <c r="O29" s="16">
        <v>27560905</v>
      </c>
      <c r="P29" s="9">
        <f t="shared" ref="P29:P35" si="24">M29+N29+O29</f>
        <v>361955445.33000004</v>
      </c>
      <c r="Q29" s="10">
        <f t="shared" ref="Q29:R36" si="25">M29/I29</f>
        <v>0.55771597394164207</v>
      </c>
      <c r="R29" s="17">
        <f t="shared" si="25"/>
        <v>0.73245124041866749</v>
      </c>
      <c r="S29" s="17">
        <f t="shared" ref="S29:S36" si="26">P29/L29</f>
        <v>0.64991438995702078</v>
      </c>
      <c r="T29" s="18">
        <f t="shared" ref="T29:T36" si="27">1-(AC29)</f>
        <v>0.38755468983463726</v>
      </c>
      <c r="U29" s="7" t="s">
        <v>25</v>
      </c>
      <c r="V29" s="5">
        <f>RANK(Q29,Q28:Q35,0)</f>
        <v>7</v>
      </c>
      <c r="W29" s="5">
        <f>RANK(R29,R28:R35,0)</f>
        <v>1</v>
      </c>
      <c r="X29" s="5" t="e">
        <f>RANK(#REF!,#REF!,0)</f>
        <v>#REF!</v>
      </c>
      <c r="Y29" s="6">
        <f>RANK(S29,S28:S35,0)</f>
        <v>5</v>
      </c>
      <c r="Z29" s="2">
        <f>RANK(T29,T28:T35,1)</f>
        <v>2</v>
      </c>
      <c r="AA29" s="13">
        <f t="shared" ref="AA29:AA33" si="28">C29/B29</f>
        <v>0.94234766859965058</v>
      </c>
      <c r="AB29" s="13">
        <f t="shared" ref="AB29:AB36" si="29">P29/L29</f>
        <v>0.64991438995702078</v>
      </c>
      <c r="AC29" s="13">
        <f t="shared" ref="AC29:AC36" si="30">AA29*AB29</f>
        <v>0.61244531016536274</v>
      </c>
    </row>
    <row r="30" spans="1:29" ht="21" customHeight="1">
      <c r="A30" s="7" t="s">
        <v>26</v>
      </c>
      <c r="B30" s="8">
        <v>14671236</v>
      </c>
      <c r="C30" s="8">
        <v>13603643</v>
      </c>
      <c r="D30" s="8">
        <v>890130</v>
      </c>
      <c r="E30" s="8">
        <v>380</v>
      </c>
      <c r="F30" s="8">
        <v>32012</v>
      </c>
      <c r="G30" s="8">
        <v>15200</v>
      </c>
      <c r="H30" s="8">
        <f t="shared" si="22"/>
        <v>47592</v>
      </c>
      <c r="I30" s="9">
        <v>149212276</v>
      </c>
      <c r="J30" s="9">
        <v>213708806</v>
      </c>
      <c r="K30" s="9">
        <v>28329720</v>
      </c>
      <c r="L30" s="9">
        <f t="shared" si="23"/>
        <v>391250802</v>
      </c>
      <c r="M30" s="9">
        <v>85746701.459999993</v>
      </c>
      <c r="N30" s="9">
        <v>111687783.87</v>
      </c>
      <c r="O30" s="9">
        <v>28329720</v>
      </c>
      <c r="P30" s="9">
        <f t="shared" si="24"/>
        <v>225764205.32999998</v>
      </c>
      <c r="Q30" s="10">
        <f t="shared" si="25"/>
        <v>0.57466251275464753</v>
      </c>
      <c r="R30" s="11">
        <f t="shared" si="25"/>
        <v>0.5226166668583605</v>
      </c>
      <c r="S30" s="11">
        <f t="shared" si="26"/>
        <v>0.57703192984125817</v>
      </c>
      <c r="T30" s="12">
        <f t="shared" si="27"/>
        <v>0.46495739192243091</v>
      </c>
      <c r="U30" s="7" t="s">
        <v>26</v>
      </c>
      <c r="V30" s="5">
        <f>RANK(Q30,Q28:Q35,0)</f>
        <v>6</v>
      </c>
      <c r="W30" s="5">
        <f>RANK(R30,R28:R35,0)</f>
        <v>4</v>
      </c>
      <c r="X30" s="5" t="e">
        <f>RANK(#REF!,#REF!,0)</f>
        <v>#REF!</v>
      </c>
      <c r="Y30" s="6">
        <f>RANK(S30,S28:S35,0)</f>
        <v>6</v>
      </c>
      <c r="Z30" s="2">
        <f>RANK(T30,T28:T35,1)</f>
        <v>6</v>
      </c>
      <c r="AA30" s="13">
        <f t="shared" si="28"/>
        <v>0.92723223864710513</v>
      </c>
      <c r="AB30" s="13">
        <f t="shared" si="29"/>
        <v>0.57703192984125817</v>
      </c>
      <c r="AC30" s="13">
        <f t="shared" si="30"/>
        <v>0.53504260807756909</v>
      </c>
    </row>
    <row r="31" spans="1:29" ht="21" customHeight="1">
      <c r="A31" s="7" t="s">
        <v>27</v>
      </c>
      <c r="B31" s="8">
        <v>22064729</v>
      </c>
      <c r="C31" s="8">
        <v>19597969</v>
      </c>
      <c r="D31" s="8">
        <v>1876235</v>
      </c>
      <c r="E31" s="8">
        <v>549</v>
      </c>
      <c r="F31" s="8">
        <v>21345</v>
      </c>
      <c r="G31" s="8">
        <v>20717</v>
      </c>
      <c r="H31" s="8">
        <f t="shared" si="22"/>
        <v>42611</v>
      </c>
      <c r="I31" s="9">
        <v>279643421</v>
      </c>
      <c r="J31" s="9">
        <v>236062759</v>
      </c>
      <c r="K31" s="9">
        <v>63677350</v>
      </c>
      <c r="L31" s="9">
        <f t="shared" si="23"/>
        <v>579383530</v>
      </c>
      <c r="M31" s="9">
        <v>199706123.16</v>
      </c>
      <c r="N31" s="9">
        <v>128699944.38</v>
      </c>
      <c r="O31" s="9">
        <v>63677350</v>
      </c>
      <c r="P31" s="9">
        <f t="shared" si="24"/>
        <v>392083417.53999996</v>
      </c>
      <c r="Q31" s="10">
        <f t="shared" si="25"/>
        <v>0.71414561603435678</v>
      </c>
      <c r="R31" s="11">
        <f t="shared" si="25"/>
        <v>0.54519376510379591</v>
      </c>
      <c r="S31" s="11">
        <f t="shared" si="26"/>
        <v>0.67672516949178718</v>
      </c>
      <c r="T31" s="12">
        <f t="shared" si="27"/>
        <v>0.39893035200116034</v>
      </c>
      <c r="U31" s="7" t="s">
        <v>27</v>
      </c>
      <c r="V31" s="5">
        <f>RANK(Q31,Q28:Q35,0)</f>
        <v>5</v>
      </c>
      <c r="W31" s="5">
        <f>RANK(R31,R28:R35,0)</f>
        <v>3</v>
      </c>
      <c r="X31" s="5" t="e">
        <f>RANK(#REF!,#REF!,0)</f>
        <v>#REF!</v>
      </c>
      <c r="Y31" s="6">
        <f>RANK(S31,S28:S35,0)</f>
        <v>4</v>
      </c>
      <c r="Z31" s="2">
        <f>RANK(T31,T28:T35,1)</f>
        <v>4</v>
      </c>
      <c r="AA31" s="13">
        <f t="shared" si="28"/>
        <v>0.88820347623576068</v>
      </c>
      <c r="AB31" s="13">
        <f t="shared" si="29"/>
        <v>0.67672516949178718</v>
      </c>
      <c r="AC31" s="13">
        <f t="shared" si="30"/>
        <v>0.60106964799883966</v>
      </c>
    </row>
    <row r="32" spans="1:29" ht="21" customHeight="1">
      <c r="A32" s="7" t="s">
        <v>28</v>
      </c>
      <c r="B32" s="8">
        <v>61331381</v>
      </c>
      <c r="C32" s="8">
        <v>56076577</v>
      </c>
      <c r="D32" s="8">
        <v>3862297</v>
      </c>
      <c r="E32" s="8">
        <v>2361</v>
      </c>
      <c r="F32" s="8">
        <v>19690</v>
      </c>
      <c r="G32" s="8">
        <v>14450</v>
      </c>
      <c r="H32" s="8">
        <f t="shared" si="22"/>
        <v>36501</v>
      </c>
      <c r="I32" s="9">
        <v>1539320718</v>
      </c>
      <c r="J32" s="9">
        <v>238381114</v>
      </c>
      <c r="K32" s="9">
        <v>119439561</v>
      </c>
      <c r="L32" s="9">
        <f t="shared" si="23"/>
        <v>1897141393</v>
      </c>
      <c r="M32" s="9">
        <v>1357647879.3699999</v>
      </c>
      <c r="N32" s="9">
        <v>96132267.519999996</v>
      </c>
      <c r="O32" s="9">
        <v>119439561</v>
      </c>
      <c r="P32" s="9">
        <f t="shared" si="24"/>
        <v>1573219707.8899999</v>
      </c>
      <c r="Q32" s="10">
        <f t="shared" si="25"/>
        <v>0.88197856593131352</v>
      </c>
      <c r="R32" s="11">
        <f t="shared" si="25"/>
        <v>0.40327132425431989</v>
      </c>
      <c r="S32" s="11">
        <f t="shared" si="26"/>
        <v>0.82925801613670225</v>
      </c>
      <c r="T32" s="12">
        <f t="shared" si="27"/>
        <v>0.24179188147162334</v>
      </c>
      <c r="U32" s="7" t="s">
        <v>28</v>
      </c>
      <c r="V32" s="5">
        <f>RANK(Q32,Q28:Q35,0)</f>
        <v>3</v>
      </c>
      <c r="W32" s="5">
        <f>RANK(R32,R28:R35,0)</f>
        <v>6</v>
      </c>
      <c r="X32" s="5" t="e">
        <f>RANK(#REF!,#REF!,0)</f>
        <v>#REF!</v>
      </c>
      <c r="Y32" s="6">
        <f>RANK(S32,S28:S35,0)</f>
        <v>1</v>
      </c>
      <c r="Z32" s="2">
        <f>RANK(T32,T28:T35,1)</f>
        <v>1</v>
      </c>
      <c r="AA32" s="13">
        <f t="shared" si="28"/>
        <v>0.91432112053697279</v>
      </c>
      <c r="AB32" s="13">
        <f t="shared" si="29"/>
        <v>0.82925801613670225</v>
      </c>
      <c r="AC32" s="13">
        <f t="shared" si="30"/>
        <v>0.75820811852837666</v>
      </c>
    </row>
    <row r="33" spans="1:29" ht="21" customHeight="1">
      <c r="A33" s="7" t="s">
        <v>29</v>
      </c>
      <c r="B33" s="8">
        <v>34742755</v>
      </c>
      <c r="C33" s="8">
        <v>28526673</v>
      </c>
      <c r="D33" s="8">
        <v>6902184</v>
      </c>
      <c r="E33" s="8">
        <v>956</v>
      </c>
      <c r="F33" s="8">
        <v>22698</v>
      </c>
      <c r="G33" s="8">
        <v>47184</v>
      </c>
      <c r="H33" s="8">
        <f t="shared" si="22"/>
        <v>70838</v>
      </c>
      <c r="I33" s="9">
        <v>382495237</v>
      </c>
      <c r="J33" s="9">
        <v>281520915</v>
      </c>
      <c r="K33" s="9">
        <v>209639521</v>
      </c>
      <c r="L33" s="9">
        <f t="shared" si="23"/>
        <v>873655673</v>
      </c>
      <c r="M33" s="9">
        <v>353803323.26999998</v>
      </c>
      <c r="N33" s="9">
        <v>59079066.849999994</v>
      </c>
      <c r="O33" s="9">
        <v>209639521</v>
      </c>
      <c r="P33" s="9">
        <f t="shared" si="24"/>
        <v>622521911.12</v>
      </c>
      <c r="Q33" s="10">
        <f t="shared" si="25"/>
        <v>0.9249875267597123</v>
      </c>
      <c r="R33" s="11">
        <f t="shared" si="25"/>
        <v>0.20985675913279833</v>
      </c>
      <c r="S33" s="11">
        <f t="shared" si="26"/>
        <v>0.71254835326869104</v>
      </c>
      <c r="T33" s="12">
        <f t="shared" si="27"/>
        <v>0.4149389168940566</v>
      </c>
      <c r="U33" s="7" t="s">
        <v>29</v>
      </c>
      <c r="V33" s="5">
        <f>RANK(Q33,Q28:Q35,0)</f>
        <v>1</v>
      </c>
      <c r="W33" s="5">
        <f>RANK(R33,R28:R35,0)</f>
        <v>8</v>
      </c>
      <c r="X33" s="5" t="e">
        <f>RANK(#REF!,#REF!,0)</f>
        <v>#REF!</v>
      </c>
      <c r="Y33" s="6">
        <f>RANK(S33,S28:S35,0)</f>
        <v>2</v>
      </c>
      <c r="Z33" s="2">
        <f>RANK(T33,T28:T35,1)</f>
        <v>5</v>
      </c>
      <c r="AA33" s="13">
        <f t="shared" si="28"/>
        <v>0.82108264010726839</v>
      </c>
      <c r="AB33" s="13">
        <f t="shared" si="29"/>
        <v>0.71254835326869104</v>
      </c>
      <c r="AC33" s="13">
        <f t="shared" si="30"/>
        <v>0.5850610831059434</v>
      </c>
    </row>
    <row r="34" spans="1:29" ht="21" customHeight="1">
      <c r="A34" s="7" t="s">
        <v>30</v>
      </c>
      <c r="B34" s="19">
        <v>30030216</v>
      </c>
      <c r="C34" s="19">
        <v>26495208</v>
      </c>
      <c r="D34" s="19">
        <v>2276159</v>
      </c>
      <c r="E34" s="19">
        <v>763</v>
      </c>
      <c r="F34" s="19">
        <v>47195</v>
      </c>
      <c r="G34" s="19">
        <v>35944</v>
      </c>
      <c r="H34" s="8">
        <f t="shared" si="22"/>
        <v>83902</v>
      </c>
      <c r="I34" s="5">
        <v>202803557</v>
      </c>
      <c r="J34" s="5">
        <v>470242457</v>
      </c>
      <c r="K34" s="5">
        <v>75111369</v>
      </c>
      <c r="L34" s="9">
        <f t="shared" si="23"/>
        <v>748157383</v>
      </c>
      <c r="M34" s="5">
        <v>185941959.91999999</v>
      </c>
      <c r="N34" s="5">
        <v>256498805.55000001</v>
      </c>
      <c r="O34" s="5">
        <v>75111369</v>
      </c>
      <c r="P34" s="9">
        <f t="shared" si="24"/>
        <v>517552134.47000003</v>
      </c>
      <c r="Q34" s="10">
        <f t="shared" si="25"/>
        <v>0.91685748845125037</v>
      </c>
      <c r="R34" s="20">
        <f>N34/J34</f>
        <v>0.54546075483354328</v>
      </c>
      <c r="S34" s="20">
        <f t="shared" si="26"/>
        <v>0.69176906654946424</v>
      </c>
      <c r="T34" s="21">
        <f t="shared" si="27"/>
        <v>0.38966255500147262</v>
      </c>
      <c r="U34" s="7" t="s">
        <v>30</v>
      </c>
      <c r="V34" s="5">
        <f>RANK(Q34,Q28:Q35,0)</f>
        <v>2</v>
      </c>
      <c r="W34" s="5">
        <f>RANK(R34,R28:R35,0)</f>
        <v>2</v>
      </c>
      <c r="X34" s="5" t="e">
        <f>RANK(#REF!,#REF!,0)</f>
        <v>#REF!</v>
      </c>
      <c r="Y34" s="6">
        <f>RANK(S34,S28:S35,0)</f>
        <v>3</v>
      </c>
      <c r="Z34" s="2">
        <f>RANK(T34,T28:T35,1)</f>
        <v>3</v>
      </c>
      <c r="AA34" s="13">
        <f>C34/B34</f>
        <v>0.88228496258568367</v>
      </c>
      <c r="AB34" s="13">
        <f t="shared" si="29"/>
        <v>0.69176906654946424</v>
      </c>
      <c r="AC34" s="13">
        <f t="shared" si="30"/>
        <v>0.61033744499852738</v>
      </c>
    </row>
    <row r="35" spans="1:29" ht="21" customHeight="1" thickBot="1">
      <c r="A35" s="7" t="s">
        <v>31</v>
      </c>
      <c r="B35" s="8">
        <v>9633411</v>
      </c>
      <c r="C35" s="8">
        <v>9567950</v>
      </c>
      <c r="D35" s="8">
        <v>336944</v>
      </c>
      <c r="E35" s="8">
        <v>190</v>
      </c>
      <c r="F35" s="8">
        <v>36433</v>
      </c>
      <c r="G35" s="8">
        <v>10269</v>
      </c>
      <c r="H35" s="8">
        <f t="shared" si="22"/>
        <v>46892</v>
      </c>
      <c r="I35" s="9">
        <v>88223977</v>
      </c>
      <c r="J35" s="9">
        <v>167670181</v>
      </c>
      <c r="K35" s="9">
        <v>10037500</v>
      </c>
      <c r="L35" s="9">
        <f t="shared" si="23"/>
        <v>265931658</v>
      </c>
      <c r="M35" s="9">
        <v>33409864.75</v>
      </c>
      <c r="N35" s="9">
        <v>78394675.909999996</v>
      </c>
      <c r="O35" s="9">
        <v>10037500</v>
      </c>
      <c r="P35" s="9">
        <f t="shared" si="24"/>
        <v>121842040.66</v>
      </c>
      <c r="Q35" s="10">
        <f t="shared" si="25"/>
        <v>0.37869370534044278</v>
      </c>
      <c r="R35" s="11">
        <f t="shared" si="25"/>
        <v>0.46755287936380291</v>
      </c>
      <c r="S35" s="11">
        <f t="shared" si="26"/>
        <v>0.45817049980563052</v>
      </c>
      <c r="T35" s="12">
        <f t="shared" si="27"/>
        <v>0.54494286254211699</v>
      </c>
      <c r="U35" s="22" t="s">
        <v>31</v>
      </c>
      <c r="V35" s="23">
        <f>RANK(Q35,Q28:Q35,0)</f>
        <v>8</v>
      </c>
      <c r="W35" s="23">
        <f>RANK(R35,R28:R35,0)</f>
        <v>5</v>
      </c>
      <c r="X35" s="23" t="e">
        <f>RANK(#REF!,#REF!,0)</f>
        <v>#REF!</v>
      </c>
      <c r="Y35" s="24">
        <f>RANK(S35,S28:S35,0)</f>
        <v>8</v>
      </c>
      <c r="Z35" s="2">
        <f>RANK(T35,T28:T35,1)</f>
        <v>8</v>
      </c>
      <c r="AA35" s="13">
        <f t="shared" ref="AA35" si="31">C35/B35</f>
        <v>0.99320479526929761</v>
      </c>
      <c r="AB35" s="13">
        <f t="shared" si="29"/>
        <v>0.45817049980563052</v>
      </c>
      <c r="AC35" s="13">
        <f t="shared" si="30"/>
        <v>0.45505713745788301</v>
      </c>
    </row>
    <row r="36" spans="1:29" ht="21" customHeight="1" thickBot="1">
      <c r="A36" s="22" t="s">
        <v>32</v>
      </c>
      <c r="B36" s="23">
        <f>SUM(B28:B35)</f>
        <v>206913545</v>
      </c>
      <c r="C36" s="23">
        <f>SUM(C28:C35)</f>
        <v>186372457</v>
      </c>
      <c r="D36" s="23">
        <v>17609276</v>
      </c>
      <c r="E36" s="23">
        <f t="shared" ref="E36:K36" si="32">SUM(E28:E35)</f>
        <v>6043</v>
      </c>
      <c r="F36" s="23">
        <f t="shared" si="32"/>
        <v>253388</v>
      </c>
      <c r="G36" s="23">
        <f t="shared" si="32"/>
        <v>162526</v>
      </c>
      <c r="H36" s="23">
        <f t="shared" si="32"/>
        <v>421957</v>
      </c>
      <c r="I36" s="23">
        <f t="shared" si="32"/>
        <v>3117034947</v>
      </c>
      <c r="J36" s="23">
        <f t="shared" si="32"/>
        <v>2058467994</v>
      </c>
      <c r="K36" s="23">
        <f t="shared" si="32"/>
        <v>554950676</v>
      </c>
      <c r="L36" s="23">
        <f>SUM(L28:L35)</f>
        <v>5730453617</v>
      </c>
      <c r="M36" s="25">
        <f t="shared" ref="M36:O36" si="33">SUM(M28:M35)</f>
        <v>2518580524.3000002</v>
      </c>
      <c r="N36" s="25">
        <f t="shared" si="33"/>
        <v>967474434.10000002</v>
      </c>
      <c r="O36" s="25">
        <f t="shared" si="33"/>
        <v>554950676</v>
      </c>
      <c r="P36" s="23">
        <f>SUM(P28:P35)</f>
        <v>4041005634.3999996</v>
      </c>
      <c r="Q36" s="26">
        <f>M36/I36</f>
        <v>0.80800522519775275</v>
      </c>
      <c r="R36" s="27">
        <f t="shared" si="25"/>
        <v>0.46999731689780161</v>
      </c>
      <c r="S36" s="27">
        <f t="shared" si="26"/>
        <v>0.70518075958453386</v>
      </c>
      <c r="T36" s="28">
        <f t="shared" si="27"/>
        <v>0.3648251940543773</v>
      </c>
      <c r="U36" s="2"/>
      <c r="V36" s="2"/>
      <c r="W36" s="2"/>
      <c r="X36" s="2"/>
      <c r="Y36" s="2"/>
      <c r="Z36" s="2"/>
      <c r="AA36" s="13">
        <f>C36/B36</f>
        <v>0.90072622843516603</v>
      </c>
      <c r="AB36" s="13">
        <f t="shared" si="29"/>
        <v>0.70518075958453386</v>
      </c>
      <c r="AC36" s="13">
        <f t="shared" si="30"/>
        <v>0.6351748059456227</v>
      </c>
    </row>
    <row r="37" spans="1:29" ht="14.25" customHeight="1" thickBot="1">
      <c r="A37" s="1" t="s">
        <v>67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21" customHeight="1">
      <c r="A38" s="432" t="s">
        <v>1</v>
      </c>
      <c r="B38" s="434" t="s">
        <v>2</v>
      </c>
      <c r="C38" s="436" t="s">
        <v>3</v>
      </c>
      <c r="D38" s="436" t="s">
        <v>4</v>
      </c>
      <c r="E38" s="443" t="s">
        <v>5</v>
      </c>
      <c r="F38" s="444"/>
      <c r="G38" s="444"/>
      <c r="H38" s="444"/>
      <c r="I38" s="430" t="s">
        <v>6</v>
      </c>
      <c r="J38" s="430"/>
      <c r="K38" s="430"/>
      <c r="L38" s="430"/>
      <c r="M38" s="430" t="s">
        <v>7</v>
      </c>
      <c r="N38" s="430"/>
      <c r="O38" s="430"/>
      <c r="P38" s="430"/>
      <c r="Q38" s="426" t="s">
        <v>8</v>
      </c>
      <c r="R38" s="427"/>
      <c r="S38" s="427"/>
      <c r="T38" s="428"/>
      <c r="U38" s="429" t="s">
        <v>9</v>
      </c>
      <c r="V38" s="430"/>
      <c r="W38" s="430"/>
      <c r="X38" s="430"/>
      <c r="Y38" s="431"/>
      <c r="Z38" s="2"/>
      <c r="AA38" s="2"/>
      <c r="AB38" s="2"/>
      <c r="AC38" s="2"/>
    </row>
    <row r="39" spans="1:29" ht="21" customHeight="1">
      <c r="A39" s="433"/>
      <c r="B39" s="441"/>
      <c r="C39" s="442"/>
      <c r="D39" s="442"/>
      <c r="E39" s="4" t="s">
        <v>10</v>
      </c>
      <c r="F39" s="5" t="s">
        <v>11</v>
      </c>
      <c r="G39" s="5" t="s">
        <v>12</v>
      </c>
      <c r="H39" s="5" t="s">
        <v>13</v>
      </c>
      <c r="I39" s="5" t="s">
        <v>10</v>
      </c>
      <c r="J39" s="5" t="s">
        <v>11</v>
      </c>
      <c r="K39" s="5" t="s">
        <v>14</v>
      </c>
      <c r="L39" s="5" t="s">
        <v>15</v>
      </c>
      <c r="M39" s="5" t="s">
        <v>10</v>
      </c>
      <c r="N39" s="5" t="s">
        <v>11</v>
      </c>
      <c r="O39" s="5" t="s">
        <v>14</v>
      </c>
      <c r="P39" s="5" t="s">
        <v>16</v>
      </c>
      <c r="Q39" s="5" t="s">
        <v>10</v>
      </c>
      <c r="R39" s="5" t="s">
        <v>17</v>
      </c>
      <c r="S39" s="5" t="s">
        <v>13</v>
      </c>
      <c r="T39" s="6" t="s">
        <v>18</v>
      </c>
      <c r="U39" s="7" t="s">
        <v>1</v>
      </c>
      <c r="V39" s="5" t="s">
        <v>10</v>
      </c>
      <c r="W39" s="5" t="s">
        <v>17</v>
      </c>
      <c r="X39" s="5" t="s">
        <v>12</v>
      </c>
      <c r="Y39" s="6" t="s">
        <v>19</v>
      </c>
      <c r="Z39" s="2" t="s">
        <v>20</v>
      </c>
      <c r="AA39" s="2" t="s">
        <v>21</v>
      </c>
      <c r="AB39" s="2" t="s">
        <v>22</v>
      </c>
      <c r="AC39" s="2" t="s">
        <v>23</v>
      </c>
    </row>
    <row r="40" spans="1:29" ht="21" customHeight="1">
      <c r="A40" s="7" t="s">
        <v>24</v>
      </c>
      <c r="B40" s="8">
        <v>11873145</v>
      </c>
      <c r="C40" s="8">
        <v>11741390</v>
      </c>
      <c r="D40" s="8">
        <v>695264</v>
      </c>
      <c r="E40" s="8">
        <v>216</v>
      </c>
      <c r="F40" s="8">
        <v>38026</v>
      </c>
      <c r="G40" s="8">
        <v>13462</v>
      </c>
      <c r="H40" s="8">
        <f>G40+F40+E40</f>
        <v>51704</v>
      </c>
      <c r="I40" s="9">
        <v>133450672</v>
      </c>
      <c r="J40" s="9">
        <v>180823533</v>
      </c>
      <c r="K40" s="9">
        <v>19978185</v>
      </c>
      <c r="L40" s="9">
        <f>I40+J40+K40</f>
        <v>334252390</v>
      </c>
      <c r="M40" s="9">
        <v>87392635.390000001</v>
      </c>
      <c r="N40" s="9">
        <v>57698643.32</v>
      </c>
      <c r="O40" s="9">
        <v>19978185</v>
      </c>
      <c r="P40" s="9">
        <f>M40+N40+O40</f>
        <v>165069463.71000001</v>
      </c>
      <c r="Q40" s="10">
        <f>M40/I40</f>
        <v>0.65486845498987067</v>
      </c>
      <c r="R40" s="11">
        <f>N40/J40</f>
        <v>0.31908813174223294</v>
      </c>
      <c r="S40" s="11">
        <f>P40/L40</f>
        <v>0.49384677162667412</v>
      </c>
      <c r="T40" s="12">
        <f>1-(AC40)</f>
        <v>0.51163339233962735</v>
      </c>
      <c r="U40" s="7" t="s">
        <v>24</v>
      </c>
      <c r="V40" s="5">
        <f>RANK(Q40,Q40:Q47,0)</f>
        <v>6</v>
      </c>
      <c r="W40" s="5">
        <f>RANK(R40,R40:R47,0)</f>
        <v>6</v>
      </c>
      <c r="X40" s="5" t="e">
        <f>RANK(#REF!,#REF!,0)</f>
        <v>#REF!</v>
      </c>
      <c r="Y40" s="6">
        <f>RANK(S40,S40:S47,0)</f>
        <v>6</v>
      </c>
      <c r="Z40" s="2">
        <f>RANK(T40,T40:T47,1)</f>
        <v>6</v>
      </c>
      <c r="AA40" s="13">
        <f>C40/B40</f>
        <v>0.98890310865402553</v>
      </c>
      <c r="AB40" s="13">
        <f>P40/L40</f>
        <v>0.49384677162667412</v>
      </c>
      <c r="AC40" s="13">
        <f>AA40*AB40</f>
        <v>0.48836660766037265</v>
      </c>
    </row>
    <row r="41" spans="1:29" ht="21" customHeight="1">
      <c r="A41" s="14" t="s">
        <v>25</v>
      </c>
      <c r="B41" s="15">
        <v>17081005</v>
      </c>
      <c r="C41" s="15">
        <v>15864577</v>
      </c>
      <c r="D41" s="15">
        <v>925262</v>
      </c>
      <c r="E41" s="15">
        <v>629</v>
      </c>
      <c r="F41" s="15">
        <v>36043</v>
      </c>
      <c r="G41" s="15">
        <v>6075</v>
      </c>
      <c r="H41" s="8">
        <f t="shared" ref="H41:H47" si="34">G41+F41+E41</f>
        <v>42747</v>
      </c>
      <c r="I41" s="16">
        <v>277137041</v>
      </c>
      <c r="J41" s="16">
        <v>184876166</v>
      </c>
      <c r="K41" s="16">
        <v>20316250</v>
      </c>
      <c r="L41" s="9">
        <f t="shared" ref="L41:L47" si="35">I41+J41+K41</f>
        <v>482329457</v>
      </c>
      <c r="M41" s="16">
        <v>111132431.43000001</v>
      </c>
      <c r="N41" s="16">
        <v>126478061.06</v>
      </c>
      <c r="O41" s="16">
        <v>20316250</v>
      </c>
      <c r="P41" s="9">
        <f t="shared" ref="P41:P47" si="36">M41+N41+O41</f>
        <v>257926742.49000001</v>
      </c>
      <c r="Q41" s="10">
        <f t="shared" ref="Q41:R48" si="37">M41/I41</f>
        <v>0.40100172473877288</v>
      </c>
      <c r="R41" s="17">
        <f t="shared" si="37"/>
        <v>0.68412312845128997</v>
      </c>
      <c r="S41" s="17">
        <f t="shared" ref="S41:S48" si="38">P41/L41</f>
        <v>0.53475220877915408</v>
      </c>
      <c r="T41" s="18">
        <f t="shared" ref="T41:T48" si="39">1-(AC41)</f>
        <v>0.50333030216331154</v>
      </c>
      <c r="U41" s="7" t="s">
        <v>25</v>
      </c>
      <c r="V41" s="5">
        <f>RANK(Q41,Q40:Q47,0)</f>
        <v>7</v>
      </c>
      <c r="W41" s="5">
        <f>RANK(R41,R40:R47,0)</f>
        <v>1</v>
      </c>
      <c r="X41" s="5" t="e">
        <f>RANK(#REF!,#REF!,0)</f>
        <v>#REF!</v>
      </c>
      <c r="Y41" s="6">
        <f>RANK(S41,S40:S47,0)</f>
        <v>5</v>
      </c>
      <c r="Z41" s="2">
        <f>RANK(T41,T40:T47,1)</f>
        <v>5</v>
      </c>
      <c r="AA41" s="13">
        <f t="shared" ref="AA41:AA45" si="40">C41/B41</f>
        <v>0.92878475241942726</v>
      </c>
      <c r="AB41" s="13">
        <f t="shared" ref="AB41:AB48" si="41">P41/L41</f>
        <v>0.53475220877915408</v>
      </c>
      <c r="AC41" s="13">
        <f t="shared" ref="AC41:AC48" si="42">AA41*AB41</f>
        <v>0.49666969783668852</v>
      </c>
    </row>
    <row r="42" spans="1:29" ht="21" customHeight="1">
      <c r="A42" s="7" t="s">
        <v>26</v>
      </c>
      <c r="B42" s="8">
        <v>13016328</v>
      </c>
      <c r="C42" s="8">
        <v>12377617</v>
      </c>
      <c r="D42" s="8">
        <v>931343</v>
      </c>
      <c r="E42" s="8">
        <v>380</v>
      </c>
      <c r="F42" s="8">
        <v>31617</v>
      </c>
      <c r="G42" s="8">
        <v>15792</v>
      </c>
      <c r="H42" s="8">
        <f t="shared" si="34"/>
        <v>47789</v>
      </c>
      <c r="I42" s="9">
        <v>123390089</v>
      </c>
      <c r="J42" s="9">
        <v>200765380</v>
      </c>
      <c r="K42" s="9">
        <v>25455310</v>
      </c>
      <c r="L42" s="9">
        <f t="shared" si="35"/>
        <v>349610779</v>
      </c>
      <c r="M42" s="9">
        <v>88181228.349999994</v>
      </c>
      <c r="N42" s="9">
        <v>95331257.760000005</v>
      </c>
      <c r="O42" s="9">
        <v>25455310</v>
      </c>
      <c r="P42" s="9">
        <f t="shared" si="36"/>
        <v>208967796.11000001</v>
      </c>
      <c r="Q42" s="10">
        <f t="shared" si="37"/>
        <v>0.71465406228858452</v>
      </c>
      <c r="R42" s="11">
        <f t="shared" si="37"/>
        <v>0.47483912694509384</v>
      </c>
      <c r="S42" s="11">
        <f t="shared" si="38"/>
        <v>0.59771554157373397</v>
      </c>
      <c r="T42" s="12">
        <f t="shared" si="39"/>
        <v>0.43161435018023087</v>
      </c>
      <c r="U42" s="7" t="s">
        <v>26</v>
      </c>
      <c r="V42" s="5">
        <f>RANK(Q42,Q40:Q47,0)</f>
        <v>5</v>
      </c>
      <c r="W42" s="5">
        <f>RANK(R42,R40:R47,0)</f>
        <v>3</v>
      </c>
      <c r="X42" s="5" t="e">
        <f>RANK(#REF!,#REF!,0)</f>
        <v>#REF!</v>
      </c>
      <c r="Y42" s="6">
        <f>RANK(S42,S40:S47,0)</f>
        <v>4</v>
      </c>
      <c r="Z42" s="2">
        <f>RANK(T42,T40:T47,1)</f>
        <v>4</v>
      </c>
      <c r="AA42" s="13">
        <f t="shared" si="40"/>
        <v>0.95093001651464226</v>
      </c>
      <c r="AB42" s="13">
        <f t="shared" si="41"/>
        <v>0.59771554157373397</v>
      </c>
      <c r="AC42" s="13">
        <f t="shared" si="42"/>
        <v>0.56838564981976913</v>
      </c>
    </row>
    <row r="43" spans="1:29" ht="21" customHeight="1">
      <c r="A43" s="7" t="s">
        <v>27</v>
      </c>
      <c r="B43" s="8">
        <v>20766592</v>
      </c>
      <c r="C43" s="8">
        <v>18031581</v>
      </c>
      <c r="D43" s="8">
        <v>2120011</v>
      </c>
      <c r="E43" s="8">
        <v>553</v>
      </c>
      <c r="F43" s="8">
        <v>21332</v>
      </c>
      <c r="G43" s="8">
        <v>20953</v>
      </c>
      <c r="H43" s="8">
        <f t="shared" si="34"/>
        <v>42838</v>
      </c>
      <c r="I43" s="9">
        <v>264199670</v>
      </c>
      <c r="J43" s="9">
        <v>197732612</v>
      </c>
      <c r="K43" s="9">
        <v>52998315</v>
      </c>
      <c r="L43" s="9">
        <f t="shared" si="35"/>
        <v>514930597</v>
      </c>
      <c r="M43" s="9">
        <v>197968967.65000001</v>
      </c>
      <c r="N43" s="9">
        <v>105125808.33</v>
      </c>
      <c r="O43" s="9">
        <v>52998315</v>
      </c>
      <c r="P43" s="9">
        <f t="shared" si="36"/>
        <v>356093090.98000002</v>
      </c>
      <c r="Q43" s="10">
        <f t="shared" si="37"/>
        <v>0.74931572643523747</v>
      </c>
      <c r="R43" s="11">
        <f t="shared" si="37"/>
        <v>0.53165639833858058</v>
      </c>
      <c r="S43" s="11">
        <f t="shared" si="38"/>
        <v>0.69153608865856542</v>
      </c>
      <c r="T43" s="12">
        <f t="shared" si="39"/>
        <v>0.39954090699763811</v>
      </c>
      <c r="U43" s="7" t="s">
        <v>27</v>
      </c>
      <c r="V43" s="5">
        <f>RANK(Q43,Q40:Q47,0)</f>
        <v>4</v>
      </c>
      <c r="W43" s="5">
        <f>RANK(R43,R40:R47,0)</f>
        <v>2</v>
      </c>
      <c r="X43" s="5" t="e">
        <f>RANK(#REF!,#REF!,0)</f>
        <v>#REF!</v>
      </c>
      <c r="Y43" s="6">
        <f>RANK(S43,S40:S47,0)</f>
        <v>3</v>
      </c>
      <c r="Z43" s="2">
        <f>RANK(T43,T40:T47,1)</f>
        <v>3</v>
      </c>
      <c r="AA43" s="13">
        <f t="shared" si="40"/>
        <v>0.86829755214529181</v>
      </c>
      <c r="AB43" s="13">
        <f t="shared" si="41"/>
        <v>0.69153608865856542</v>
      </c>
      <c r="AC43" s="13">
        <f t="shared" si="42"/>
        <v>0.60045909300236189</v>
      </c>
    </row>
    <row r="44" spans="1:29" ht="21" customHeight="1">
      <c r="A44" s="7" t="s">
        <v>28</v>
      </c>
      <c r="B44" s="8">
        <v>52322846</v>
      </c>
      <c r="C44" s="8">
        <v>49348028</v>
      </c>
      <c r="D44" s="8">
        <v>4123854</v>
      </c>
      <c r="E44" s="8">
        <v>2365</v>
      </c>
      <c r="F44" s="8">
        <v>19778</v>
      </c>
      <c r="G44" s="8">
        <v>14557</v>
      </c>
      <c r="H44" s="8">
        <f t="shared" si="34"/>
        <v>36700</v>
      </c>
      <c r="I44" s="9">
        <v>1361757206</v>
      </c>
      <c r="J44" s="9">
        <v>187207765</v>
      </c>
      <c r="K44" s="9">
        <v>105390888</v>
      </c>
      <c r="L44" s="9">
        <f t="shared" si="35"/>
        <v>1654355859</v>
      </c>
      <c r="M44" s="9">
        <v>1182847782.1199999</v>
      </c>
      <c r="N44" s="9">
        <v>76234694.12000002</v>
      </c>
      <c r="O44" s="9">
        <v>105390888</v>
      </c>
      <c r="P44" s="9">
        <f t="shared" si="36"/>
        <v>1364473364.24</v>
      </c>
      <c r="Q44" s="10">
        <f t="shared" si="37"/>
        <v>0.86861870596923418</v>
      </c>
      <c r="R44" s="11">
        <f t="shared" si="37"/>
        <v>0.40721972253661604</v>
      </c>
      <c r="S44" s="11">
        <f t="shared" si="38"/>
        <v>0.82477621535718215</v>
      </c>
      <c r="T44" s="12">
        <f t="shared" si="39"/>
        <v>0.22211647720423588</v>
      </c>
      <c r="U44" s="7" t="s">
        <v>28</v>
      </c>
      <c r="V44" s="5">
        <f>RANK(Q44,Q40:Q47,0)</f>
        <v>2</v>
      </c>
      <c r="W44" s="5">
        <f>RANK(R44,R40:R47,0)</f>
        <v>5</v>
      </c>
      <c r="X44" s="5" t="e">
        <f>RANK(#REF!,#REF!,0)</f>
        <v>#REF!</v>
      </c>
      <c r="Y44" s="6">
        <f>RANK(S44,S40:S47,0)</f>
        <v>1</v>
      </c>
      <c r="Z44" s="2">
        <f>RANK(T44,T40:T47,1)</f>
        <v>1</v>
      </c>
      <c r="AA44" s="13">
        <f t="shared" si="40"/>
        <v>0.94314495048682945</v>
      </c>
      <c r="AB44" s="13">
        <f t="shared" si="41"/>
        <v>0.82477621535718215</v>
      </c>
      <c r="AC44" s="13">
        <f t="shared" si="42"/>
        <v>0.77788352279576412</v>
      </c>
    </row>
    <row r="45" spans="1:29" ht="21" customHeight="1">
      <c r="A45" s="7" t="s">
        <v>29</v>
      </c>
      <c r="B45" s="8">
        <v>32021090</v>
      </c>
      <c r="C45" s="8">
        <v>27969260</v>
      </c>
      <c r="D45" s="8">
        <v>7319798</v>
      </c>
      <c r="E45" s="8">
        <v>965</v>
      </c>
      <c r="F45" s="8">
        <v>22765</v>
      </c>
      <c r="G45" s="8">
        <v>48527</v>
      </c>
      <c r="H45" s="8">
        <f t="shared" si="34"/>
        <v>72257</v>
      </c>
      <c r="I45" s="9">
        <v>381957068</v>
      </c>
      <c r="J45" s="9">
        <v>249205122</v>
      </c>
      <c r="K45" s="9">
        <v>225354118</v>
      </c>
      <c r="L45" s="9">
        <f t="shared" si="35"/>
        <v>856516308</v>
      </c>
      <c r="M45" s="9">
        <v>339142355.60000002</v>
      </c>
      <c r="N45" s="9">
        <v>64431525.109999992</v>
      </c>
      <c r="O45" s="9">
        <v>225354118</v>
      </c>
      <c r="P45" s="9">
        <f t="shared" si="36"/>
        <v>628927998.71000004</v>
      </c>
      <c r="Q45" s="10">
        <f t="shared" si="37"/>
        <v>0.88790700320277882</v>
      </c>
      <c r="R45" s="11">
        <f t="shared" si="37"/>
        <v>0.25854815740905995</v>
      </c>
      <c r="S45" s="11">
        <f t="shared" si="38"/>
        <v>0.73428607585834782</v>
      </c>
      <c r="T45" s="12">
        <f t="shared" si="39"/>
        <v>0.35862776157645304</v>
      </c>
      <c r="U45" s="7" t="s">
        <v>29</v>
      </c>
      <c r="V45" s="5">
        <f>RANK(Q45,Q40:Q47,0)</f>
        <v>1</v>
      </c>
      <c r="W45" s="5">
        <f>RANK(R45,R40:R47,0)</f>
        <v>8</v>
      </c>
      <c r="X45" s="5" t="e">
        <f>RANK(#REF!,#REF!,0)</f>
        <v>#REF!</v>
      </c>
      <c r="Y45" s="6">
        <f>RANK(S45,S40:S47,0)</f>
        <v>2</v>
      </c>
      <c r="Z45" s="2">
        <f>RANK(T45,T40:T47,1)</f>
        <v>2</v>
      </c>
      <c r="AA45" s="13">
        <f t="shared" si="40"/>
        <v>0.87346370782506155</v>
      </c>
      <c r="AB45" s="13">
        <f t="shared" si="41"/>
        <v>0.73428607585834782</v>
      </c>
      <c r="AC45" s="13">
        <f t="shared" si="42"/>
        <v>0.64137223842354696</v>
      </c>
    </row>
    <row r="46" spans="1:29" ht="21" customHeight="1">
      <c r="A46" s="7" t="s">
        <v>30</v>
      </c>
      <c r="B46" s="19">
        <v>31006181</v>
      </c>
      <c r="C46" s="19">
        <v>26435912</v>
      </c>
      <c r="D46" s="19">
        <v>2698040</v>
      </c>
      <c r="E46" s="19">
        <v>765</v>
      </c>
      <c r="F46" s="19">
        <v>47137</v>
      </c>
      <c r="G46" s="19">
        <v>36082</v>
      </c>
      <c r="H46" s="8">
        <f t="shared" si="34"/>
        <v>83984</v>
      </c>
      <c r="I46" s="5">
        <v>192755840</v>
      </c>
      <c r="J46" s="5">
        <v>462385834</v>
      </c>
      <c r="K46" s="5">
        <v>50406959</v>
      </c>
      <c r="L46" s="9">
        <f t="shared" si="35"/>
        <v>705548633</v>
      </c>
      <c r="M46" s="5">
        <v>157498147.03999999</v>
      </c>
      <c r="N46" s="5">
        <v>136022602.30000001</v>
      </c>
      <c r="O46" s="5">
        <v>50406959</v>
      </c>
      <c r="P46" s="9">
        <f t="shared" si="36"/>
        <v>343927708.34000003</v>
      </c>
      <c r="Q46" s="10">
        <f t="shared" si="37"/>
        <v>0.81708625295088333</v>
      </c>
      <c r="R46" s="20">
        <f>N46/J46</f>
        <v>0.29417553977226735</v>
      </c>
      <c r="S46" s="20">
        <f t="shared" si="38"/>
        <v>0.48746137722302135</v>
      </c>
      <c r="T46" s="21">
        <f t="shared" si="39"/>
        <v>0.5843897682314827</v>
      </c>
      <c r="U46" s="7" t="s">
        <v>30</v>
      </c>
      <c r="V46" s="5">
        <f>RANK(Q46,Q40:Q47,0)</f>
        <v>3</v>
      </c>
      <c r="W46" s="5">
        <f>RANK(R46,R40:R47,0)</f>
        <v>7</v>
      </c>
      <c r="X46" s="5" t="e">
        <f>RANK(#REF!,#REF!,0)</f>
        <v>#REF!</v>
      </c>
      <c r="Y46" s="6">
        <f>RANK(S46,S40:S47,0)</f>
        <v>7</v>
      </c>
      <c r="Z46" s="2">
        <f>RANK(T46,T40:T47,1)</f>
        <v>8</v>
      </c>
      <c r="AA46" s="13">
        <f>C46/B46</f>
        <v>0.85260135712940588</v>
      </c>
      <c r="AB46" s="13">
        <f t="shared" si="41"/>
        <v>0.48746137722302135</v>
      </c>
      <c r="AC46" s="13">
        <f t="shared" si="42"/>
        <v>0.41561023176851725</v>
      </c>
    </row>
    <row r="47" spans="1:29" ht="21" customHeight="1" thickBot="1">
      <c r="A47" s="7" t="s">
        <v>31</v>
      </c>
      <c r="B47" s="8">
        <v>7907867</v>
      </c>
      <c r="C47" s="8">
        <v>7867423</v>
      </c>
      <c r="D47" s="8">
        <v>316102</v>
      </c>
      <c r="E47" s="8">
        <v>193</v>
      </c>
      <c r="F47" s="8">
        <v>37008</v>
      </c>
      <c r="G47" s="8">
        <v>10665</v>
      </c>
      <c r="H47" s="8">
        <f t="shared" si="34"/>
        <v>47866</v>
      </c>
      <c r="I47" s="9">
        <v>75595997</v>
      </c>
      <c r="J47" s="9">
        <v>134404737</v>
      </c>
      <c r="K47" s="9">
        <v>8844350</v>
      </c>
      <c r="L47" s="9">
        <f t="shared" si="35"/>
        <v>218845084</v>
      </c>
      <c r="M47" s="9">
        <v>29389360.640000001</v>
      </c>
      <c r="N47" s="9">
        <v>58579693.200000003</v>
      </c>
      <c r="O47" s="9">
        <v>8844350</v>
      </c>
      <c r="P47" s="9">
        <f t="shared" si="36"/>
        <v>96813403.840000004</v>
      </c>
      <c r="Q47" s="10">
        <f t="shared" si="37"/>
        <v>0.38876874181578691</v>
      </c>
      <c r="R47" s="11">
        <f t="shared" si="37"/>
        <v>0.43584545089359467</v>
      </c>
      <c r="S47" s="11">
        <f t="shared" si="38"/>
        <v>0.44238326980193898</v>
      </c>
      <c r="T47" s="12">
        <f t="shared" si="39"/>
        <v>0.55987925547369721</v>
      </c>
      <c r="U47" s="22" t="s">
        <v>31</v>
      </c>
      <c r="V47" s="23">
        <f>RANK(Q47,Q40:Q47,0)</f>
        <v>8</v>
      </c>
      <c r="W47" s="23">
        <f>RANK(R47,R40:R47,0)</f>
        <v>4</v>
      </c>
      <c r="X47" s="23" t="e">
        <f>RANK(#REF!,#REF!,0)</f>
        <v>#REF!</v>
      </c>
      <c r="Y47" s="24">
        <f>RANK(S47,S40:S47,0)</f>
        <v>8</v>
      </c>
      <c r="Z47" s="2">
        <f>RANK(T47,T40:T47,1)</f>
        <v>7</v>
      </c>
      <c r="AA47" s="13">
        <f t="shared" ref="AA47" si="43">C47/B47</f>
        <v>0.99488559936579612</v>
      </c>
      <c r="AB47" s="13">
        <f t="shared" si="41"/>
        <v>0.44238326980193898</v>
      </c>
      <c r="AC47" s="13">
        <f t="shared" si="42"/>
        <v>0.44012074452630279</v>
      </c>
    </row>
    <row r="48" spans="1:29" ht="21" customHeight="1" thickBot="1">
      <c r="A48" s="22" t="s">
        <v>32</v>
      </c>
      <c r="B48" s="23">
        <f>SUM(B40:B47)</f>
        <v>185995054</v>
      </c>
      <c r="C48" s="23">
        <f>SUM(C40:C47)</f>
        <v>169635788</v>
      </c>
      <c r="D48" s="23">
        <f>SUM(D40:D47)</f>
        <v>19129674</v>
      </c>
      <c r="E48" s="23">
        <f t="shared" ref="E48:K48" si="44">SUM(E40:E47)</f>
        <v>6066</v>
      </c>
      <c r="F48" s="23">
        <f t="shared" si="44"/>
        <v>253706</v>
      </c>
      <c r="G48" s="23">
        <f t="shared" si="44"/>
        <v>166113</v>
      </c>
      <c r="H48" s="23">
        <f t="shared" si="44"/>
        <v>425885</v>
      </c>
      <c r="I48" s="23">
        <f t="shared" si="44"/>
        <v>2810243583</v>
      </c>
      <c r="J48" s="23">
        <f t="shared" si="44"/>
        <v>1797401149</v>
      </c>
      <c r="K48" s="23">
        <f t="shared" si="44"/>
        <v>508744375</v>
      </c>
      <c r="L48" s="23">
        <f>SUM(L40:L47)</f>
        <v>5116389107</v>
      </c>
      <c r="M48" s="25">
        <f t="shared" ref="M48:O48" si="45">SUM(M40:M47)</f>
        <v>2193552908.2199998</v>
      </c>
      <c r="N48" s="25">
        <f t="shared" si="45"/>
        <v>719902285.20000005</v>
      </c>
      <c r="O48" s="25">
        <f t="shared" si="45"/>
        <v>508744375</v>
      </c>
      <c r="P48" s="23">
        <f>SUM(P40:P47)</f>
        <v>3422199568.4200006</v>
      </c>
      <c r="Q48" s="26">
        <f>M48/I48</f>
        <v>0.78055614875858248</v>
      </c>
      <c r="R48" s="27">
        <f t="shared" si="37"/>
        <v>0.40052399298872376</v>
      </c>
      <c r="S48" s="27">
        <f t="shared" si="38"/>
        <v>0.66887007552609912</v>
      </c>
      <c r="T48" s="28">
        <f t="shared" si="39"/>
        <v>0.38996064738641201</v>
      </c>
      <c r="U48" s="2"/>
      <c r="V48" s="2"/>
      <c r="W48" s="2"/>
      <c r="X48" s="2"/>
      <c r="Y48" s="2"/>
      <c r="Z48" s="2"/>
      <c r="AA48" s="13">
        <f>C48/B48</f>
        <v>0.91204461813269511</v>
      </c>
      <c r="AB48" s="13">
        <f t="shared" si="41"/>
        <v>0.66887007552609912</v>
      </c>
      <c r="AC48" s="13">
        <f t="shared" si="42"/>
        <v>0.61003935261358799</v>
      </c>
    </row>
    <row r="49" spans="1:29" ht="14.25" customHeight="1" thickBot="1">
      <c r="A49" s="1" t="s">
        <v>68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1" customHeight="1">
      <c r="A50" s="432" t="s">
        <v>1</v>
      </c>
      <c r="B50" s="434" t="s">
        <v>2</v>
      </c>
      <c r="C50" s="436" t="s">
        <v>3</v>
      </c>
      <c r="D50" s="436" t="s">
        <v>4</v>
      </c>
      <c r="E50" s="443" t="s">
        <v>5</v>
      </c>
      <c r="F50" s="444"/>
      <c r="G50" s="444"/>
      <c r="H50" s="444"/>
      <c r="I50" s="430" t="s">
        <v>6</v>
      </c>
      <c r="J50" s="430"/>
      <c r="K50" s="430"/>
      <c r="L50" s="430"/>
      <c r="M50" s="430" t="s">
        <v>7</v>
      </c>
      <c r="N50" s="430"/>
      <c r="O50" s="430"/>
      <c r="P50" s="430"/>
      <c r="Q50" s="426" t="s">
        <v>8</v>
      </c>
      <c r="R50" s="427"/>
      <c r="S50" s="427"/>
      <c r="T50" s="428"/>
      <c r="U50" s="429" t="s">
        <v>9</v>
      </c>
      <c r="V50" s="430"/>
      <c r="W50" s="430"/>
      <c r="X50" s="430"/>
      <c r="Y50" s="431"/>
      <c r="Z50" s="2"/>
      <c r="AA50" s="2"/>
      <c r="AB50" s="2"/>
      <c r="AC50" s="2"/>
    </row>
    <row r="51" spans="1:29" ht="21" customHeight="1">
      <c r="A51" s="433"/>
      <c r="B51" s="441"/>
      <c r="C51" s="442"/>
      <c r="D51" s="442"/>
      <c r="E51" s="4" t="s">
        <v>10</v>
      </c>
      <c r="F51" s="5" t="s">
        <v>11</v>
      </c>
      <c r="G51" s="5" t="s">
        <v>12</v>
      </c>
      <c r="H51" s="5" t="s">
        <v>13</v>
      </c>
      <c r="I51" s="5" t="s">
        <v>10</v>
      </c>
      <c r="J51" s="5" t="s">
        <v>11</v>
      </c>
      <c r="K51" s="5" t="s">
        <v>14</v>
      </c>
      <c r="L51" s="5" t="s">
        <v>15</v>
      </c>
      <c r="M51" s="5" t="s">
        <v>10</v>
      </c>
      <c r="N51" s="5" t="s">
        <v>11</v>
      </c>
      <c r="O51" s="5" t="s">
        <v>14</v>
      </c>
      <c r="P51" s="5" t="s">
        <v>16</v>
      </c>
      <c r="Q51" s="5" t="s">
        <v>10</v>
      </c>
      <c r="R51" s="5" t="s">
        <v>17</v>
      </c>
      <c r="S51" s="5" t="s">
        <v>13</v>
      </c>
      <c r="T51" s="6" t="s">
        <v>18</v>
      </c>
      <c r="U51" s="7" t="s">
        <v>1</v>
      </c>
      <c r="V51" s="5" t="s">
        <v>10</v>
      </c>
      <c r="W51" s="5" t="s">
        <v>17</v>
      </c>
      <c r="X51" s="5" t="s">
        <v>12</v>
      </c>
      <c r="Y51" s="6" t="s">
        <v>19</v>
      </c>
      <c r="Z51" s="2" t="s">
        <v>20</v>
      </c>
      <c r="AA51" s="2" t="s">
        <v>21</v>
      </c>
      <c r="AB51" s="2" t="s">
        <v>22</v>
      </c>
      <c r="AC51" s="2" t="s">
        <v>23</v>
      </c>
    </row>
    <row r="52" spans="1:29" ht="21" customHeight="1">
      <c r="A52" s="7" t="s">
        <v>24</v>
      </c>
      <c r="B52" s="8">
        <v>11365047</v>
      </c>
      <c r="C52" s="8">
        <v>11043683</v>
      </c>
      <c r="D52" s="8">
        <v>632651</v>
      </c>
      <c r="E52" s="8">
        <v>221</v>
      </c>
      <c r="F52" s="8">
        <v>38224</v>
      </c>
      <c r="G52" s="8">
        <v>13540</v>
      </c>
      <c r="H52" s="8">
        <f>G52+F52+E52</f>
        <v>51985</v>
      </c>
      <c r="I52" s="9">
        <v>154534989</v>
      </c>
      <c r="J52" s="9">
        <v>151442032</v>
      </c>
      <c r="K52" s="9">
        <v>17091350</v>
      </c>
      <c r="L52" s="9">
        <f>I52+J52+K52</f>
        <v>323068371</v>
      </c>
      <c r="M52" s="9">
        <v>111012382.14</v>
      </c>
      <c r="N52" s="9">
        <v>47996879.649999999</v>
      </c>
      <c r="O52" s="9">
        <v>17091350</v>
      </c>
      <c r="P52" s="9">
        <f>M52+N52+O52</f>
        <v>176100611.78999999</v>
      </c>
      <c r="Q52" s="10">
        <f>M52/I52</f>
        <v>0.71836406019351384</v>
      </c>
      <c r="R52" s="11">
        <f>N52/J52</f>
        <v>0.31693235369425049</v>
      </c>
      <c r="S52" s="11">
        <f>P52/L52</f>
        <v>0.54508775106926199</v>
      </c>
      <c r="T52" s="12">
        <f>1-(AC52)</f>
        <v>0.47032543464256327</v>
      </c>
      <c r="U52" s="7" t="s">
        <v>24</v>
      </c>
      <c r="V52" s="5">
        <f>RANK(Q52,Q52:Q59,0)</f>
        <v>4</v>
      </c>
      <c r="W52" s="5">
        <f>RANK(R52,R52:R59,0)</f>
        <v>6</v>
      </c>
      <c r="X52" s="5" t="e">
        <f>RANK(#REF!,#REF!,0)</f>
        <v>#REF!</v>
      </c>
      <c r="Y52" s="6">
        <f>RANK(S52,S52:S59,0)</f>
        <v>5</v>
      </c>
      <c r="Z52" s="2">
        <f>RANK(T52,T52:T59,1)</f>
        <v>4</v>
      </c>
      <c r="AA52" s="13">
        <f>C52/B52</f>
        <v>0.97172347813431836</v>
      </c>
      <c r="AB52" s="13">
        <f>P52/L52</f>
        <v>0.54508775106926199</v>
      </c>
      <c r="AC52" s="13">
        <f>AA52*AB52</f>
        <v>0.52967456535743673</v>
      </c>
    </row>
    <row r="53" spans="1:29" ht="21" customHeight="1">
      <c r="A53" s="14" t="s">
        <v>25</v>
      </c>
      <c r="B53" s="15">
        <v>13813753</v>
      </c>
      <c r="C53" s="15">
        <v>12263267</v>
      </c>
      <c r="D53" s="15">
        <v>688550</v>
      </c>
      <c r="E53" s="15">
        <v>632</v>
      </c>
      <c r="F53" s="15">
        <v>36120</v>
      </c>
      <c r="G53" s="15">
        <v>6089</v>
      </c>
      <c r="H53" s="8">
        <f t="shared" ref="H53:H59" si="46">G53+F53+E53</f>
        <v>42841</v>
      </c>
      <c r="I53" s="16">
        <v>202650788</v>
      </c>
      <c r="J53" s="16">
        <v>152881133</v>
      </c>
      <c r="K53" s="16">
        <v>16220735</v>
      </c>
      <c r="L53" s="9">
        <f t="shared" ref="L53:L59" si="47">I53+J53+K53</f>
        <v>371752656</v>
      </c>
      <c r="M53" s="16">
        <v>93095915.430000007</v>
      </c>
      <c r="N53" s="16">
        <v>112424996.69</v>
      </c>
      <c r="O53" s="16">
        <v>16220735</v>
      </c>
      <c r="P53" s="9">
        <f t="shared" ref="P53:P59" si="48">M53+N53+O53</f>
        <v>221741647.12</v>
      </c>
      <c r="Q53" s="10">
        <f t="shared" ref="Q53:R60" si="49">M53/I53</f>
        <v>0.45939083853944851</v>
      </c>
      <c r="R53" s="17">
        <f t="shared" si="49"/>
        <v>0.73537521919071591</v>
      </c>
      <c r="S53" s="17">
        <f t="shared" ref="S53:S60" si="50">P53/L53</f>
        <v>0.59647629557218285</v>
      </c>
      <c r="T53" s="18">
        <f t="shared" ref="T53:T60" si="51">1-(AC53)</f>
        <v>0.47047351492584266</v>
      </c>
      <c r="U53" s="7" t="s">
        <v>25</v>
      </c>
      <c r="V53" s="5">
        <f>RANK(Q53,Q52:Q59,0)</f>
        <v>7</v>
      </c>
      <c r="W53" s="5">
        <f>RANK(R53,R52:R59,0)</f>
        <v>1</v>
      </c>
      <c r="X53" s="5" t="e">
        <f>RANK(#REF!,#REF!,0)</f>
        <v>#REF!</v>
      </c>
      <c r="Y53" s="6">
        <f>RANK(S53,S52:S59,0)</f>
        <v>4</v>
      </c>
      <c r="Z53" s="2">
        <f>RANK(T53,T52:T59,1)</f>
        <v>5</v>
      </c>
      <c r="AA53" s="13">
        <f t="shared" ref="AA53:AA57" si="52">C53/B53</f>
        <v>0.8877578019528799</v>
      </c>
      <c r="AB53" s="13">
        <f t="shared" ref="AB53:AB60" si="53">P53/L53</f>
        <v>0.59647629557218285</v>
      </c>
      <c r="AC53" s="13">
        <f t="shared" ref="AC53:AC60" si="54">AA53*AB53</f>
        <v>0.52952648507415734</v>
      </c>
    </row>
    <row r="54" spans="1:29" ht="21" customHeight="1">
      <c r="A54" s="7" t="s">
        <v>26</v>
      </c>
      <c r="B54" s="8">
        <v>12169511</v>
      </c>
      <c r="C54" s="8">
        <v>11150107</v>
      </c>
      <c r="D54" s="8">
        <v>847027</v>
      </c>
      <c r="E54" s="8">
        <v>383</v>
      </c>
      <c r="F54" s="8">
        <v>31495</v>
      </c>
      <c r="G54" s="8">
        <v>16300</v>
      </c>
      <c r="H54" s="8">
        <f t="shared" si="46"/>
        <v>48178</v>
      </c>
      <c r="I54" s="9">
        <v>106957553</v>
      </c>
      <c r="J54" s="9">
        <v>183892749</v>
      </c>
      <c r="K54" s="9">
        <v>19715020</v>
      </c>
      <c r="L54" s="9">
        <f t="shared" si="47"/>
        <v>310565322</v>
      </c>
      <c r="M54" s="9">
        <v>65615053.520000003</v>
      </c>
      <c r="N54" s="9">
        <v>70202708.859999999</v>
      </c>
      <c r="O54" s="9">
        <v>19715020</v>
      </c>
      <c r="P54" s="9">
        <f t="shared" si="48"/>
        <v>155532782.38</v>
      </c>
      <c r="Q54" s="10">
        <f t="shared" si="49"/>
        <v>0.61346816264579285</v>
      </c>
      <c r="R54" s="11">
        <f t="shared" si="49"/>
        <v>0.38175898311248802</v>
      </c>
      <c r="S54" s="11">
        <f t="shared" si="50"/>
        <v>0.50080537446482831</v>
      </c>
      <c r="T54" s="12">
        <f t="shared" si="51"/>
        <v>0.54114561287976948</v>
      </c>
      <c r="U54" s="7" t="s">
        <v>26</v>
      </c>
      <c r="V54" s="5">
        <f>RANK(Q54,Q52:Q59,0)</f>
        <v>6</v>
      </c>
      <c r="W54" s="5">
        <f>RANK(R54,R52:R59,0)</f>
        <v>5</v>
      </c>
      <c r="X54" s="5" t="e">
        <f>RANK(#REF!,#REF!,0)</f>
        <v>#REF!</v>
      </c>
      <c r="Y54" s="6">
        <f>RANK(S54,S52:S59,0)</f>
        <v>7</v>
      </c>
      <c r="Z54" s="2">
        <f>RANK(T54,T52:T59,1)</f>
        <v>7</v>
      </c>
      <c r="AA54" s="13">
        <f t="shared" si="52"/>
        <v>0.91623295299211283</v>
      </c>
      <c r="AB54" s="13">
        <f t="shared" si="53"/>
        <v>0.50080537446482831</v>
      </c>
      <c r="AC54" s="13">
        <f t="shared" si="54"/>
        <v>0.45885438712023052</v>
      </c>
    </row>
    <row r="55" spans="1:29" ht="21" customHeight="1">
      <c r="A55" s="7" t="s">
        <v>27</v>
      </c>
      <c r="B55" s="8">
        <v>14357906</v>
      </c>
      <c r="C55" s="8">
        <v>13204521</v>
      </c>
      <c r="D55" s="8">
        <v>1715568</v>
      </c>
      <c r="E55" s="8">
        <v>555</v>
      </c>
      <c r="F55" s="8">
        <v>21293</v>
      </c>
      <c r="G55" s="8">
        <v>21048</v>
      </c>
      <c r="H55" s="8">
        <f t="shared" si="46"/>
        <v>42896</v>
      </c>
      <c r="I55" s="9">
        <v>202959345</v>
      </c>
      <c r="J55" s="9">
        <v>135413737</v>
      </c>
      <c r="K55" s="9">
        <v>39619008</v>
      </c>
      <c r="L55" s="9">
        <f t="shared" si="47"/>
        <v>377992090</v>
      </c>
      <c r="M55" s="9">
        <v>137600697.33000001</v>
      </c>
      <c r="N55" s="9">
        <v>83444901.430000007</v>
      </c>
      <c r="O55" s="9">
        <v>39619008</v>
      </c>
      <c r="P55" s="9">
        <f t="shared" si="48"/>
        <v>260664606.76000002</v>
      </c>
      <c r="Q55" s="10">
        <f t="shared" si="49"/>
        <v>0.67797172547043849</v>
      </c>
      <c r="R55" s="11">
        <f t="shared" si="49"/>
        <v>0.6162218344952699</v>
      </c>
      <c r="S55" s="11">
        <f t="shared" si="50"/>
        <v>0.68960333736084267</v>
      </c>
      <c r="T55" s="12">
        <f t="shared" si="51"/>
        <v>0.36579319088373108</v>
      </c>
      <c r="U55" s="7" t="s">
        <v>27</v>
      </c>
      <c r="V55" s="5">
        <f>RANK(Q55,Q52:Q59,0)</f>
        <v>5</v>
      </c>
      <c r="W55" s="5">
        <f>RANK(R55,R52:R59,0)</f>
        <v>2</v>
      </c>
      <c r="X55" s="5" t="e">
        <f>RANK(#REF!,#REF!,0)</f>
        <v>#REF!</v>
      </c>
      <c r="Y55" s="6">
        <f>RANK(S55,S52:S59,0)</f>
        <v>3</v>
      </c>
      <c r="Z55" s="2">
        <f>RANK(T55,T52:T59,1)</f>
        <v>2</v>
      </c>
      <c r="AA55" s="13">
        <f t="shared" si="52"/>
        <v>0.91966899630071408</v>
      </c>
      <c r="AB55" s="13">
        <f t="shared" si="53"/>
        <v>0.68960333736084267</v>
      </c>
      <c r="AC55" s="13">
        <f t="shared" si="54"/>
        <v>0.63420680911626892</v>
      </c>
    </row>
    <row r="56" spans="1:29" ht="21" customHeight="1">
      <c r="A56" s="7" t="s">
        <v>28</v>
      </c>
      <c r="B56" s="8">
        <v>48940955</v>
      </c>
      <c r="C56" s="8">
        <v>43186687</v>
      </c>
      <c r="D56" s="8">
        <v>3648481</v>
      </c>
      <c r="E56" s="8">
        <v>2375</v>
      </c>
      <c r="F56" s="8">
        <v>19825</v>
      </c>
      <c r="G56" s="8">
        <v>14645</v>
      </c>
      <c r="H56" s="8">
        <f t="shared" si="46"/>
        <v>36845</v>
      </c>
      <c r="I56" s="9">
        <v>1187016512</v>
      </c>
      <c r="J56" s="9">
        <v>172190935</v>
      </c>
      <c r="K56" s="9">
        <v>87462710</v>
      </c>
      <c r="L56" s="9">
        <f t="shared" si="47"/>
        <v>1446670157</v>
      </c>
      <c r="M56" s="9">
        <v>1030108077.04</v>
      </c>
      <c r="N56" s="9">
        <v>69919806.719999999</v>
      </c>
      <c r="O56" s="9">
        <v>87462710.239999995</v>
      </c>
      <c r="P56" s="9">
        <f t="shared" si="48"/>
        <v>1187490594</v>
      </c>
      <c r="Q56" s="10">
        <f t="shared" si="49"/>
        <v>0.86781276134430041</v>
      </c>
      <c r="R56" s="11">
        <f t="shared" si="49"/>
        <v>0.40605974245972937</v>
      </c>
      <c r="S56" s="11">
        <f t="shared" si="50"/>
        <v>0.82084405229076696</v>
      </c>
      <c r="T56" s="12">
        <f t="shared" si="51"/>
        <v>0.27566727780254829</v>
      </c>
      <c r="U56" s="7" t="s">
        <v>28</v>
      </c>
      <c r="V56" s="5">
        <f>RANK(Q56,Q52:Q59,0)</f>
        <v>1</v>
      </c>
      <c r="W56" s="5">
        <f>RANK(R56,R52:R59,0)</f>
        <v>4</v>
      </c>
      <c r="X56" s="5" t="e">
        <f>RANK(#REF!,#REF!,0)</f>
        <v>#REF!</v>
      </c>
      <c r="Y56" s="6">
        <f>RANK(S56,S52:S59,0)</f>
        <v>1</v>
      </c>
      <c r="Z56" s="2">
        <f>RANK(T56,T52:T59,1)</f>
        <v>1</v>
      </c>
      <c r="AA56" s="13">
        <f t="shared" si="52"/>
        <v>0.88242428044160559</v>
      </c>
      <c r="AB56" s="13">
        <f t="shared" si="53"/>
        <v>0.82084405229076696</v>
      </c>
      <c r="AC56" s="13">
        <f t="shared" si="54"/>
        <v>0.72433272219745171</v>
      </c>
    </row>
    <row r="57" spans="1:29" ht="21" customHeight="1">
      <c r="A57" s="7" t="s">
        <v>29</v>
      </c>
      <c r="B57" s="8">
        <v>35591420</v>
      </c>
      <c r="C57" s="8">
        <v>31612573</v>
      </c>
      <c r="D57" s="8">
        <v>8038991</v>
      </c>
      <c r="E57" s="8">
        <v>972</v>
      </c>
      <c r="F57" s="8">
        <v>21139</v>
      </c>
      <c r="G57" s="8">
        <v>49190</v>
      </c>
      <c r="H57" s="8">
        <f t="shared" si="46"/>
        <v>71301</v>
      </c>
      <c r="I57" s="9">
        <v>405000742</v>
      </c>
      <c r="J57" s="9">
        <v>306646724</v>
      </c>
      <c r="K57" s="9">
        <v>241866345</v>
      </c>
      <c r="L57" s="9">
        <f t="shared" si="47"/>
        <v>953513811</v>
      </c>
      <c r="M57" s="9">
        <v>350123860.48000002</v>
      </c>
      <c r="N57" s="9">
        <v>67205718.560000002</v>
      </c>
      <c r="O57" s="9">
        <v>241866345.09999999</v>
      </c>
      <c r="P57" s="9">
        <f t="shared" si="48"/>
        <v>659195924.13999999</v>
      </c>
      <c r="Q57" s="10">
        <f t="shared" si="49"/>
        <v>0.86450177535724126</v>
      </c>
      <c r="R57" s="11">
        <f t="shared" si="49"/>
        <v>0.21916333454780362</v>
      </c>
      <c r="S57" s="11">
        <f t="shared" si="50"/>
        <v>0.69133337822203811</v>
      </c>
      <c r="T57" s="12">
        <f t="shared" si="51"/>
        <v>0.38595237598329069</v>
      </c>
      <c r="U57" s="7" t="s">
        <v>29</v>
      </c>
      <c r="V57" s="5">
        <f>RANK(Q57,Q52:Q59,0)</f>
        <v>2</v>
      </c>
      <c r="W57" s="5">
        <f>RANK(R57,R52:R59,0)</f>
        <v>8</v>
      </c>
      <c r="X57" s="5" t="e">
        <f>RANK(#REF!,#REF!,0)</f>
        <v>#REF!</v>
      </c>
      <c r="Y57" s="6">
        <f>RANK(S57,S52:S59,0)</f>
        <v>2</v>
      </c>
      <c r="Z57" s="2">
        <f>RANK(T57,T52:T59,1)</f>
        <v>3</v>
      </c>
      <c r="AA57" s="13">
        <f t="shared" si="52"/>
        <v>0.88820769162904989</v>
      </c>
      <c r="AB57" s="13">
        <f t="shared" si="53"/>
        <v>0.69133337822203811</v>
      </c>
      <c r="AC57" s="13">
        <f t="shared" si="54"/>
        <v>0.61404762401670931</v>
      </c>
    </row>
    <row r="58" spans="1:29" ht="21" customHeight="1">
      <c r="A58" s="7" t="s">
        <v>30</v>
      </c>
      <c r="B58" s="19">
        <v>21120217</v>
      </c>
      <c r="C58" s="19">
        <v>20458746</v>
      </c>
      <c r="D58" s="19">
        <v>1944666</v>
      </c>
      <c r="E58" s="19">
        <v>766</v>
      </c>
      <c r="F58" s="19">
        <v>47193</v>
      </c>
      <c r="G58" s="19">
        <v>36247</v>
      </c>
      <c r="H58" s="8">
        <f t="shared" si="46"/>
        <v>84206</v>
      </c>
      <c r="I58" s="5">
        <v>173575730</v>
      </c>
      <c r="J58" s="5">
        <v>344598655</v>
      </c>
      <c r="K58" s="5">
        <v>36845735</v>
      </c>
      <c r="L58" s="9">
        <f t="shared" si="47"/>
        <v>555020120</v>
      </c>
      <c r="M58" s="5">
        <v>145070517.28999999</v>
      </c>
      <c r="N58" s="5">
        <v>97373283.969999999</v>
      </c>
      <c r="O58" s="5">
        <v>36845735</v>
      </c>
      <c r="P58" s="9">
        <f t="shared" si="48"/>
        <v>279289536.25999999</v>
      </c>
      <c r="Q58" s="10">
        <f t="shared" si="49"/>
        <v>0.83577650683076488</v>
      </c>
      <c r="R58" s="20">
        <f>N58/J58</f>
        <v>0.28257012195825315</v>
      </c>
      <c r="S58" s="20">
        <f t="shared" si="50"/>
        <v>0.50320614730147073</v>
      </c>
      <c r="T58" s="21">
        <f t="shared" si="51"/>
        <v>0.51255393099041668</v>
      </c>
      <c r="U58" s="7" t="s">
        <v>30</v>
      </c>
      <c r="V58" s="5">
        <f>RANK(Q58,Q52:Q59,0)</f>
        <v>3</v>
      </c>
      <c r="W58" s="5">
        <f>RANK(R58,R52:R59,0)</f>
        <v>7</v>
      </c>
      <c r="X58" s="5" t="e">
        <f>RANK(#REF!,#REF!,0)</f>
        <v>#REF!</v>
      </c>
      <c r="Y58" s="6">
        <f>RANK(S58,S52:S59,0)</f>
        <v>6</v>
      </c>
      <c r="Z58" s="2">
        <f>RANK(T58,T52:T59,1)</f>
        <v>6</v>
      </c>
      <c r="AA58" s="13">
        <f>C58/B58</f>
        <v>0.9686806721730179</v>
      </c>
      <c r="AB58" s="13">
        <f t="shared" si="53"/>
        <v>0.50320614730147073</v>
      </c>
      <c r="AC58" s="13">
        <f t="shared" si="54"/>
        <v>0.48744606900958332</v>
      </c>
    </row>
    <row r="59" spans="1:29" ht="21" customHeight="1" thickBot="1">
      <c r="A59" s="7" t="s">
        <v>31</v>
      </c>
      <c r="B59" s="8">
        <v>7375969</v>
      </c>
      <c r="C59" s="8">
        <v>7361467</v>
      </c>
      <c r="D59" s="8">
        <v>285445</v>
      </c>
      <c r="E59" s="8">
        <v>193</v>
      </c>
      <c r="F59" s="8">
        <v>36339</v>
      </c>
      <c r="G59" s="8">
        <v>10886</v>
      </c>
      <c r="H59" s="8">
        <f t="shared" si="46"/>
        <v>47418</v>
      </c>
      <c r="I59" s="9">
        <v>71132768</v>
      </c>
      <c r="J59" s="9">
        <v>125751908</v>
      </c>
      <c r="K59" s="9">
        <v>7950550</v>
      </c>
      <c r="L59" s="9">
        <f t="shared" si="47"/>
        <v>204835226</v>
      </c>
      <c r="M59" s="9">
        <v>27332104.870000001</v>
      </c>
      <c r="N59" s="9">
        <v>57740610.600000001</v>
      </c>
      <c r="O59" s="9">
        <v>7950550</v>
      </c>
      <c r="P59" s="9">
        <f t="shared" si="48"/>
        <v>93023265.469999999</v>
      </c>
      <c r="Q59" s="10">
        <f t="shared" si="49"/>
        <v>0.38424070422790241</v>
      </c>
      <c r="R59" s="11">
        <f t="shared" si="49"/>
        <v>0.45916289874504329</v>
      </c>
      <c r="S59" s="11">
        <f t="shared" si="50"/>
        <v>0.45413705096798146</v>
      </c>
      <c r="T59" s="12">
        <f t="shared" si="51"/>
        <v>0.54675583449739096</v>
      </c>
      <c r="U59" s="22" t="s">
        <v>31</v>
      </c>
      <c r="V59" s="23">
        <f>RANK(Q59,Q52:Q59,0)</f>
        <v>8</v>
      </c>
      <c r="W59" s="23">
        <f>RANK(R59,R52:R59,0)</f>
        <v>3</v>
      </c>
      <c r="X59" s="23" t="e">
        <f>RANK(#REF!,#REF!,0)</f>
        <v>#REF!</v>
      </c>
      <c r="Y59" s="24">
        <f>RANK(S59,S52:S59,0)</f>
        <v>8</v>
      </c>
      <c r="Z59" s="2">
        <f>RANK(T59,T52:T59,1)</f>
        <v>8</v>
      </c>
      <c r="AA59" s="13">
        <f t="shared" ref="AA59" si="55">C59/B59</f>
        <v>0.99803388544610205</v>
      </c>
      <c r="AB59" s="13">
        <f t="shared" si="53"/>
        <v>0.45413705096798146</v>
      </c>
      <c r="AC59" s="13">
        <f t="shared" si="54"/>
        <v>0.45324416550260904</v>
      </c>
    </row>
    <row r="60" spans="1:29" ht="21" customHeight="1" thickBot="1">
      <c r="A60" s="22" t="s">
        <v>32</v>
      </c>
      <c r="B60" s="23">
        <f>SUM(B52:B59)</f>
        <v>164734778</v>
      </c>
      <c r="C60" s="23">
        <f t="shared" ref="C60:D60" si="56">SUM(C52:C59)</f>
        <v>150281051</v>
      </c>
      <c r="D60" s="23">
        <f t="shared" si="56"/>
        <v>17801379</v>
      </c>
      <c r="E60" s="23">
        <f>SUM(E52:E59)</f>
        <v>6097</v>
      </c>
      <c r="F60" s="23">
        <f t="shared" ref="F60:H60" si="57">SUM(F52:F59)</f>
        <v>251628</v>
      </c>
      <c r="G60" s="23">
        <f t="shared" si="57"/>
        <v>167945</v>
      </c>
      <c r="H60" s="23">
        <f t="shared" si="57"/>
        <v>425670</v>
      </c>
      <c r="I60" s="23">
        <f>SUM(I52:I59)</f>
        <v>2503828427</v>
      </c>
      <c r="J60" s="23">
        <f t="shared" ref="J60:P60" si="58">SUM(J52:J59)</f>
        <v>1572817873</v>
      </c>
      <c r="K60" s="23">
        <f t="shared" si="58"/>
        <v>466771453</v>
      </c>
      <c r="L60" s="23">
        <f t="shared" si="58"/>
        <v>4543417753</v>
      </c>
      <c r="M60" s="23">
        <f t="shared" si="58"/>
        <v>1959958608.0999999</v>
      </c>
      <c r="N60" s="23">
        <f t="shared" si="58"/>
        <v>606308906.48000002</v>
      </c>
      <c r="O60" s="23">
        <f t="shared" si="58"/>
        <v>466771453.34000003</v>
      </c>
      <c r="P60" s="23">
        <f t="shared" si="58"/>
        <v>3033038967.9199996</v>
      </c>
      <c r="Q60" s="26">
        <f>M60/I60</f>
        <v>0.78278470959304269</v>
      </c>
      <c r="R60" s="27">
        <f t="shared" si="49"/>
        <v>0.38549212651273068</v>
      </c>
      <c r="S60" s="27">
        <f t="shared" si="50"/>
        <v>0.66756770625313877</v>
      </c>
      <c r="T60" s="28">
        <f t="shared" si="51"/>
        <v>0.39100426924191467</v>
      </c>
      <c r="U60" s="2"/>
      <c r="V60" s="2"/>
      <c r="W60" s="2"/>
      <c r="X60" s="2"/>
      <c r="Y60" s="2"/>
      <c r="Z60" s="2"/>
      <c r="AA60" s="13">
        <f>C60/B60</f>
        <v>0.91226062173708089</v>
      </c>
      <c r="AB60" s="13">
        <f t="shared" si="53"/>
        <v>0.66756770625313877</v>
      </c>
      <c r="AC60" s="13">
        <f t="shared" si="54"/>
        <v>0.60899573075808533</v>
      </c>
    </row>
    <row r="61" spans="1:29" ht="21" customHeight="1" thickBot="1">
      <c r="A61" s="1" t="s">
        <v>69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21" customHeight="1">
      <c r="A62" s="432" t="s">
        <v>1</v>
      </c>
      <c r="B62" s="434" t="s">
        <v>2</v>
      </c>
      <c r="C62" s="436" t="s">
        <v>3</v>
      </c>
      <c r="D62" s="436" t="s">
        <v>4</v>
      </c>
      <c r="E62" s="443" t="s">
        <v>5</v>
      </c>
      <c r="F62" s="444"/>
      <c r="G62" s="444"/>
      <c r="H62" s="444"/>
      <c r="I62" s="430" t="s">
        <v>6</v>
      </c>
      <c r="J62" s="430"/>
      <c r="K62" s="430"/>
      <c r="L62" s="430"/>
      <c r="M62" s="430" t="s">
        <v>7</v>
      </c>
      <c r="N62" s="430"/>
      <c r="O62" s="430"/>
      <c r="P62" s="430"/>
      <c r="Q62" s="426" t="s">
        <v>8</v>
      </c>
      <c r="R62" s="427"/>
      <c r="S62" s="427"/>
      <c r="T62" s="428"/>
      <c r="U62" s="429" t="s">
        <v>9</v>
      </c>
      <c r="V62" s="430"/>
      <c r="W62" s="430"/>
      <c r="X62" s="430"/>
      <c r="Y62" s="431"/>
      <c r="Z62" s="2"/>
      <c r="AA62" s="2"/>
      <c r="AB62" s="2"/>
      <c r="AC62" s="2"/>
    </row>
    <row r="63" spans="1:29" ht="21" customHeight="1">
      <c r="A63" s="433"/>
      <c r="B63" s="441"/>
      <c r="C63" s="442"/>
      <c r="D63" s="442"/>
      <c r="E63" s="4" t="s">
        <v>10</v>
      </c>
      <c r="F63" s="5" t="s">
        <v>11</v>
      </c>
      <c r="G63" s="5" t="s">
        <v>12</v>
      </c>
      <c r="H63" s="5" t="s">
        <v>13</v>
      </c>
      <c r="I63" s="5" t="s">
        <v>10</v>
      </c>
      <c r="J63" s="5" t="s">
        <v>11</v>
      </c>
      <c r="K63" s="5" t="s">
        <v>14</v>
      </c>
      <c r="L63" s="5" t="s">
        <v>15</v>
      </c>
      <c r="M63" s="5" t="s">
        <v>10</v>
      </c>
      <c r="N63" s="5" t="s">
        <v>11</v>
      </c>
      <c r="O63" s="5" t="s">
        <v>14</v>
      </c>
      <c r="P63" s="5" t="s">
        <v>16</v>
      </c>
      <c r="Q63" s="5" t="s">
        <v>10</v>
      </c>
      <c r="R63" s="5" t="s">
        <v>17</v>
      </c>
      <c r="S63" s="5" t="s">
        <v>13</v>
      </c>
      <c r="T63" s="6" t="s">
        <v>18</v>
      </c>
      <c r="U63" s="7" t="s">
        <v>1</v>
      </c>
      <c r="V63" s="5" t="s">
        <v>10</v>
      </c>
      <c r="W63" s="5" t="s">
        <v>17</v>
      </c>
      <c r="X63" s="5" t="s">
        <v>12</v>
      </c>
      <c r="Y63" s="6" t="s">
        <v>19</v>
      </c>
      <c r="Z63" s="2" t="s">
        <v>20</v>
      </c>
      <c r="AA63" s="2" t="s">
        <v>21</v>
      </c>
      <c r="AB63" s="2" t="s">
        <v>22</v>
      </c>
      <c r="AC63" s="2" t="s">
        <v>23</v>
      </c>
    </row>
    <row r="64" spans="1:29" ht="21" customHeight="1">
      <c r="A64" s="7" t="s">
        <v>24</v>
      </c>
      <c r="B64" s="8">
        <v>11069660</v>
      </c>
      <c r="C64" s="8">
        <v>10656380</v>
      </c>
      <c r="D64" s="8">
        <v>554387</v>
      </c>
      <c r="E64" s="8">
        <v>221</v>
      </c>
      <c r="F64" s="8">
        <v>38262</v>
      </c>
      <c r="G64" s="8">
        <v>13706</v>
      </c>
      <c r="H64" s="8">
        <f>G64+F64+E64</f>
        <v>52189</v>
      </c>
      <c r="I64" s="9">
        <v>178039934</v>
      </c>
      <c r="J64" s="9">
        <v>131496076</v>
      </c>
      <c r="K64" s="9">
        <v>13463750</v>
      </c>
      <c r="L64" s="9">
        <f>I64+J64+K64</f>
        <v>322999760</v>
      </c>
      <c r="M64" s="9">
        <v>166616464.41</v>
      </c>
      <c r="N64" s="9">
        <v>51809721.619999997</v>
      </c>
      <c r="O64" s="9">
        <v>13463750</v>
      </c>
      <c r="P64" s="9">
        <f>M64+N64+O64</f>
        <v>231889936.03</v>
      </c>
      <c r="Q64" s="10">
        <f>M64/I64</f>
        <v>0.93583759927702515</v>
      </c>
      <c r="R64" s="11">
        <f>N64/J64</f>
        <v>0.39400203561967884</v>
      </c>
      <c r="S64" s="11">
        <f>P64/L64</f>
        <v>0.7179260319883829</v>
      </c>
      <c r="T64" s="12">
        <f>1-(AC64)</f>
        <v>0.30887736310235692</v>
      </c>
      <c r="U64" s="7" t="s">
        <v>24</v>
      </c>
      <c r="V64" s="5">
        <f>RANK(Q64,Q64:Q71,0)</f>
        <v>2</v>
      </c>
      <c r="W64" s="5">
        <f>RANK(R64,R64:R71,0)</f>
        <v>6</v>
      </c>
      <c r="X64" s="5" t="e">
        <f>RANK(#REF!,#REF!,0)</f>
        <v>#REF!</v>
      </c>
      <c r="Y64" s="6">
        <f>RANK(S64,S64:S71,0)</f>
        <v>3</v>
      </c>
      <c r="Z64" s="2">
        <f>RANK(T64,T64:T71,1)</f>
        <v>3</v>
      </c>
      <c r="AA64" s="13">
        <f>C64/B64</f>
        <v>0.96266551998887051</v>
      </c>
      <c r="AB64" s="13">
        <f>P64/L64</f>
        <v>0.7179260319883829</v>
      </c>
      <c r="AC64" s="13">
        <f>AA64*AB64</f>
        <v>0.69112263689764308</v>
      </c>
    </row>
    <row r="65" spans="1:29" ht="21" customHeight="1">
      <c r="A65" s="14" t="s">
        <v>25</v>
      </c>
      <c r="B65" s="15">
        <v>10866530</v>
      </c>
      <c r="C65" s="15">
        <v>10489117</v>
      </c>
      <c r="D65" s="15">
        <v>583744</v>
      </c>
      <c r="E65" s="15">
        <v>631</v>
      </c>
      <c r="F65" s="15">
        <v>36127</v>
      </c>
      <c r="G65" s="15">
        <v>6154</v>
      </c>
      <c r="H65" s="8">
        <f t="shared" ref="H65:H71" si="59">G65+F65+E65</f>
        <v>42912</v>
      </c>
      <c r="I65" s="16">
        <v>173242424</v>
      </c>
      <c r="J65" s="16">
        <v>130724363</v>
      </c>
      <c r="K65" s="16">
        <v>13798800</v>
      </c>
      <c r="L65" s="9">
        <f t="shared" ref="L65:L71" si="60">I65+J65+K65</f>
        <v>317765587</v>
      </c>
      <c r="M65" s="16">
        <v>97543819.439999998</v>
      </c>
      <c r="N65" s="16">
        <v>105358476.69</v>
      </c>
      <c r="O65" s="16">
        <v>13798800</v>
      </c>
      <c r="P65" s="9">
        <f t="shared" ref="P65:P71" si="61">M65+N65+O65</f>
        <v>216701096.13</v>
      </c>
      <c r="Q65" s="10">
        <f t="shared" ref="Q65:R72" si="62">M65/I65</f>
        <v>0.56304811020192147</v>
      </c>
      <c r="R65" s="17">
        <f t="shared" si="62"/>
        <v>0.80595899855331476</v>
      </c>
      <c r="S65" s="17">
        <f t="shared" ref="S65:S72" si="63">P65/L65</f>
        <v>0.68195268775281193</v>
      </c>
      <c r="T65" s="18">
        <f t="shared" ref="T65:T72" si="64">1-(AC65)</f>
        <v>0.3417326846469193</v>
      </c>
      <c r="U65" s="7" t="s">
        <v>25</v>
      </c>
      <c r="V65" s="5">
        <f>RANK(Q65,Q64:Q71,0)</f>
        <v>7</v>
      </c>
      <c r="W65" s="5">
        <f>RANK(R65,R64:R71,0)</f>
        <v>1</v>
      </c>
      <c r="X65" s="5" t="e">
        <f>RANK(#REF!,#REF!,0)</f>
        <v>#REF!</v>
      </c>
      <c r="Y65" s="6">
        <f>RANK(S65,S64:S71,0)</f>
        <v>4</v>
      </c>
      <c r="Z65" s="2">
        <f>RANK(T65,T64:T71,1)</f>
        <v>4</v>
      </c>
      <c r="AA65" s="13">
        <f t="shared" ref="AA65:AA69" si="65">C65/B65</f>
        <v>0.9652683055216339</v>
      </c>
      <c r="AB65" s="13">
        <f t="shared" ref="AB65:AB72" si="66">P65/L65</f>
        <v>0.68195268775281193</v>
      </c>
      <c r="AC65" s="13">
        <f t="shared" ref="AC65:AC72" si="67">AA65*AB65</f>
        <v>0.6582673153530807</v>
      </c>
    </row>
    <row r="66" spans="1:29" ht="21" customHeight="1">
      <c r="A66" s="7" t="s">
        <v>26</v>
      </c>
      <c r="B66" s="8">
        <v>8110490</v>
      </c>
      <c r="C66" s="8">
        <v>7629882</v>
      </c>
      <c r="D66" s="8">
        <v>612979</v>
      </c>
      <c r="E66" s="8">
        <v>383</v>
      </c>
      <c r="F66" s="8">
        <v>31577</v>
      </c>
      <c r="G66" s="8">
        <v>16755</v>
      </c>
      <c r="H66" s="8">
        <f t="shared" si="59"/>
        <v>48715</v>
      </c>
      <c r="I66" s="9">
        <v>68968843</v>
      </c>
      <c r="J66" s="9">
        <v>129747039</v>
      </c>
      <c r="K66" s="9">
        <v>14388280</v>
      </c>
      <c r="L66" s="9">
        <f t="shared" si="60"/>
        <v>213104162</v>
      </c>
      <c r="M66" s="9">
        <v>62103968.270000003</v>
      </c>
      <c r="N66" s="9">
        <v>53094698.740000002</v>
      </c>
      <c r="O66" s="9">
        <v>14388280</v>
      </c>
      <c r="P66" s="9">
        <f t="shared" si="61"/>
        <v>129586947.01000001</v>
      </c>
      <c r="Q66" s="10">
        <f t="shared" si="62"/>
        <v>0.90046411638368362</v>
      </c>
      <c r="R66" s="11">
        <f t="shared" si="62"/>
        <v>0.40921703608203347</v>
      </c>
      <c r="S66" s="11">
        <f t="shared" si="63"/>
        <v>0.6080920512946153</v>
      </c>
      <c r="T66" s="12">
        <f t="shared" si="64"/>
        <v>0.42794201133151488</v>
      </c>
      <c r="U66" s="7" t="s">
        <v>26</v>
      </c>
      <c r="V66" s="5">
        <f>RANK(Q66,Q64:Q71,0)</f>
        <v>4</v>
      </c>
      <c r="W66" s="5">
        <f>RANK(R66,R64:R71,0)</f>
        <v>5</v>
      </c>
      <c r="X66" s="5" t="e">
        <f>RANK(#REF!,#REF!,0)</f>
        <v>#REF!</v>
      </c>
      <c r="Y66" s="6">
        <f>RANK(S66,S64:S71,0)</f>
        <v>7</v>
      </c>
      <c r="Z66" s="2">
        <f>RANK(T66,T64:T71,1)</f>
        <v>6</v>
      </c>
      <c r="AA66" s="13">
        <f t="shared" si="65"/>
        <v>0.94074242123472196</v>
      </c>
      <c r="AB66" s="13">
        <f t="shared" si="66"/>
        <v>0.6080920512946153</v>
      </c>
      <c r="AC66" s="13">
        <f t="shared" si="67"/>
        <v>0.57205798866848512</v>
      </c>
    </row>
    <row r="67" spans="1:29" ht="21" customHeight="1">
      <c r="A67" s="7" t="s">
        <v>27</v>
      </c>
      <c r="B67" s="8">
        <v>11798400</v>
      </c>
      <c r="C67" s="8">
        <v>10558162</v>
      </c>
      <c r="D67" s="8">
        <v>906759</v>
      </c>
      <c r="E67" s="8">
        <v>559</v>
      </c>
      <c r="F67" s="8">
        <v>21270</v>
      </c>
      <c r="G67" s="8">
        <v>21333</v>
      </c>
      <c r="H67" s="8">
        <f t="shared" si="59"/>
        <v>43162</v>
      </c>
      <c r="I67" s="9">
        <v>184071025</v>
      </c>
      <c r="J67" s="9">
        <v>96558495</v>
      </c>
      <c r="K67" s="9">
        <v>31300700</v>
      </c>
      <c r="L67" s="9">
        <f t="shared" si="60"/>
        <v>311930220</v>
      </c>
      <c r="M67" s="9">
        <v>146901419.41999999</v>
      </c>
      <c r="N67" s="9">
        <v>66271085.960000001</v>
      </c>
      <c r="O67" s="9">
        <v>31300700</v>
      </c>
      <c r="P67" s="9">
        <f t="shared" si="61"/>
        <v>244473205.38</v>
      </c>
      <c r="Q67" s="10">
        <f t="shared" si="62"/>
        <v>0.79806922040011452</v>
      </c>
      <c r="R67" s="11">
        <f t="shared" si="62"/>
        <v>0.68633097440054347</v>
      </c>
      <c r="S67" s="11">
        <f t="shared" si="63"/>
        <v>0.78374325315450355</v>
      </c>
      <c r="T67" s="12">
        <f t="shared" si="64"/>
        <v>0.29864318609199048</v>
      </c>
      <c r="U67" s="7" t="s">
        <v>27</v>
      </c>
      <c r="V67" s="5">
        <f>RANK(Q67,Q64:Q71,0)</f>
        <v>5</v>
      </c>
      <c r="W67" s="5">
        <f>RANK(R67,R64:R71,0)</f>
        <v>2</v>
      </c>
      <c r="X67" s="5" t="e">
        <f>RANK(#REF!,#REF!,0)</f>
        <v>#REF!</v>
      </c>
      <c r="Y67" s="6">
        <f>RANK(S67,S64:S71,0)</f>
        <v>2</v>
      </c>
      <c r="Z67" s="2">
        <f>RANK(T67,T64:T71,1)</f>
        <v>2</v>
      </c>
      <c r="AA67" s="13">
        <f t="shared" si="65"/>
        <v>0.89488083129915919</v>
      </c>
      <c r="AB67" s="13">
        <f t="shared" si="66"/>
        <v>0.78374325315450355</v>
      </c>
      <c r="AC67" s="13">
        <f t="shared" si="67"/>
        <v>0.70135681390800952</v>
      </c>
    </row>
    <row r="68" spans="1:29" ht="21" customHeight="1">
      <c r="A68" s="7" t="s">
        <v>28</v>
      </c>
      <c r="B68" s="8">
        <v>35404670</v>
      </c>
      <c r="C68" s="8">
        <v>32806547</v>
      </c>
      <c r="D68" s="8">
        <v>2894071</v>
      </c>
      <c r="E68" s="8">
        <v>2371</v>
      </c>
      <c r="F68" s="8">
        <v>19889</v>
      </c>
      <c r="G68" s="8">
        <v>14760</v>
      </c>
      <c r="H68" s="8">
        <f t="shared" si="59"/>
        <v>37020</v>
      </c>
      <c r="I68" s="9">
        <v>878370066</v>
      </c>
      <c r="J68" s="9">
        <v>138911986</v>
      </c>
      <c r="K68" s="9">
        <v>94389783</v>
      </c>
      <c r="L68" s="9">
        <f t="shared" si="60"/>
        <v>1111671835</v>
      </c>
      <c r="M68" s="9">
        <v>865972246.16999996</v>
      </c>
      <c r="N68" s="9">
        <v>86982778.849999994</v>
      </c>
      <c r="O68" s="9">
        <v>94389783.030000001</v>
      </c>
      <c r="P68" s="9">
        <f t="shared" si="61"/>
        <v>1047344808.05</v>
      </c>
      <c r="Q68" s="10">
        <f t="shared" si="62"/>
        <v>0.98588542539198953</v>
      </c>
      <c r="R68" s="11">
        <f t="shared" si="62"/>
        <v>0.62617187583798561</v>
      </c>
      <c r="S68" s="11">
        <f t="shared" si="63"/>
        <v>0.94213487746588453</v>
      </c>
      <c r="T68" s="12">
        <f t="shared" si="64"/>
        <v>0.12700239437555039</v>
      </c>
      <c r="U68" s="7" t="s">
        <v>28</v>
      </c>
      <c r="V68" s="5">
        <f>RANK(Q68,Q64:Q71,0)</f>
        <v>1</v>
      </c>
      <c r="W68" s="5">
        <f>RANK(R68,R64:R71,0)</f>
        <v>3</v>
      </c>
      <c r="X68" s="5" t="e">
        <f>RANK(#REF!,#REF!,0)</f>
        <v>#REF!</v>
      </c>
      <c r="Y68" s="6">
        <f>RANK(S68,S64:S71,0)</f>
        <v>1</v>
      </c>
      <c r="Z68" s="2">
        <f>RANK(T68,T64:T71,1)</f>
        <v>1</v>
      </c>
      <c r="AA68" s="13">
        <f t="shared" si="65"/>
        <v>0.92661637574930089</v>
      </c>
      <c r="AB68" s="13">
        <f t="shared" si="66"/>
        <v>0.94213487746588453</v>
      </c>
      <c r="AC68" s="13">
        <f t="shared" si="67"/>
        <v>0.87299760562444961</v>
      </c>
    </row>
    <row r="69" spans="1:29" ht="21" customHeight="1">
      <c r="A69" s="7" t="s">
        <v>29</v>
      </c>
      <c r="B69" s="8">
        <v>37560350</v>
      </c>
      <c r="C69" s="8">
        <v>32884088</v>
      </c>
      <c r="D69" s="8">
        <v>8624337</v>
      </c>
      <c r="E69" s="8">
        <v>973</v>
      </c>
      <c r="F69" s="8">
        <v>21166</v>
      </c>
      <c r="G69" s="8">
        <v>50091</v>
      </c>
      <c r="H69" s="8">
        <f t="shared" si="59"/>
        <v>72230</v>
      </c>
      <c r="I69" s="9">
        <v>384635007</v>
      </c>
      <c r="J69" s="9">
        <v>336344969</v>
      </c>
      <c r="K69" s="9">
        <v>221178205</v>
      </c>
      <c r="L69" s="9">
        <f t="shared" si="60"/>
        <v>942158181</v>
      </c>
      <c r="M69" s="9">
        <v>303810235.61000001</v>
      </c>
      <c r="N69" s="9">
        <v>64302408.590000004</v>
      </c>
      <c r="O69" s="9">
        <v>221178205.25999999</v>
      </c>
      <c r="P69" s="9">
        <f t="shared" si="61"/>
        <v>589290849.46000004</v>
      </c>
      <c r="Q69" s="10">
        <f t="shared" si="62"/>
        <v>0.78986631502836668</v>
      </c>
      <c r="R69" s="11">
        <f t="shared" si="62"/>
        <v>0.19117993285637641</v>
      </c>
      <c r="S69" s="11">
        <f t="shared" si="63"/>
        <v>0.62546912115599407</v>
      </c>
      <c r="T69" s="12">
        <f t="shared" si="64"/>
        <v>0.45240175820043282</v>
      </c>
      <c r="U69" s="7" t="s">
        <v>29</v>
      </c>
      <c r="V69" s="5">
        <f>RANK(Q69,Q64:Q71,0)</f>
        <v>6</v>
      </c>
      <c r="W69" s="5">
        <f>RANK(R69,R64:R71,0)</f>
        <v>8</v>
      </c>
      <c r="X69" s="5" t="e">
        <f>RANK(#REF!,#REF!,0)</f>
        <v>#REF!</v>
      </c>
      <c r="Y69" s="6">
        <f>RANK(S69,S64:S71,0)</f>
        <v>5</v>
      </c>
      <c r="Z69" s="2">
        <f>RANK(T69,T64:T71,1)</f>
        <v>7</v>
      </c>
      <c r="AA69" s="13">
        <f t="shared" si="65"/>
        <v>0.87550004193251663</v>
      </c>
      <c r="AB69" s="13">
        <f t="shared" si="66"/>
        <v>0.62546912115599407</v>
      </c>
      <c r="AC69" s="13">
        <f t="shared" si="67"/>
        <v>0.54759824179956718</v>
      </c>
    </row>
    <row r="70" spans="1:29" ht="21" customHeight="1">
      <c r="A70" s="7" t="s">
        <v>30</v>
      </c>
      <c r="B70" s="19">
        <v>14235940</v>
      </c>
      <c r="C70" s="19">
        <v>13723684</v>
      </c>
      <c r="D70" s="19">
        <v>1218817</v>
      </c>
      <c r="E70" s="19">
        <v>768</v>
      </c>
      <c r="F70" s="19">
        <v>46714</v>
      </c>
      <c r="G70" s="19">
        <v>36678</v>
      </c>
      <c r="H70" s="8">
        <f t="shared" si="59"/>
        <v>84160</v>
      </c>
      <c r="I70" s="5">
        <v>136778170</v>
      </c>
      <c r="J70" s="5">
        <v>220850332</v>
      </c>
      <c r="K70" s="5">
        <v>21178180</v>
      </c>
      <c r="L70" s="9">
        <f t="shared" si="60"/>
        <v>378806682</v>
      </c>
      <c r="M70" s="5">
        <v>126499189.40000001</v>
      </c>
      <c r="N70" s="5">
        <v>83778051.189999998</v>
      </c>
      <c r="O70" s="5">
        <v>21178180</v>
      </c>
      <c r="P70" s="9">
        <f t="shared" si="61"/>
        <v>231455420.59</v>
      </c>
      <c r="Q70" s="10">
        <f t="shared" si="62"/>
        <v>0.92484926066783912</v>
      </c>
      <c r="R70" s="20">
        <f>N70/J70</f>
        <v>0.37934310730399989</v>
      </c>
      <c r="S70" s="20">
        <f t="shared" si="63"/>
        <v>0.61101197942965535</v>
      </c>
      <c r="T70" s="21">
        <f t="shared" si="64"/>
        <v>0.41097424364621582</v>
      </c>
      <c r="U70" s="7" t="s">
        <v>30</v>
      </c>
      <c r="V70" s="5">
        <f>RANK(Q70,Q64:Q71,0)</f>
        <v>3</v>
      </c>
      <c r="W70" s="5">
        <f>RANK(R70,R64:R71,0)</f>
        <v>7</v>
      </c>
      <c r="X70" s="5" t="e">
        <f>RANK(#REF!,#REF!,0)</f>
        <v>#REF!</v>
      </c>
      <c r="Y70" s="6">
        <f>RANK(S70,S64:S71,0)</f>
        <v>6</v>
      </c>
      <c r="Z70" s="2">
        <f>RANK(T70,T64:T71,1)</f>
        <v>5</v>
      </c>
      <c r="AA70" s="13">
        <f>C70/B70</f>
        <v>0.96401670701056619</v>
      </c>
      <c r="AB70" s="13">
        <f t="shared" si="66"/>
        <v>0.61101197942965535</v>
      </c>
      <c r="AC70" s="13">
        <f t="shared" si="67"/>
        <v>0.58902575635378418</v>
      </c>
    </row>
    <row r="71" spans="1:29" ht="21" customHeight="1" thickBot="1">
      <c r="A71" s="7" t="s">
        <v>31</v>
      </c>
      <c r="B71" s="8">
        <v>5661510</v>
      </c>
      <c r="C71" s="8">
        <v>5448259</v>
      </c>
      <c r="D71" s="8">
        <v>253919</v>
      </c>
      <c r="E71" s="8">
        <v>193</v>
      </c>
      <c r="F71" s="8">
        <v>35281</v>
      </c>
      <c r="G71" s="8">
        <v>11117</v>
      </c>
      <c r="H71" s="8">
        <f t="shared" si="59"/>
        <v>46591</v>
      </c>
      <c r="I71" s="9">
        <v>57188449</v>
      </c>
      <c r="J71" s="9">
        <v>88915218</v>
      </c>
      <c r="K71" s="9">
        <v>5524450</v>
      </c>
      <c r="L71" s="9">
        <f t="shared" si="60"/>
        <v>151628117</v>
      </c>
      <c r="M71" s="9">
        <v>26148463.899999999</v>
      </c>
      <c r="N71" s="9">
        <v>43338625.829999998</v>
      </c>
      <c r="O71" s="9">
        <v>5524450</v>
      </c>
      <c r="P71" s="9">
        <f t="shared" si="61"/>
        <v>75011539.729999989</v>
      </c>
      <c r="Q71" s="10">
        <f t="shared" si="62"/>
        <v>0.45723331122339056</v>
      </c>
      <c r="R71" s="11">
        <f t="shared" si="62"/>
        <v>0.48741516699649767</v>
      </c>
      <c r="S71" s="11">
        <f t="shared" si="63"/>
        <v>0.49470732219143754</v>
      </c>
      <c r="T71" s="12">
        <f t="shared" si="64"/>
        <v>0.52392672264194551</v>
      </c>
      <c r="U71" s="22" t="s">
        <v>31</v>
      </c>
      <c r="V71" s="23">
        <f>RANK(Q71,Q64:Q71,0)</f>
        <v>8</v>
      </c>
      <c r="W71" s="23">
        <f>RANK(R71,R64:R71,0)</f>
        <v>4</v>
      </c>
      <c r="X71" s="23" t="e">
        <f>RANK(#REF!,#REF!,0)</f>
        <v>#REF!</v>
      </c>
      <c r="Y71" s="24">
        <f>RANK(S71,S64:S71,0)</f>
        <v>8</v>
      </c>
      <c r="Z71" s="2">
        <f>RANK(T71,T64:T71,1)</f>
        <v>8</v>
      </c>
      <c r="AA71" s="13">
        <f t="shared" ref="AA71" si="68">C71/B71</f>
        <v>0.96233319379458837</v>
      </c>
      <c r="AB71" s="13">
        <f t="shared" si="66"/>
        <v>0.49470732219143754</v>
      </c>
      <c r="AC71" s="13">
        <f t="shared" si="67"/>
        <v>0.47607327735805455</v>
      </c>
    </row>
    <row r="72" spans="1:29" ht="21" customHeight="1" thickBot="1">
      <c r="A72" s="22" t="s">
        <v>32</v>
      </c>
      <c r="B72" s="23">
        <f>SUM(B64:B71)</f>
        <v>134707550</v>
      </c>
      <c r="C72" s="23">
        <f t="shared" ref="C72:D72" si="69">SUM(C64:C71)</f>
        <v>124196119</v>
      </c>
      <c r="D72" s="23">
        <f t="shared" si="69"/>
        <v>15649013</v>
      </c>
      <c r="E72" s="23">
        <f>SUM(E64:E71)</f>
        <v>6099</v>
      </c>
      <c r="F72" s="23">
        <f t="shared" ref="F72:H72" si="70">SUM(F64:F71)</f>
        <v>250286</v>
      </c>
      <c r="G72" s="23">
        <f t="shared" si="70"/>
        <v>170594</v>
      </c>
      <c r="H72" s="23">
        <f t="shared" si="70"/>
        <v>426979</v>
      </c>
      <c r="I72" s="23">
        <f>SUM(I64:I71)</f>
        <v>2061293918</v>
      </c>
      <c r="J72" s="23">
        <f t="shared" ref="J72:P72" si="71">SUM(J64:J71)</f>
        <v>1273548478</v>
      </c>
      <c r="K72" s="23">
        <f t="shared" si="71"/>
        <v>415222148</v>
      </c>
      <c r="L72" s="23">
        <f t="shared" si="71"/>
        <v>3750064544</v>
      </c>
      <c r="M72" s="23">
        <f t="shared" si="71"/>
        <v>1795595806.6200004</v>
      </c>
      <c r="N72" s="23">
        <f t="shared" si="71"/>
        <v>554935847.47000003</v>
      </c>
      <c r="O72" s="23">
        <f t="shared" si="71"/>
        <v>415222148.28999996</v>
      </c>
      <c r="P72" s="23">
        <f t="shared" si="71"/>
        <v>2765753802.3800001</v>
      </c>
      <c r="Q72" s="26">
        <f>M72/I72</f>
        <v>0.87110129755886678</v>
      </c>
      <c r="R72" s="27">
        <f t="shared" si="62"/>
        <v>0.43573986939349163</v>
      </c>
      <c r="S72" s="27">
        <f t="shared" si="63"/>
        <v>0.73752165327530961</v>
      </c>
      <c r="T72" s="28">
        <f t="shared" si="64"/>
        <v>0.32002826110892013</v>
      </c>
      <c r="U72" s="2"/>
      <c r="V72" s="2"/>
      <c r="W72" s="2"/>
      <c r="X72" s="2"/>
      <c r="Y72" s="2"/>
      <c r="Z72" s="2"/>
      <c r="AA72" s="13">
        <f>C72/B72</f>
        <v>0.92196850881780568</v>
      </c>
      <c r="AB72" s="13">
        <f t="shared" si="66"/>
        <v>0.73752165327530961</v>
      </c>
      <c r="AC72" s="13">
        <f t="shared" si="67"/>
        <v>0.67997173889107987</v>
      </c>
    </row>
    <row r="73" spans="1:29" ht="15.75" customHeight="1" thickBot="1">
      <c r="A73" s="1" t="s">
        <v>70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21" customHeight="1">
      <c r="A74" s="432" t="s">
        <v>1</v>
      </c>
      <c r="B74" s="434" t="s">
        <v>2</v>
      </c>
      <c r="C74" s="436" t="s">
        <v>3</v>
      </c>
      <c r="D74" s="436" t="s">
        <v>4</v>
      </c>
      <c r="E74" s="443" t="s">
        <v>5</v>
      </c>
      <c r="F74" s="444"/>
      <c r="G74" s="444"/>
      <c r="H74" s="444"/>
      <c r="I74" s="430" t="s">
        <v>6</v>
      </c>
      <c r="J74" s="430"/>
      <c r="K74" s="430"/>
      <c r="L74" s="430"/>
      <c r="M74" s="430" t="s">
        <v>7</v>
      </c>
      <c r="N74" s="430"/>
      <c r="O74" s="430"/>
      <c r="P74" s="430"/>
      <c r="Q74" s="426" t="s">
        <v>8</v>
      </c>
      <c r="R74" s="427"/>
      <c r="S74" s="427"/>
      <c r="T74" s="428"/>
      <c r="U74" s="429" t="s">
        <v>9</v>
      </c>
      <c r="V74" s="430"/>
      <c r="W74" s="430"/>
      <c r="X74" s="430"/>
      <c r="Y74" s="431"/>
      <c r="Z74" s="2"/>
      <c r="AA74" s="2"/>
      <c r="AB74" s="2"/>
      <c r="AC74" s="2"/>
    </row>
    <row r="75" spans="1:29" ht="21" customHeight="1">
      <c r="A75" s="433"/>
      <c r="B75" s="441"/>
      <c r="C75" s="442"/>
      <c r="D75" s="442"/>
      <c r="E75" s="4" t="s">
        <v>10</v>
      </c>
      <c r="F75" s="5" t="s">
        <v>11</v>
      </c>
      <c r="G75" s="5" t="s">
        <v>12</v>
      </c>
      <c r="H75" s="5" t="s">
        <v>13</v>
      </c>
      <c r="I75" s="5" t="s">
        <v>10</v>
      </c>
      <c r="J75" s="5" t="s">
        <v>11</v>
      </c>
      <c r="K75" s="5" t="s">
        <v>14</v>
      </c>
      <c r="L75" s="5" t="s">
        <v>15</v>
      </c>
      <c r="M75" s="5" t="s">
        <v>10</v>
      </c>
      <c r="N75" s="5" t="s">
        <v>11</v>
      </c>
      <c r="O75" s="5" t="s">
        <v>14</v>
      </c>
      <c r="P75" s="5" t="s">
        <v>16</v>
      </c>
      <c r="Q75" s="5" t="s">
        <v>10</v>
      </c>
      <c r="R75" s="5" t="s">
        <v>17</v>
      </c>
      <c r="S75" s="5" t="s">
        <v>13</v>
      </c>
      <c r="T75" s="6" t="s">
        <v>18</v>
      </c>
      <c r="U75" s="7" t="s">
        <v>1</v>
      </c>
      <c r="V75" s="5" t="s">
        <v>10</v>
      </c>
      <c r="W75" s="5" t="s">
        <v>17</v>
      </c>
      <c r="X75" s="5" t="s">
        <v>12</v>
      </c>
      <c r="Y75" s="6" t="s">
        <v>19</v>
      </c>
      <c r="Z75" s="2" t="s">
        <v>20</v>
      </c>
      <c r="AA75" s="2" t="s">
        <v>21</v>
      </c>
      <c r="AB75" s="2" t="s">
        <v>22</v>
      </c>
      <c r="AC75" s="2" t="s">
        <v>23</v>
      </c>
    </row>
    <row r="76" spans="1:29" ht="21" customHeight="1">
      <c r="A76" s="7" t="s">
        <v>24</v>
      </c>
      <c r="B76" s="8">
        <v>9968717</v>
      </c>
      <c r="C76" s="8">
        <v>9033527</v>
      </c>
      <c r="D76" s="8">
        <v>457017</v>
      </c>
      <c r="E76" s="8">
        <v>221</v>
      </c>
      <c r="F76" s="8">
        <v>38615</v>
      </c>
      <c r="G76" s="8">
        <v>13868</v>
      </c>
      <c r="H76" s="8">
        <f>G76+F76+E76</f>
        <v>52704</v>
      </c>
      <c r="I76" s="9">
        <v>164429678.30000001</v>
      </c>
      <c r="J76" s="9">
        <v>104204097.11</v>
      </c>
      <c r="K76" s="9">
        <v>18649820</v>
      </c>
      <c r="L76" s="9">
        <f>I76+J76+K76</f>
        <v>287283595.41000003</v>
      </c>
      <c r="M76" s="9">
        <v>158482969.11000001</v>
      </c>
      <c r="N76" s="9">
        <v>60769570.590000004</v>
      </c>
      <c r="O76" s="9">
        <v>18649820</v>
      </c>
      <c r="P76" s="9">
        <f>M76+N76+O76</f>
        <v>237902359.70000002</v>
      </c>
      <c r="Q76" s="10">
        <f>M76/I76</f>
        <v>0.96383433178558986</v>
      </c>
      <c r="R76" s="11">
        <f>N76/J76</f>
        <v>0.58317832288158866</v>
      </c>
      <c r="S76" s="11">
        <f>P76/L76</f>
        <v>0.82810979638595439</v>
      </c>
      <c r="T76" s="12">
        <f>1-(AC76)</f>
        <v>0.24957723199314208</v>
      </c>
      <c r="U76" s="7" t="s">
        <v>24</v>
      </c>
      <c r="V76" s="5">
        <f>RANK(Q76,Q76:Q83,0)</f>
        <v>4</v>
      </c>
      <c r="W76" s="5">
        <f>RANK(R76,R76:R83,0)</f>
        <v>6</v>
      </c>
      <c r="X76" s="5" t="e">
        <f>RANK(#REF!,#REF!,0)</f>
        <v>#REF!</v>
      </c>
      <c r="Y76" s="6">
        <f>RANK(S76,S76:S83,0)</f>
        <v>5</v>
      </c>
      <c r="Z76" s="2">
        <f>RANK(T76,T76:T83,1)</f>
        <v>7</v>
      </c>
      <c r="AA76" s="13">
        <f>C76/B76</f>
        <v>0.90618752643895895</v>
      </c>
      <c r="AB76" s="13">
        <f>P76/L76</f>
        <v>0.82810979638595439</v>
      </c>
      <c r="AC76" s="13">
        <f>AA76*AB76</f>
        <v>0.75042276800685792</v>
      </c>
    </row>
    <row r="77" spans="1:29" ht="21" customHeight="1">
      <c r="A77" s="14" t="s">
        <v>25</v>
      </c>
      <c r="B77" s="15">
        <v>7896049</v>
      </c>
      <c r="C77" s="15">
        <v>7606550</v>
      </c>
      <c r="D77" s="15">
        <v>474430</v>
      </c>
      <c r="E77" s="15">
        <v>633</v>
      </c>
      <c r="F77" s="15">
        <v>36203</v>
      </c>
      <c r="G77" s="15">
        <v>6184</v>
      </c>
      <c r="H77" s="8">
        <f t="shared" ref="H77:H83" si="72">G77+F77+E77</f>
        <v>43020</v>
      </c>
      <c r="I77" s="16">
        <v>99983733.930000007</v>
      </c>
      <c r="J77" s="16">
        <v>110573863.31</v>
      </c>
      <c r="K77" s="16">
        <v>18832150</v>
      </c>
      <c r="L77" s="9">
        <f t="shared" ref="L77:L83" si="73">I77+J77+K77</f>
        <v>229389747.24000001</v>
      </c>
      <c r="M77" s="16">
        <v>59503094.539999999</v>
      </c>
      <c r="N77" s="16">
        <v>118080624.59999999</v>
      </c>
      <c r="O77" s="16">
        <v>18832150</v>
      </c>
      <c r="P77" s="9">
        <f t="shared" ref="P77:P83" si="74">M77+N77+O77</f>
        <v>196415869.13999999</v>
      </c>
      <c r="Q77" s="10">
        <f t="shared" ref="Q77:R84" si="75">M77/I77</f>
        <v>0.59512774929628987</v>
      </c>
      <c r="R77" s="17">
        <f t="shared" si="75"/>
        <v>1.0678891110908766</v>
      </c>
      <c r="S77" s="17">
        <f t="shared" ref="S77:S84" si="76">P77/L77</f>
        <v>0.85625391502131543</v>
      </c>
      <c r="T77" s="18">
        <f t="shared" ref="T77:T84" si="77">1-(AC77)</f>
        <v>0.17513958977389998</v>
      </c>
      <c r="U77" s="7" t="s">
        <v>25</v>
      </c>
      <c r="V77" s="5">
        <f>RANK(Q77,Q76:Q83,0)</f>
        <v>7</v>
      </c>
      <c r="W77" s="5">
        <f>RANK(R77,R76:R83,0)</f>
        <v>2</v>
      </c>
      <c r="X77" s="5" t="e">
        <f>RANK(#REF!,#REF!,0)</f>
        <v>#REF!</v>
      </c>
      <c r="Y77" s="6">
        <f>RANK(S77,S76:S83,0)</f>
        <v>4</v>
      </c>
      <c r="Z77" s="2">
        <f>RANK(T77,T76:T83,1)</f>
        <v>3</v>
      </c>
      <c r="AA77" s="13">
        <f t="shared" ref="AA77:AA81" si="78">C77/B77</f>
        <v>0.96333622043125622</v>
      </c>
      <c r="AB77" s="13">
        <f t="shared" ref="AB77:AB84" si="79">P77/L77</f>
        <v>0.85625391502131543</v>
      </c>
      <c r="AC77" s="13">
        <f t="shared" ref="AC77:AC84" si="80">AA77*AB77</f>
        <v>0.82486041022610002</v>
      </c>
    </row>
    <row r="78" spans="1:29" ht="21" customHeight="1">
      <c r="A78" s="7" t="s">
        <v>26</v>
      </c>
      <c r="B78" s="8">
        <v>5856757</v>
      </c>
      <c r="C78" s="8">
        <v>5563777</v>
      </c>
      <c r="D78" s="8">
        <v>453235</v>
      </c>
      <c r="E78" s="8">
        <v>384</v>
      </c>
      <c r="F78" s="8">
        <v>31440</v>
      </c>
      <c r="G78" s="8">
        <v>16974</v>
      </c>
      <c r="H78" s="8">
        <f t="shared" si="72"/>
        <v>48798</v>
      </c>
      <c r="I78" s="9">
        <v>46212329.439999998</v>
      </c>
      <c r="J78" s="9">
        <v>96375059.569999993</v>
      </c>
      <c r="K78" s="9">
        <v>24123580</v>
      </c>
      <c r="L78" s="9">
        <f t="shared" si="73"/>
        <v>166710969.00999999</v>
      </c>
      <c r="M78" s="9">
        <v>39740668.5</v>
      </c>
      <c r="N78" s="9">
        <v>72577370.239999995</v>
      </c>
      <c r="O78" s="9">
        <v>24123580</v>
      </c>
      <c r="P78" s="9">
        <f t="shared" si="74"/>
        <v>136441618.74000001</v>
      </c>
      <c r="Q78" s="10">
        <f t="shared" si="75"/>
        <v>0.85995813198721116</v>
      </c>
      <c r="R78" s="11">
        <f t="shared" si="75"/>
        <v>0.75307211807516394</v>
      </c>
      <c r="S78" s="11">
        <f t="shared" si="76"/>
        <v>0.81843216166427357</v>
      </c>
      <c r="T78" s="12">
        <f t="shared" si="77"/>
        <v>0.22250931067688706</v>
      </c>
      <c r="U78" s="7" t="s">
        <v>26</v>
      </c>
      <c r="V78" s="5">
        <f>RANK(Q78,Q76:Q83,0)</f>
        <v>5</v>
      </c>
      <c r="W78" s="5">
        <f>RANK(R78,R76:R83,0)</f>
        <v>5</v>
      </c>
      <c r="X78" s="5" t="e">
        <f>RANK(#REF!,#REF!,0)</f>
        <v>#REF!</v>
      </c>
      <c r="Y78" s="6">
        <f>RANK(S78,S76:S83,0)</f>
        <v>6</v>
      </c>
      <c r="Z78" s="2">
        <f>RANK(T78,T76:T83,1)</f>
        <v>6</v>
      </c>
      <c r="AA78" s="13">
        <f t="shared" si="78"/>
        <v>0.94997572888887138</v>
      </c>
      <c r="AB78" s="13">
        <f t="shared" si="79"/>
        <v>0.81843216166427357</v>
      </c>
      <c r="AC78" s="13">
        <f t="shared" si="80"/>
        <v>0.77749068932311294</v>
      </c>
    </row>
    <row r="79" spans="1:29" ht="21" customHeight="1">
      <c r="A79" s="7" t="s">
        <v>27</v>
      </c>
      <c r="B79" s="8">
        <v>9100504</v>
      </c>
      <c r="C79" s="8">
        <v>8399806</v>
      </c>
      <c r="D79" s="8">
        <v>1001219</v>
      </c>
      <c r="E79" s="8">
        <v>561</v>
      </c>
      <c r="F79" s="8">
        <v>21184</v>
      </c>
      <c r="G79" s="8">
        <v>21508</v>
      </c>
      <c r="H79" s="8">
        <f t="shared" si="72"/>
        <v>43253</v>
      </c>
      <c r="I79" s="9">
        <v>139333474.27000001</v>
      </c>
      <c r="J79" s="9">
        <v>75252895.400000006</v>
      </c>
      <c r="K79" s="9">
        <v>45017740</v>
      </c>
      <c r="L79" s="9">
        <f t="shared" si="73"/>
        <v>259604109.67000002</v>
      </c>
      <c r="M79" s="9">
        <v>109114977.06999999</v>
      </c>
      <c r="N79" s="9">
        <v>78024041.230000004</v>
      </c>
      <c r="O79" s="9">
        <v>45017740</v>
      </c>
      <c r="P79" s="9">
        <f t="shared" si="74"/>
        <v>232156758.30000001</v>
      </c>
      <c r="Q79" s="10">
        <f t="shared" si="75"/>
        <v>0.78312105286743439</v>
      </c>
      <c r="R79" s="11">
        <f t="shared" si="75"/>
        <v>1.0368244413091379</v>
      </c>
      <c r="S79" s="11">
        <f t="shared" si="76"/>
        <v>0.89427227710343205</v>
      </c>
      <c r="T79" s="12">
        <f t="shared" si="77"/>
        <v>0.17458267818495865</v>
      </c>
      <c r="U79" s="7" t="s">
        <v>27</v>
      </c>
      <c r="V79" s="5">
        <f>RANK(Q79,Q76:Q83,0)</f>
        <v>6</v>
      </c>
      <c r="W79" s="5">
        <f>RANK(R79,R76:R83,0)</f>
        <v>4</v>
      </c>
      <c r="X79" s="5" t="e">
        <f>RANK(#REF!,#REF!,0)</f>
        <v>#REF!</v>
      </c>
      <c r="Y79" s="6">
        <f>RANK(S79,S76:S83,0)</f>
        <v>3</v>
      </c>
      <c r="Z79" s="2">
        <f>RANK(T79,T76:T83,1)</f>
        <v>2</v>
      </c>
      <c r="AA79" s="13">
        <f t="shared" si="78"/>
        <v>0.92300448414725167</v>
      </c>
      <c r="AB79" s="13">
        <f t="shared" si="79"/>
        <v>0.89427227710343205</v>
      </c>
      <c r="AC79" s="13">
        <f t="shared" si="80"/>
        <v>0.82541732181504135</v>
      </c>
    </row>
    <row r="80" spans="1:29" ht="21" customHeight="1">
      <c r="A80" s="7" t="s">
        <v>28</v>
      </c>
      <c r="B80" s="8">
        <v>42147257</v>
      </c>
      <c r="C80" s="8">
        <v>37792217</v>
      </c>
      <c r="D80" s="8">
        <v>3206760</v>
      </c>
      <c r="E80" s="8">
        <v>2385</v>
      </c>
      <c r="F80" s="8">
        <v>19963</v>
      </c>
      <c r="G80" s="8">
        <v>14837</v>
      </c>
      <c r="H80" s="8">
        <f t="shared" si="72"/>
        <v>37185</v>
      </c>
      <c r="I80" s="9">
        <v>978987537.95000005</v>
      </c>
      <c r="J80" s="9">
        <v>187768671.08000001</v>
      </c>
      <c r="K80" s="9">
        <v>111861625.69</v>
      </c>
      <c r="L80" s="9">
        <f t="shared" si="73"/>
        <v>1278617834.72</v>
      </c>
      <c r="M80" s="9">
        <v>952809024.80999994</v>
      </c>
      <c r="N80" s="9">
        <v>95662562.010000005</v>
      </c>
      <c r="O80" s="9">
        <v>111861625.69</v>
      </c>
      <c r="P80" s="9">
        <f t="shared" si="74"/>
        <v>1160333212.51</v>
      </c>
      <c r="Q80" s="10">
        <f t="shared" si="75"/>
        <v>0.97325960533183298</v>
      </c>
      <c r="R80" s="11">
        <f t="shared" si="75"/>
        <v>0.50947030438982222</v>
      </c>
      <c r="S80" s="11">
        <f t="shared" si="76"/>
        <v>0.90749024532736733</v>
      </c>
      <c r="T80" s="12">
        <f t="shared" si="77"/>
        <v>0.18627994517424695</v>
      </c>
      <c r="U80" s="7" t="s">
        <v>28</v>
      </c>
      <c r="V80" s="5">
        <f>RANK(Q80,Q76:Q83,0)</f>
        <v>3</v>
      </c>
      <c r="W80" s="5">
        <f>RANK(R80,R76:R83,0)</f>
        <v>7</v>
      </c>
      <c r="X80" s="5" t="e">
        <f>RANK(#REF!,#REF!,0)</f>
        <v>#REF!</v>
      </c>
      <c r="Y80" s="6">
        <f>RANK(S80,S76:S83,0)</f>
        <v>2</v>
      </c>
      <c r="Z80" s="2">
        <f>RANK(T80,T76:T83,1)</f>
        <v>4</v>
      </c>
      <c r="AA80" s="13">
        <f t="shared" si="78"/>
        <v>0.89667085570954241</v>
      </c>
      <c r="AB80" s="13">
        <f t="shared" si="79"/>
        <v>0.90749024532736733</v>
      </c>
      <c r="AC80" s="13">
        <f t="shared" si="80"/>
        <v>0.81372005482575305</v>
      </c>
    </row>
    <row r="81" spans="1:29" ht="21" customHeight="1">
      <c r="A81" s="7" t="s">
        <v>29</v>
      </c>
      <c r="B81" s="8">
        <v>33522077</v>
      </c>
      <c r="C81" s="8">
        <v>29485024</v>
      </c>
      <c r="D81" s="8">
        <v>7895991</v>
      </c>
      <c r="E81" s="8">
        <v>985</v>
      </c>
      <c r="F81" s="8">
        <v>19015</v>
      </c>
      <c r="G81" s="8">
        <v>36890</v>
      </c>
      <c r="H81" s="8">
        <f t="shared" si="72"/>
        <v>56890</v>
      </c>
      <c r="I81" s="9">
        <v>332044152.99000001</v>
      </c>
      <c r="J81" s="9">
        <v>312046834.77999997</v>
      </c>
      <c r="K81" s="9">
        <v>291725593</v>
      </c>
      <c r="L81" s="9">
        <f t="shared" si="73"/>
        <v>935816580.76999998</v>
      </c>
      <c r="M81" s="9">
        <v>337875477.98000002</v>
      </c>
      <c r="N81" s="9">
        <v>82052570.159999996</v>
      </c>
      <c r="O81" s="9">
        <v>291725593</v>
      </c>
      <c r="P81" s="9">
        <f t="shared" si="74"/>
        <v>711653641.13999999</v>
      </c>
      <c r="Q81" s="10">
        <f t="shared" si="75"/>
        <v>1.0175618963246</v>
      </c>
      <c r="R81" s="11">
        <f t="shared" si="75"/>
        <v>0.26294953518066894</v>
      </c>
      <c r="S81" s="11">
        <f t="shared" si="76"/>
        <v>0.76046273998954339</v>
      </c>
      <c r="T81" s="12">
        <f t="shared" si="77"/>
        <v>0.33111954430217894</v>
      </c>
      <c r="U81" s="7" t="s">
        <v>29</v>
      </c>
      <c r="V81" s="5">
        <f>RANK(Q81,Q76:Q83,0)</f>
        <v>2</v>
      </c>
      <c r="W81" s="5">
        <f>RANK(R81,R76:R83,0)</f>
        <v>8</v>
      </c>
      <c r="X81" s="5" t="e">
        <f>RANK(#REF!,#REF!,0)</f>
        <v>#REF!</v>
      </c>
      <c r="Y81" s="6">
        <f>RANK(S81,S76:S83,0)</f>
        <v>8</v>
      </c>
      <c r="Z81" s="2">
        <f>RANK(T81,T76:T83,1)</f>
        <v>8</v>
      </c>
      <c r="AA81" s="13">
        <f t="shared" si="78"/>
        <v>0.87957032018033965</v>
      </c>
      <c r="AB81" s="13">
        <f t="shared" si="79"/>
        <v>0.76046273998954339</v>
      </c>
      <c r="AC81" s="13">
        <f t="shared" si="80"/>
        <v>0.66888045569782106</v>
      </c>
    </row>
    <row r="82" spans="1:29" ht="21" customHeight="1">
      <c r="A82" s="7" t="s">
        <v>30</v>
      </c>
      <c r="B82" s="19">
        <v>9969242</v>
      </c>
      <c r="C82" s="19">
        <v>9254263</v>
      </c>
      <c r="D82" s="19">
        <v>942520</v>
      </c>
      <c r="E82" s="19">
        <v>768</v>
      </c>
      <c r="F82" s="19">
        <v>46750</v>
      </c>
      <c r="G82" s="19">
        <v>50886</v>
      </c>
      <c r="H82" s="8">
        <f t="shared" si="72"/>
        <v>98404</v>
      </c>
      <c r="I82" s="5">
        <v>117855034.62</v>
      </c>
      <c r="J82" s="5">
        <v>128712514.61</v>
      </c>
      <c r="K82" s="5">
        <v>44787730</v>
      </c>
      <c r="L82" s="9">
        <f t="shared" si="73"/>
        <v>291355279.23000002</v>
      </c>
      <c r="M82" s="5">
        <v>126488195.59</v>
      </c>
      <c r="N82" s="5">
        <v>153331543.52000001</v>
      </c>
      <c r="O82" s="5">
        <v>44787730</v>
      </c>
      <c r="P82" s="9">
        <f t="shared" si="74"/>
        <v>324607469.11000001</v>
      </c>
      <c r="Q82" s="10">
        <f t="shared" si="75"/>
        <v>1.0732523731195354</v>
      </c>
      <c r="R82" s="20">
        <f>N82/J82</f>
        <v>1.1912714469497847</v>
      </c>
      <c r="S82" s="20">
        <f t="shared" si="76"/>
        <v>1.1141293542642494</v>
      </c>
      <c r="T82" s="21">
        <f t="shared" si="77"/>
        <v>-3.4225677376628738E-2</v>
      </c>
      <c r="U82" s="7" t="s">
        <v>30</v>
      </c>
      <c r="V82" s="5">
        <f>RANK(Q82,Q76:Q83,0)</f>
        <v>1</v>
      </c>
      <c r="W82" s="5">
        <f>RANK(R82,R76:R83,0)</f>
        <v>1</v>
      </c>
      <c r="X82" s="5" t="e">
        <f>RANK(#REF!,#REF!,0)</f>
        <v>#REF!</v>
      </c>
      <c r="Y82" s="6">
        <f>RANK(S82,S76:S83,0)</f>
        <v>1</v>
      </c>
      <c r="Z82" s="2">
        <f>RANK(T82,T76:T83,1)</f>
        <v>1</v>
      </c>
      <c r="AA82" s="13">
        <f>C82/B82</f>
        <v>0.92828150826311573</v>
      </c>
      <c r="AB82" s="13">
        <f t="shared" si="79"/>
        <v>1.1141293542642494</v>
      </c>
      <c r="AC82" s="13">
        <f t="shared" si="80"/>
        <v>1.0342256773766287</v>
      </c>
    </row>
    <row r="83" spans="1:29" ht="21" customHeight="1" thickBot="1">
      <c r="A83" s="7" t="s">
        <v>31</v>
      </c>
      <c r="B83" s="8">
        <v>4245928</v>
      </c>
      <c r="C83" s="8">
        <v>4252594</v>
      </c>
      <c r="D83" s="8">
        <v>171092</v>
      </c>
      <c r="E83" s="8">
        <v>194</v>
      </c>
      <c r="F83" s="8">
        <v>35146</v>
      </c>
      <c r="G83" s="8">
        <v>11322</v>
      </c>
      <c r="H83" s="8">
        <f t="shared" si="72"/>
        <v>46662</v>
      </c>
      <c r="I83" s="9">
        <v>49394226.43</v>
      </c>
      <c r="J83" s="9">
        <v>66439710.850000001</v>
      </c>
      <c r="K83" s="9">
        <v>10782250</v>
      </c>
      <c r="L83" s="9">
        <f t="shared" si="73"/>
        <v>126616187.28</v>
      </c>
      <c r="M83" s="9">
        <v>21541317.010000002</v>
      </c>
      <c r="N83" s="9">
        <v>69145775.560000002</v>
      </c>
      <c r="O83" s="9">
        <v>10782250</v>
      </c>
      <c r="P83" s="9">
        <f t="shared" si="74"/>
        <v>101469342.57000001</v>
      </c>
      <c r="Q83" s="10">
        <f t="shared" si="75"/>
        <v>0.43611001865830823</v>
      </c>
      <c r="R83" s="11">
        <f t="shared" si="75"/>
        <v>1.040729628039915</v>
      </c>
      <c r="S83" s="11">
        <f t="shared" si="76"/>
        <v>0.80139312950254871</v>
      </c>
      <c r="T83" s="12">
        <f t="shared" si="77"/>
        <v>0.19734870347218292</v>
      </c>
      <c r="U83" s="22" t="s">
        <v>31</v>
      </c>
      <c r="V83" s="23">
        <f>RANK(Q83,Q76:Q83,0)</f>
        <v>8</v>
      </c>
      <c r="W83" s="23">
        <f>RANK(R83,R76:R83,0)</f>
        <v>3</v>
      </c>
      <c r="X83" s="23" t="e">
        <f>RANK(#REF!,#REF!,0)</f>
        <v>#REF!</v>
      </c>
      <c r="Y83" s="24">
        <f>RANK(S83,S76:S83,0)</f>
        <v>7</v>
      </c>
      <c r="Z83" s="2">
        <f>RANK(T83,T76:T83,1)</f>
        <v>5</v>
      </c>
      <c r="AA83" s="13">
        <f t="shared" ref="AA83" si="81">C83/B83</f>
        <v>1.0015699748088049</v>
      </c>
      <c r="AB83" s="13">
        <f t="shared" si="79"/>
        <v>0.80139312950254871</v>
      </c>
      <c r="AC83" s="13">
        <f t="shared" si="80"/>
        <v>0.80265129652781708</v>
      </c>
    </row>
    <row r="84" spans="1:29" ht="21" customHeight="1" thickBot="1">
      <c r="A84" s="22" t="s">
        <v>32</v>
      </c>
      <c r="B84" s="23">
        <f>SUM(B76:B83)</f>
        <v>122706531</v>
      </c>
      <c r="C84" s="23">
        <f t="shared" ref="C84:D84" si="82">SUM(C76:C83)</f>
        <v>111387758</v>
      </c>
      <c r="D84" s="23">
        <f t="shared" si="82"/>
        <v>14602264</v>
      </c>
      <c r="E84" s="23">
        <f>SUM(E76:E83)</f>
        <v>6131</v>
      </c>
      <c r="F84" s="23">
        <f t="shared" ref="F84:H84" si="83">SUM(F76:F83)</f>
        <v>248316</v>
      </c>
      <c r="G84" s="23">
        <f t="shared" si="83"/>
        <v>172469</v>
      </c>
      <c r="H84" s="23">
        <f t="shared" si="83"/>
        <v>426916</v>
      </c>
      <c r="I84" s="23">
        <f>SUM(I76:I83)</f>
        <v>1928240167.9300001</v>
      </c>
      <c r="J84" s="23">
        <f t="shared" ref="J84:P84" si="84">SUM(J76:J83)</f>
        <v>1081373646.71</v>
      </c>
      <c r="K84" s="23">
        <f t="shared" si="84"/>
        <v>565780488.69000006</v>
      </c>
      <c r="L84" s="23">
        <f t="shared" si="84"/>
        <v>3575394303.3300004</v>
      </c>
      <c r="M84" s="23">
        <f t="shared" si="84"/>
        <v>1805555724.6099999</v>
      </c>
      <c r="N84" s="23">
        <f t="shared" si="84"/>
        <v>729644057.91000009</v>
      </c>
      <c r="O84" s="23">
        <f t="shared" si="84"/>
        <v>565780488.69000006</v>
      </c>
      <c r="P84" s="23">
        <f t="shared" si="84"/>
        <v>3100980271.2100005</v>
      </c>
      <c r="Q84" s="26">
        <f>M84/I84</f>
        <v>0.93637491565601805</v>
      </c>
      <c r="R84" s="27">
        <f t="shared" si="75"/>
        <v>0.67473815376386193</v>
      </c>
      <c r="S84" s="27">
        <f t="shared" si="76"/>
        <v>0.86731140907223947</v>
      </c>
      <c r="T84" s="28">
        <f t="shared" si="77"/>
        <v>0.21269167535689182</v>
      </c>
      <c r="U84" s="2"/>
      <c r="V84" s="2"/>
      <c r="W84" s="2"/>
      <c r="X84" s="2"/>
      <c r="Y84" s="2"/>
      <c r="Z84" s="2"/>
      <c r="AA84" s="13">
        <f>C84/B84</f>
        <v>0.90775737112150945</v>
      </c>
      <c r="AB84" s="13">
        <f t="shared" si="79"/>
        <v>0.86731140907223947</v>
      </c>
      <c r="AC84" s="13">
        <f t="shared" si="80"/>
        <v>0.78730832464310818</v>
      </c>
    </row>
    <row r="85" spans="1:29" ht="15.75" customHeight="1" thickBot="1">
      <c r="A85" s="1" t="s">
        <v>71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21" customHeight="1">
      <c r="A86" s="432" t="s">
        <v>1</v>
      </c>
      <c r="B86" s="434" t="s">
        <v>2</v>
      </c>
      <c r="C86" s="436" t="s">
        <v>3</v>
      </c>
      <c r="D86" s="436" t="s">
        <v>4</v>
      </c>
      <c r="E86" s="443" t="s">
        <v>5</v>
      </c>
      <c r="F86" s="444"/>
      <c r="G86" s="444"/>
      <c r="H86" s="444"/>
      <c r="I86" s="430" t="s">
        <v>6</v>
      </c>
      <c r="J86" s="430"/>
      <c r="K86" s="430"/>
      <c r="L86" s="430"/>
      <c r="M86" s="430" t="s">
        <v>7</v>
      </c>
      <c r="N86" s="430"/>
      <c r="O86" s="430"/>
      <c r="P86" s="430"/>
      <c r="Q86" s="426" t="s">
        <v>8</v>
      </c>
      <c r="R86" s="427"/>
      <c r="S86" s="427"/>
      <c r="T86" s="428"/>
      <c r="U86" s="429" t="s">
        <v>9</v>
      </c>
      <c r="V86" s="430"/>
      <c r="W86" s="430"/>
      <c r="X86" s="430"/>
      <c r="Y86" s="431"/>
      <c r="Z86" s="2"/>
      <c r="AA86" s="2"/>
      <c r="AB86" s="2"/>
      <c r="AC86" s="2"/>
    </row>
    <row r="87" spans="1:29" ht="21" customHeight="1">
      <c r="A87" s="433"/>
      <c r="B87" s="441"/>
      <c r="C87" s="442"/>
      <c r="D87" s="442"/>
      <c r="E87" s="4" t="s">
        <v>10</v>
      </c>
      <c r="F87" s="5" t="s">
        <v>11</v>
      </c>
      <c r="G87" s="5" t="s">
        <v>12</v>
      </c>
      <c r="H87" s="5" t="s">
        <v>13</v>
      </c>
      <c r="I87" s="5" t="s">
        <v>10</v>
      </c>
      <c r="J87" s="5" t="s">
        <v>11</v>
      </c>
      <c r="K87" s="5" t="s">
        <v>14</v>
      </c>
      <c r="L87" s="5" t="s">
        <v>15</v>
      </c>
      <c r="M87" s="5" t="s">
        <v>10</v>
      </c>
      <c r="N87" s="5" t="s">
        <v>11</v>
      </c>
      <c r="O87" s="5" t="s">
        <v>14</v>
      </c>
      <c r="P87" s="5" t="s">
        <v>16</v>
      </c>
      <c r="Q87" s="5" t="s">
        <v>10</v>
      </c>
      <c r="R87" s="5" t="s">
        <v>17</v>
      </c>
      <c r="S87" s="5" t="s">
        <v>13</v>
      </c>
      <c r="T87" s="6" t="s">
        <v>18</v>
      </c>
      <c r="U87" s="7" t="s">
        <v>1</v>
      </c>
      <c r="V87" s="5" t="s">
        <v>10</v>
      </c>
      <c r="W87" s="5" t="s">
        <v>17</v>
      </c>
      <c r="X87" s="5" t="s">
        <v>12</v>
      </c>
      <c r="Y87" s="6" t="s">
        <v>19</v>
      </c>
      <c r="Z87" s="2" t="s">
        <v>20</v>
      </c>
      <c r="AA87" s="2" t="s">
        <v>21</v>
      </c>
      <c r="AB87" s="2" t="s">
        <v>22</v>
      </c>
      <c r="AC87" s="2" t="s">
        <v>23</v>
      </c>
    </row>
    <row r="88" spans="1:29" ht="21" customHeight="1">
      <c r="A88" s="7" t="s">
        <v>24</v>
      </c>
      <c r="B88" s="8">
        <v>14354445.016894422</v>
      </c>
      <c r="C88" s="8">
        <v>12968466.300000001</v>
      </c>
      <c r="D88" s="8">
        <v>619294.30000000005</v>
      </c>
      <c r="E88" s="8">
        <v>216</v>
      </c>
      <c r="F88" s="8">
        <v>39094</v>
      </c>
      <c r="G88" s="8">
        <v>13853</v>
      </c>
      <c r="H88" s="8">
        <f>G88+F88+E88</f>
        <v>53163</v>
      </c>
      <c r="I88" s="9">
        <v>156647917.61999992</v>
      </c>
      <c r="J88" s="9">
        <v>203650685.56998858</v>
      </c>
      <c r="K88" s="9">
        <v>29989327</v>
      </c>
      <c r="L88" s="9">
        <f>I88+J88+K88</f>
        <v>390287930.18998849</v>
      </c>
      <c r="M88" s="9">
        <v>148893791.66</v>
      </c>
      <c r="N88" s="9">
        <v>88634628.669999987</v>
      </c>
      <c r="O88" s="9">
        <v>29989327</v>
      </c>
      <c r="P88" s="9">
        <f>M88+N88+O88</f>
        <v>267517747.32999998</v>
      </c>
      <c r="Q88" s="10">
        <f>M88/I88</f>
        <v>0.95049965503652556</v>
      </c>
      <c r="R88" s="11">
        <f>N88/J88</f>
        <v>0.43522872718019379</v>
      </c>
      <c r="S88" s="11">
        <f>P88/L88</f>
        <v>0.68543689578044309</v>
      </c>
      <c r="T88" s="12">
        <f>1-(AC88)</f>
        <v>0.38074476071744123</v>
      </c>
      <c r="U88" s="7" t="s">
        <v>24</v>
      </c>
      <c r="V88" s="5">
        <f>RANK(Q88,Q88:Q95,0)</f>
        <v>1</v>
      </c>
      <c r="W88" s="5">
        <f>RANK(R88,R88:R95,0)</f>
        <v>7</v>
      </c>
      <c r="X88" s="5" t="e">
        <f>RANK(#REF!,#REF!,0)</f>
        <v>#REF!</v>
      </c>
      <c r="Y88" s="6">
        <f>RANK(S88,S88:S95,0)</f>
        <v>6</v>
      </c>
      <c r="Z88" s="2">
        <f>RANK(T88,T88:T95,1)</f>
        <v>5</v>
      </c>
      <c r="AA88" s="13">
        <f>C88/B88</f>
        <v>0.90344602558558007</v>
      </c>
      <c r="AB88" s="13">
        <f>P88/L88</f>
        <v>0.68543689578044309</v>
      </c>
      <c r="AC88" s="13">
        <f>AA88*AB88</f>
        <v>0.61925523928255877</v>
      </c>
    </row>
    <row r="89" spans="1:29" ht="21" customHeight="1">
      <c r="A89" s="14" t="s">
        <v>25</v>
      </c>
      <c r="B89" s="15">
        <v>13127465.441565938</v>
      </c>
      <c r="C89" s="15">
        <v>11587862.1</v>
      </c>
      <c r="D89" s="15">
        <v>649242.1</v>
      </c>
      <c r="E89" s="15">
        <v>638</v>
      </c>
      <c r="F89" s="15">
        <v>36210</v>
      </c>
      <c r="G89" s="15">
        <v>6184</v>
      </c>
      <c r="H89" s="8">
        <f t="shared" ref="H89:H95" si="85">G89+F89+E89</f>
        <v>43032</v>
      </c>
      <c r="I89" s="16">
        <v>147683664.21000013</v>
      </c>
      <c r="J89" s="16">
        <v>173468516.02000809</v>
      </c>
      <c r="K89" s="16">
        <v>27533430</v>
      </c>
      <c r="L89" s="9">
        <f t="shared" ref="L89:L95" si="86">I89+J89+K89</f>
        <v>348685610.23000824</v>
      </c>
      <c r="M89" s="16">
        <v>85382069.650000006</v>
      </c>
      <c r="N89" s="16">
        <v>180551567.66999999</v>
      </c>
      <c r="O89" s="16">
        <v>27533430</v>
      </c>
      <c r="P89" s="9">
        <f t="shared" ref="P89:P95" si="87">M89+N89+O89</f>
        <v>293467067.31999999</v>
      </c>
      <c r="Q89" s="10">
        <f t="shared" ref="Q89:R96" si="88">M89/I89</f>
        <v>0.57814159817019573</v>
      </c>
      <c r="R89" s="17">
        <f t="shared" si="88"/>
        <v>1.0408319147041929</v>
      </c>
      <c r="S89" s="17">
        <f t="shared" ref="S89:S96" si="89">P89/L89</f>
        <v>0.84163802207500416</v>
      </c>
      <c r="T89" s="18">
        <f t="shared" ref="T89:T96" si="90">1-(AC89)</f>
        <v>0.25707019520757379</v>
      </c>
      <c r="U89" s="7" t="s">
        <v>25</v>
      </c>
      <c r="V89" s="5">
        <f>RANK(Q89,Q88:Q95,0)</f>
        <v>6</v>
      </c>
      <c r="W89" s="5">
        <f>RANK(R89,R88:R95,0)</f>
        <v>1</v>
      </c>
      <c r="X89" s="5" t="e">
        <f>RANK(#REF!,#REF!,0)</f>
        <v>#REF!</v>
      </c>
      <c r="Y89" s="6">
        <f>RANK(S89,S88:S95,0)</f>
        <v>2</v>
      </c>
      <c r="Z89" s="2">
        <f>RANK(T89,T88:T95,1)</f>
        <v>3</v>
      </c>
      <c r="AA89" s="13">
        <f t="shared" ref="AA89:AA93" si="91">C89/B89</f>
        <v>0.88271891871137287</v>
      </c>
      <c r="AB89" s="13">
        <f t="shared" ref="AB89:AB96" si="92">P89/L89</f>
        <v>0.84163802207500416</v>
      </c>
      <c r="AC89" s="13">
        <f t="shared" ref="AC89:AC96" si="93">AA89*AB89</f>
        <v>0.74292980479242621</v>
      </c>
    </row>
    <row r="90" spans="1:29" ht="21" customHeight="1">
      <c r="A90" s="7" t="s">
        <v>26</v>
      </c>
      <c r="B90" s="8">
        <v>12151500.683301918</v>
      </c>
      <c r="C90" s="8">
        <v>9410391.8000000007</v>
      </c>
      <c r="D90" s="8">
        <v>763861.8</v>
      </c>
      <c r="E90" s="8">
        <v>387</v>
      </c>
      <c r="F90" s="8">
        <v>31338</v>
      </c>
      <c r="G90" s="8">
        <v>16978</v>
      </c>
      <c r="H90" s="8">
        <f t="shared" si="85"/>
        <v>48703</v>
      </c>
      <c r="I90" s="9">
        <v>86886154.199999973</v>
      </c>
      <c r="J90" s="9">
        <v>156723689.37998918</v>
      </c>
      <c r="K90" s="9">
        <v>38161380</v>
      </c>
      <c r="L90" s="9">
        <f t="shared" si="86"/>
        <v>281771223.57998914</v>
      </c>
      <c r="M90" s="9">
        <v>61788424.529999994</v>
      </c>
      <c r="N90" s="9">
        <v>108319703.56999999</v>
      </c>
      <c r="O90" s="9">
        <v>38161380</v>
      </c>
      <c r="P90" s="9">
        <f t="shared" si="87"/>
        <v>208269508.09999999</v>
      </c>
      <c r="Q90" s="10">
        <f t="shared" si="88"/>
        <v>0.71114235747817245</v>
      </c>
      <c r="R90" s="11">
        <f t="shared" si="88"/>
        <v>0.69115080176150123</v>
      </c>
      <c r="S90" s="11">
        <f t="shared" si="89"/>
        <v>0.73914399580579071</v>
      </c>
      <c r="T90" s="12">
        <f t="shared" si="90"/>
        <v>0.42759048627564256</v>
      </c>
      <c r="U90" s="7" t="s">
        <v>26</v>
      </c>
      <c r="V90" s="5">
        <f>RANK(Q90,Q88:Q95,0)</f>
        <v>5</v>
      </c>
      <c r="W90" s="5">
        <f>RANK(R90,R88:R95,0)</f>
        <v>5</v>
      </c>
      <c r="X90" s="5" t="e">
        <f>RANK(#REF!,#REF!,0)</f>
        <v>#REF!</v>
      </c>
      <c r="Y90" s="6">
        <f>RANK(S90,S88:S95,0)</f>
        <v>4</v>
      </c>
      <c r="Z90" s="2">
        <f>RANK(T90,T88:T95,1)</f>
        <v>6</v>
      </c>
      <c r="AA90" s="13">
        <f t="shared" si="91"/>
        <v>0.77442219239071974</v>
      </c>
      <c r="AB90" s="13">
        <f t="shared" si="92"/>
        <v>0.73914399580579071</v>
      </c>
      <c r="AC90" s="13">
        <f t="shared" si="93"/>
        <v>0.57240951372435744</v>
      </c>
    </row>
    <row r="91" spans="1:29" ht="21" customHeight="1">
      <c r="A91" s="7" t="s">
        <v>27</v>
      </c>
      <c r="B91" s="8">
        <v>15719717.993374469</v>
      </c>
      <c r="C91" s="8">
        <v>14071502.779999999</v>
      </c>
      <c r="D91" s="8">
        <v>1376171.78</v>
      </c>
      <c r="E91" s="8">
        <v>570</v>
      </c>
      <c r="F91" s="8">
        <v>21293</v>
      </c>
      <c r="G91" s="8">
        <v>21509</v>
      </c>
      <c r="H91" s="8">
        <f t="shared" si="85"/>
        <v>43372</v>
      </c>
      <c r="I91" s="9">
        <v>245789160.12000006</v>
      </c>
      <c r="J91" s="9">
        <v>121399675.99002185</v>
      </c>
      <c r="K91" s="9">
        <v>71420080</v>
      </c>
      <c r="L91" s="9">
        <f t="shared" si="86"/>
        <v>438608916.11002195</v>
      </c>
      <c r="M91" s="9">
        <v>137365487.35000002</v>
      </c>
      <c r="N91" s="9">
        <v>103052682.54999998</v>
      </c>
      <c r="O91" s="9">
        <v>71420080</v>
      </c>
      <c r="P91" s="9">
        <f t="shared" si="87"/>
        <v>311838249.89999998</v>
      </c>
      <c r="Q91" s="10">
        <f t="shared" si="88"/>
        <v>0.55887528678211418</v>
      </c>
      <c r="R91" s="11">
        <f t="shared" si="88"/>
        <v>0.84887114985768286</v>
      </c>
      <c r="S91" s="11">
        <f t="shared" si="89"/>
        <v>0.7109710688639479</v>
      </c>
      <c r="T91" s="12">
        <f t="shared" si="90"/>
        <v>0.36357437352023292</v>
      </c>
      <c r="U91" s="7" t="s">
        <v>27</v>
      </c>
      <c r="V91" s="5">
        <f>RANK(Q91,Q88:Q95,0)</f>
        <v>7</v>
      </c>
      <c r="W91" s="5">
        <f>RANK(R91,R88:R95,0)</f>
        <v>2</v>
      </c>
      <c r="X91" s="5" t="e">
        <f>RANK(#REF!,#REF!,0)</f>
        <v>#REF!</v>
      </c>
      <c r="Y91" s="6">
        <f>RANK(S91,S88:S95,0)</f>
        <v>5</v>
      </c>
      <c r="Z91" s="2">
        <f>RANK(T91,T88:T95,1)</f>
        <v>4</v>
      </c>
      <c r="AA91" s="13">
        <f t="shared" si="91"/>
        <v>0.89514982303949997</v>
      </c>
      <c r="AB91" s="13">
        <f t="shared" si="92"/>
        <v>0.7109710688639479</v>
      </c>
      <c r="AC91" s="13">
        <f t="shared" si="93"/>
        <v>0.63642562647976708</v>
      </c>
    </row>
    <row r="92" spans="1:29" ht="21" customHeight="1">
      <c r="A92" s="7" t="s">
        <v>28</v>
      </c>
      <c r="B92" s="8">
        <v>53123837.93273779</v>
      </c>
      <c r="C92" s="8">
        <v>46458715.899999999</v>
      </c>
      <c r="D92" s="8">
        <v>3842572.9</v>
      </c>
      <c r="E92" s="8">
        <v>2386</v>
      </c>
      <c r="F92" s="8">
        <v>20039</v>
      </c>
      <c r="G92" s="8">
        <v>14853</v>
      </c>
      <c r="H92" s="8">
        <f t="shared" si="85"/>
        <v>37278</v>
      </c>
      <c r="I92" s="9">
        <v>1281029047.0999987</v>
      </c>
      <c r="J92" s="9">
        <v>176389521.64999682</v>
      </c>
      <c r="K92" s="9">
        <v>124154002</v>
      </c>
      <c r="L92" s="9">
        <f t="shared" si="86"/>
        <v>1581572570.7499955</v>
      </c>
      <c r="M92" s="9">
        <v>1209511053.5829999</v>
      </c>
      <c r="N92" s="9">
        <v>135140463.40000001</v>
      </c>
      <c r="O92" s="9">
        <v>124154002</v>
      </c>
      <c r="P92" s="9">
        <f t="shared" si="87"/>
        <v>1468805518.983</v>
      </c>
      <c r="Q92" s="10">
        <f t="shared" si="88"/>
        <v>0.94417145053900098</v>
      </c>
      <c r="R92" s="11">
        <f t="shared" si="88"/>
        <v>0.76614791023785533</v>
      </c>
      <c r="S92" s="11">
        <f t="shared" si="89"/>
        <v>0.92869941357574237</v>
      </c>
      <c r="T92" s="12">
        <f t="shared" si="90"/>
        <v>0.18781880431076692</v>
      </c>
      <c r="U92" s="7" t="s">
        <v>28</v>
      </c>
      <c r="V92" s="5">
        <f>RANK(Q92,Q88:Q95,0)</f>
        <v>2</v>
      </c>
      <c r="W92" s="5">
        <f>RANK(R92,R88:R95,0)</f>
        <v>4</v>
      </c>
      <c r="X92" s="5" t="e">
        <f>RANK(#REF!,#REF!,0)</f>
        <v>#REF!</v>
      </c>
      <c r="Y92" s="6">
        <f>RANK(S92,S88:S95,0)</f>
        <v>1</v>
      </c>
      <c r="Z92" s="2">
        <f>RANK(T92,T88:T95,1)</f>
        <v>1</v>
      </c>
      <c r="AA92" s="13">
        <f t="shared" si="91"/>
        <v>0.87453613496116811</v>
      </c>
      <c r="AB92" s="13">
        <f t="shared" si="92"/>
        <v>0.92869941357574237</v>
      </c>
      <c r="AC92" s="13">
        <f t="shared" si="93"/>
        <v>0.81218119568923308</v>
      </c>
    </row>
    <row r="93" spans="1:29" ht="21" customHeight="1">
      <c r="A93" s="7" t="s">
        <v>29</v>
      </c>
      <c r="B93" s="8">
        <v>49546439.553338364</v>
      </c>
      <c r="C93" s="8">
        <v>42377804</v>
      </c>
      <c r="D93" s="8">
        <v>10409918</v>
      </c>
      <c r="E93" s="8">
        <v>1014</v>
      </c>
      <c r="F93" s="8">
        <v>35220</v>
      </c>
      <c r="G93" s="8">
        <v>50924</v>
      </c>
      <c r="H93" s="8">
        <f t="shared" si="85"/>
        <v>87158</v>
      </c>
      <c r="I93" s="9">
        <v>501322061.51999974</v>
      </c>
      <c r="J93" s="9">
        <v>459834326.85003102</v>
      </c>
      <c r="K93" s="9">
        <v>314610981.60000002</v>
      </c>
      <c r="L93" s="9">
        <f t="shared" si="86"/>
        <v>1275767369.9700308</v>
      </c>
      <c r="M93" s="9">
        <v>396803930.83000004</v>
      </c>
      <c r="N93" s="9">
        <v>91465391.439999998</v>
      </c>
      <c r="O93" s="9">
        <v>314610981.60000002</v>
      </c>
      <c r="P93" s="9">
        <f t="shared" si="87"/>
        <v>802880303.87000012</v>
      </c>
      <c r="Q93" s="10">
        <f t="shared" si="88"/>
        <v>0.79151499861565522</v>
      </c>
      <c r="R93" s="11">
        <f t="shared" si="88"/>
        <v>0.19890944650991713</v>
      </c>
      <c r="S93" s="11">
        <f t="shared" si="89"/>
        <v>0.62933127368578234</v>
      </c>
      <c r="T93" s="12">
        <f t="shared" si="90"/>
        <v>0.46172363528532334</v>
      </c>
      <c r="U93" s="7" t="s">
        <v>29</v>
      </c>
      <c r="V93" s="5">
        <f>RANK(Q93,Q88:Q95,0)</f>
        <v>4</v>
      </c>
      <c r="W93" s="5">
        <f>RANK(R93,R88:R95,0)</f>
        <v>8</v>
      </c>
      <c r="X93" s="5" t="e">
        <f>RANK(#REF!,#REF!,0)</f>
        <v>#REF!</v>
      </c>
      <c r="Y93" s="6">
        <f>RANK(S93,S88:S95,0)</f>
        <v>7</v>
      </c>
      <c r="Z93" s="2">
        <f>RANK(T93,T88:T95,1)</f>
        <v>8</v>
      </c>
      <c r="AA93" s="13">
        <f t="shared" si="91"/>
        <v>0.8553148194307465</v>
      </c>
      <c r="AB93" s="13">
        <f t="shared" si="92"/>
        <v>0.62933127368578234</v>
      </c>
      <c r="AC93" s="13">
        <f t="shared" si="93"/>
        <v>0.53827636471467666</v>
      </c>
    </row>
    <row r="94" spans="1:29" ht="21" customHeight="1">
      <c r="A94" s="7" t="s">
        <v>30</v>
      </c>
      <c r="B94" s="19">
        <v>20801600.237525329</v>
      </c>
      <c r="C94" s="19">
        <v>19827192.940000001</v>
      </c>
      <c r="D94" s="19">
        <v>1797422.94</v>
      </c>
      <c r="E94" s="19">
        <v>766</v>
      </c>
      <c r="F94" s="19">
        <v>46727</v>
      </c>
      <c r="G94" s="19">
        <v>36941</v>
      </c>
      <c r="H94" s="8">
        <f t="shared" si="85"/>
        <v>84434</v>
      </c>
      <c r="I94" s="5">
        <v>203874631.79999995</v>
      </c>
      <c r="J94" s="5">
        <v>312983131.62999207</v>
      </c>
      <c r="K94" s="5">
        <v>73588056</v>
      </c>
      <c r="L94" s="9">
        <f t="shared" si="86"/>
        <v>590445819.42999196</v>
      </c>
      <c r="M94" s="5">
        <v>167449322.02000001</v>
      </c>
      <c r="N94" s="5">
        <v>239889260.31</v>
      </c>
      <c r="O94" s="5">
        <v>73588056</v>
      </c>
      <c r="P94" s="9">
        <f t="shared" si="87"/>
        <v>480926638.33000004</v>
      </c>
      <c r="Q94" s="10">
        <f t="shared" si="88"/>
        <v>0.82133476117944382</v>
      </c>
      <c r="R94" s="20">
        <f>N94/J94</f>
        <v>0.76646066853723138</v>
      </c>
      <c r="S94" s="20">
        <f t="shared" si="89"/>
        <v>0.81451442707186883</v>
      </c>
      <c r="T94" s="21">
        <f t="shared" si="90"/>
        <v>0.2236397914793915</v>
      </c>
      <c r="U94" s="7" t="s">
        <v>30</v>
      </c>
      <c r="V94" s="5">
        <f>RANK(Q94,Q88:Q95,0)</f>
        <v>3</v>
      </c>
      <c r="W94" s="5">
        <f>RANK(R94,R88:R95,0)</f>
        <v>3</v>
      </c>
      <c r="X94" s="5" t="e">
        <f>RANK(#REF!,#REF!,0)</f>
        <v>#REF!</v>
      </c>
      <c r="Y94" s="6">
        <f>RANK(S94,S88:S95,0)</f>
        <v>3</v>
      </c>
      <c r="Z94" s="2">
        <f>RANK(T94,T88:T95,1)</f>
        <v>2</v>
      </c>
      <c r="AA94" s="13">
        <f>C94/B94</f>
        <v>0.95315709914626989</v>
      </c>
      <c r="AB94" s="13">
        <f t="shared" si="92"/>
        <v>0.81451442707186883</v>
      </c>
      <c r="AC94" s="13">
        <f t="shared" si="93"/>
        <v>0.7763602085206085</v>
      </c>
    </row>
    <row r="95" spans="1:29" ht="21" customHeight="1" thickBot="1">
      <c r="A95" s="7" t="s">
        <v>31</v>
      </c>
      <c r="B95" s="8">
        <v>9552553.9060135968</v>
      </c>
      <c r="C95" s="8">
        <v>10559177</v>
      </c>
      <c r="D95" s="8">
        <v>349688</v>
      </c>
      <c r="E95" s="8">
        <v>190</v>
      </c>
      <c r="F95" s="8">
        <v>35165</v>
      </c>
      <c r="G95" s="8">
        <v>11350</v>
      </c>
      <c r="H95" s="8">
        <f t="shared" si="85"/>
        <v>46705</v>
      </c>
      <c r="I95" s="9">
        <v>67343523.450000003</v>
      </c>
      <c r="J95" s="9">
        <v>207763458.35999623</v>
      </c>
      <c r="K95" s="9">
        <v>16451770</v>
      </c>
      <c r="L95" s="9">
        <f t="shared" si="86"/>
        <v>291558751.80999625</v>
      </c>
      <c r="M95" s="9">
        <v>28057460.359999999</v>
      </c>
      <c r="N95" s="9">
        <v>102904939.28999999</v>
      </c>
      <c r="O95" s="9">
        <v>16451770</v>
      </c>
      <c r="P95" s="9">
        <f t="shared" si="87"/>
        <v>147414169.64999998</v>
      </c>
      <c r="Q95" s="10">
        <f t="shared" si="88"/>
        <v>0.41663190344995227</v>
      </c>
      <c r="R95" s="11">
        <f t="shared" si="88"/>
        <v>0.49529854817729491</v>
      </c>
      <c r="S95" s="11">
        <f t="shared" si="89"/>
        <v>0.50560708171115787</v>
      </c>
      <c r="T95" s="12">
        <f t="shared" si="90"/>
        <v>0.44111336918175781</v>
      </c>
      <c r="U95" s="22" t="s">
        <v>31</v>
      </c>
      <c r="V95" s="23">
        <f>RANK(Q95,Q88:Q95,0)</f>
        <v>8</v>
      </c>
      <c r="W95" s="23">
        <f>RANK(R95,R88:R95,0)</f>
        <v>6</v>
      </c>
      <c r="X95" s="23" t="e">
        <f>RANK(#REF!,#REF!,0)</f>
        <v>#REF!</v>
      </c>
      <c r="Y95" s="24">
        <f>RANK(S95,S88:S95,0)</f>
        <v>8</v>
      </c>
      <c r="Z95" s="2">
        <f>RANK(T95,T88:T95,1)</f>
        <v>7</v>
      </c>
      <c r="AA95" s="13">
        <f t="shared" ref="AA95" si="94">C95/B95</f>
        <v>1.105377379064326</v>
      </c>
      <c r="AB95" s="13">
        <f t="shared" si="92"/>
        <v>0.50560708171115787</v>
      </c>
      <c r="AC95" s="13">
        <f t="shared" si="93"/>
        <v>0.55888663081824219</v>
      </c>
    </row>
    <row r="96" spans="1:29" ht="21" customHeight="1" thickBot="1">
      <c r="A96" s="22" t="s">
        <v>32</v>
      </c>
      <c r="B96" s="23">
        <f>SUM(B88:B95)</f>
        <v>188377560.76475185</v>
      </c>
      <c r="C96" s="23">
        <f t="shared" ref="C96:D96" si="95">SUM(C88:C95)</f>
        <v>167261112.81999999</v>
      </c>
      <c r="D96" s="23">
        <f t="shared" si="95"/>
        <v>19808171.82</v>
      </c>
      <c r="E96" s="23">
        <f>SUM(E88:E95)</f>
        <v>6167</v>
      </c>
      <c r="F96" s="23">
        <f t="shared" ref="F96:H96" si="96">SUM(F88:F95)</f>
        <v>265086</v>
      </c>
      <c r="G96" s="23">
        <f t="shared" si="96"/>
        <v>172592</v>
      </c>
      <c r="H96" s="23">
        <f t="shared" si="96"/>
        <v>443845</v>
      </c>
      <c r="I96" s="23">
        <f>SUM(I88:I95)</f>
        <v>2690576160.0199986</v>
      </c>
      <c r="J96" s="23">
        <f t="shared" ref="J96:P96" si="97">SUM(J88:J95)</f>
        <v>1812213005.4500237</v>
      </c>
      <c r="K96" s="23">
        <f t="shared" si="97"/>
        <v>695909026.60000002</v>
      </c>
      <c r="L96" s="23">
        <f t="shared" si="97"/>
        <v>5198698192.0700226</v>
      </c>
      <c r="M96" s="23">
        <f t="shared" si="97"/>
        <v>2235251539.9830003</v>
      </c>
      <c r="N96" s="23">
        <f t="shared" si="97"/>
        <v>1049958636.8999999</v>
      </c>
      <c r="O96" s="23">
        <f t="shared" si="97"/>
        <v>695909026.60000002</v>
      </c>
      <c r="P96" s="23">
        <f t="shared" si="97"/>
        <v>3981119203.4830003</v>
      </c>
      <c r="Q96" s="10">
        <f t="shared" si="88"/>
        <v>0.83077058854427155</v>
      </c>
      <c r="R96" s="27">
        <f t="shared" si="88"/>
        <v>0.57937926377438476</v>
      </c>
      <c r="S96" s="27">
        <f t="shared" si="89"/>
        <v>0.76579156096341772</v>
      </c>
      <c r="T96" s="28">
        <f t="shared" si="90"/>
        <v>0.3200509224404765</v>
      </c>
      <c r="U96" s="2"/>
      <c r="V96" s="2"/>
      <c r="W96" s="2"/>
      <c r="X96" s="2"/>
      <c r="Y96" s="2"/>
      <c r="Z96" s="2"/>
      <c r="AA96" s="13">
        <f>C96/B96</f>
        <v>0.88790359181302736</v>
      </c>
      <c r="AB96" s="13">
        <f t="shared" si="92"/>
        <v>0.76579156096341772</v>
      </c>
      <c r="AC96" s="13">
        <f t="shared" si="93"/>
        <v>0.6799490775595235</v>
      </c>
    </row>
    <row r="97" spans="1:31" ht="16.5" customHeight="1" thickBot="1">
      <c r="A97" s="1" t="s">
        <v>72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31" ht="21" customHeight="1">
      <c r="A98" s="432" t="s">
        <v>1</v>
      </c>
      <c r="B98" s="434" t="s">
        <v>2</v>
      </c>
      <c r="C98" s="436" t="s">
        <v>3</v>
      </c>
      <c r="D98" s="436" t="s">
        <v>4</v>
      </c>
      <c r="E98" s="443" t="s">
        <v>5</v>
      </c>
      <c r="F98" s="444"/>
      <c r="G98" s="444"/>
      <c r="H98" s="444"/>
      <c r="I98" s="430" t="s">
        <v>6</v>
      </c>
      <c r="J98" s="430"/>
      <c r="K98" s="430"/>
      <c r="L98" s="430"/>
      <c r="M98" s="430" t="s">
        <v>7</v>
      </c>
      <c r="N98" s="430"/>
      <c r="O98" s="430"/>
      <c r="P98" s="430"/>
      <c r="Q98" s="426" t="s">
        <v>8</v>
      </c>
      <c r="R98" s="427"/>
      <c r="S98" s="427"/>
      <c r="T98" s="428"/>
      <c r="U98" s="429" t="s">
        <v>9</v>
      </c>
      <c r="V98" s="430"/>
      <c r="W98" s="430"/>
      <c r="X98" s="430"/>
      <c r="Y98" s="431"/>
      <c r="Z98" s="2"/>
      <c r="AA98" s="2"/>
      <c r="AB98" s="2"/>
      <c r="AC98" s="2"/>
    </row>
    <row r="99" spans="1:31" ht="21" customHeight="1">
      <c r="A99" s="433"/>
      <c r="B99" s="441"/>
      <c r="C99" s="442"/>
      <c r="D99" s="442"/>
      <c r="E99" s="4" t="s">
        <v>10</v>
      </c>
      <c r="F99" s="5" t="s">
        <v>11</v>
      </c>
      <c r="G99" s="5" t="s">
        <v>12</v>
      </c>
      <c r="H99" s="5" t="s">
        <v>13</v>
      </c>
      <c r="I99" s="5" t="s">
        <v>10</v>
      </c>
      <c r="J99" s="5" t="s">
        <v>11</v>
      </c>
      <c r="K99" s="5" t="s">
        <v>14</v>
      </c>
      <c r="L99" s="5" t="s">
        <v>15</v>
      </c>
      <c r="M99" s="5" t="s">
        <v>10</v>
      </c>
      <c r="N99" s="5" t="s">
        <v>11</v>
      </c>
      <c r="O99" s="5" t="s">
        <v>14</v>
      </c>
      <c r="P99" s="5" t="s">
        <v>16</v>
      </c>
      <c r="Q99" s="5" t="s">
        <v>10</v>
      </c>
      <c r="R99" s="5" t="s">
        <v>17</v>
      </c>
      <c r="S99" s="5" t="s">
        <v>13</v>
      </c>
      <c r="T99" s="6" t="s">
        <v>18</v>
      </c>
      <c r="U99" s="7" t="s">
        <v>1</v>
      </c>
      <c r="V99" s="5" t="s">
        <v>10</v>
      </c>
      <c r="W99" s="5" t="s">
        <v>17</v>
      </c>
      <c r="X99" s="5" t="s">
        <v>12</v>
      </c>
      <c r="Y99" s="6" t="s">
        <v>19</v>
      </c>
      <c r="Z99" s="29" t="s">
        <v>20</v>
      </c>
      <c r="AA99" s="2" t="s">
        <v>21</v>
      </c>
      <c r="AB99" s="2" t="s">
        <v>22</v>
      </c>
      <c r="AC99" s="2" t="s">
        <v>23</v>
      </c>
    </row>
    <row r="100" spans="1:31" ht="21" customHeight="1">
      <c r="A100" s="7" t="s">
        <v>24</v>
      </c>
      <c r="B100" s="8">
        <v>21447790</v>
      </c>
      <c r="C100" s="8">
        <v>19589741.200000007</v>
      </c>
      <c r="D100" s="8">
        <v>997876</v>
      </c>
      <c r="E100" s="8">
        <v>216</v>
      </c>
      <c r="F100" s="8">
        <v>39770</v>
      </c>
      <c r="G100" s="8">
        <v>14226</v>
      </c>
      <c r="H100" s="8">
        <f>G100+F100+E100</f>
        <v>54212</v>
      </c>
      <c r="I100" s="9">
        <v>166425599.47</v>
      </c>
      <c r="J100" s="9">
        <v>353611911.06</v>
      </c>
      <c r="K100" s="9">
        <v>29271921</v>
      </c>
      <c r="L100" s="9">
        <f>I100+J100+K100</f>
        <v>549309431.52999997</v>
      </c>
      <c r="M100" s="9">
        <v>149547264</v>
      </c>
      <c r="N100" s="9">
        <v>88420446.570000008</v>
      </c>
      <c r="O100" s="9">
        <v>29271921</v>
      </c>
      <c r="P100" s="9">
        <f>M100+N100+O100</f>
        <v>267239631.56999999</v>
      </c>
      <c r="Q100" s="10">
        <f>M100/I100</f>
        <v>0.89858329773934509</v>
      </c>
      <c r="R100" s="11">
        <f>N100/J100</f>
        <v>0.25004940106499141</v>
      </c>
      <c r="S100" s="11">
        <f>P100/L100</f>
        <v>0.48650107977511575</v>
      </c>
      <c r="T100" s="12">
        <f>1-(AC100)</f>
        <v>0.55564511558929497</v>
      </c>
      <c r="U100" s="7" t="s">
        <v>24</v>
      </c>
      <c r="V100" s="5">
        <f>RANK(Q100,Q100:Q107,0)</f>
        <v>2</v>
      </c>
      <c r="W100" s="5">
        <f>RANK(R100,R100:R107,0)</f>
        <v>7</v>
      </c>
      <c r="X100" s="5" t="e">
        <f>RANK(#REF!,#REF!,0)</f>
        <v>#REF!</v>
      </c>
      <c r="Y100" s="6">
        <f>RANK(S100,S100:S107,0)</f>
        <v>7</v>
      </c>
      <c r="Z100" s="29">
        <f>RANK(T100,T100:T107,1)</f>
        <v>7</v>
      </c>
      <c r="AA100" s="13">
        <f>C100/B100</f>
        <v>0.91336875267801521</v>
      </c>
      <c r="AB100" s="13">
        <f>P100/L100</f>
        <v>0.48650107977511575</v>
      </c>
      <c r="AC100" s="13">
        <f>AA100*AB100</f>
        <v>0.44435488441070503</v>
      </c>
    </row>
    <row r="101" spans="1:31" ht="21" customHeight="1">
      <c r="A101" s="14" t="s">
        <v>25</v>
      </c>
      <c r="B101" s="15">
        <v>19490050</v>
      </c>
      <c r="C101" s="15">
        <v>17636086.200000007</v>
      </c>
      <c r="D101" s="15">
        <v>908819</v>
      </c>
      <c r="E101" s="15">
        <v>648</v>
      </c>
      <c r="F101" s="15">
        <v>36233</v>
      </c>
      <c r="G101" s="15">
        <v>6251</v>
      </c>
      <c r="H101" s="8">
        <f t="shared" ref="H101:H107" si="98">G101+F101+E101</f>
        <v>43132</v>
      </c>
      <c r="I101" s="16">
        <v>162920237.19999999</v>
      </c>
      <c r="J101" s="16">
        <v>309084985.19999999</v>
      </c>
      <c r="K101" s="16">
        <v>32380620</v>
      </c>
      <c r="L101" s="9">
        <f t="shared" ref="L101:L107" si="99">I101+J101+K101</f>
        <v>504385842.39999998</v>
      </c>
      <c r="M101" s="16">
        <v>110371542</v>
      </c>
      <c r="N101" s="16">
        <v>192132967.56999999</v>
      </c>
      <c r="O101" s="16">
        <v>32380620</v>
      </c>
      <c r="P101" s="9">
        <f t="shared" ref="P101:P107" si="100">M101+N101+O101</f>
        <v>334885129.56999999</v>
      </c>
      <c r="Q101" s="10">
        <f t="shared" ref="Q101:R108" si="101">M101/I101</f>
        <v>0.67745753318851665</v>
      </c>
      <c r="R101" s="17">
        <f t="shared" si="101"/>
        <v>0.62161857343434612</v>
      </c>
      <c r="S101" s="17">
        <f t="shared" ref="S101:S108" si="102">P101/L101</f>
        <v>0.66394633119860946</v>
      </c>
      <c r="T101" s="18">
        <f t="shared" ref="T101:T108" si="103">1-(AC101)</f>
        <v>0.39921063675093549</v>
      </c>
      <c r="U101" s="7" t="s">
        <v>25</v>
      </c>
      <c r="V101" s="5">
        <f>RANK(Q101,Q100:Q107,0)</f>
        <v>5</v>
      </c>
      <c r="W101" s="5">
        <f>RANK(R101,R100:R107,0)</f>
        <v>2</v>
      </c>
      <c r="X101" s="5" t="e">
        <f>RANK(#REF!,#REF!,0)</f>
        <v>#REF!</v>
      </c>
      <c r="Y101" s="6">
        <f>RANK(S101,S100:S107,0)</f>
        <v>5</v>
      </c>
      <c r="Z101" s="29">
        <f>RANK(T101,T100:T107,1)</f>
        <v>3</v>
      </c>
      <c r="AA101" s="13">
        <f t="shared" ref="AA101:AA105" si="104">C101/B101</f>
        <v>0.90487639590457725</v>
      </c>
      <c r="AB101" s="13">
        <f t="shared" ref="AB101:AB108" si="105">P101/L101</f>
        <v>0.66394633119860946</v>
      </c>
      <c r="AC101" s="13">
        <f t="shared" ref="AC101:AC108" si="106">AA101*AB101</f>
        <v>0.60078936324906451</v>
      </c>
    </row>
    <row r="102" spans="1:31" ht="21" customHeight="1">
      <c r="A102" s="7" t="s">
        <v>26</v>
      </c>
      <c r="B102" s="8">
        <v>15781430</v>
      </c>
      <c r="C102" s="8">
        <v>14021715.420000006</v>
      </c>
      <c r="D102" s="8">
        <v>1209957</v>
      </c>
      <c r="E102" s="8">
        <v>388</v>
      </c>
      <c r="F102" s="8">
        <v>31264</v>
      </c>
      <c r="G102" s="8">
        <v>17696</v>
      </c>
      <c r="H102" s="8">
        <f t="shared" si="98"/>
        <v>49348</v>
      </c>
      <c r="I102" s="9">
        <v>115039619.59</v>
      </c>
      <c r="J102" s="9">
        <v>239277149.90000001</v>
      </c>
      <c r="K102" s="9">
        <v>42695565</v>
      </c>
      <c r="L102" s="9">
        <f t="shared" si="99"/>
        <v>397012334.49000001</v>
      </c>
      <c r="M102" s="9">
        <v>68622776</v>
      </c>
      <c r="N102" s="9">
        <v>108283269.09</v>
      </c>
      <c r="O102" s="9">
        <v>42695565</v>
      </c>
      <c r="P102" s="9">
        <f t="shared" si="100"/>
        <v>219601610.09</v>
      </c>
      <c r="Q102" s="10">
        <f t="shared" si="101"/>
        <v>0.59651428129344353</v>
      </c>
      <c r="R102" s="11">
        <f t="shared" si="101"/>
        <v>0.45254329189082337</v>
      </c>
      <c r="S102" s="11">
        <f t="shared" si="102"/>
        <v>0.55313548475036445</v>
      </c>
      <c r="T102" s="12">
        <f t="shared" si="103"/>
        <v>0.50854210576143211</v>
      </c>
      <c r="U102" s="7" t="s">
        <v>26</v>
      </c>
      <c r="V102" s="5">
        <f>RANK(Q102,Q100:Q107,0)</f>
        <v>7</v>
      </c>
      <c r="W102" s="5">
        <f>RANK(R102,R100:R107,0)</f>
        <v>5</v>
      </c>
      <c r="X102" s="5" t="e">
        <f>RANK(#REF!,#REF!,0)</f>
        <v>#REF!</v>
      </c>
      <c r="Y102" s="6">
        <f>RANK(S102,S100:S107,0)</f>
        <v>6</v>
      </c>
      <c r="Z102" s="29">
        <f>RANK(T102,T100:T107,1)</f>
        <v>6</v>
      </c>
      <c r="AA102" s="13">
        <f t="shared" si="104"/>
        <v>0.88849460536846192</v>
      </c>
      <c r="AB102" s="13">
        <f t="shared" si="105"/>
        <v>0.55313548475036445</v>
      </c>
      <c r="AC102" s="13">
        <f t="shared" si="106"/>
        <v>0.49145789423856795</v>
      </c>
    </row>
    <row r="103" spans="1:31" ht="21" customHeight="1">
      <c r="A103" s="7" t="s">
        <v>27</v>
      </c>
      <c r="B103" s="8">
        <v>22520520</v>
      </c>
      <c r="C103" s="8">
        <v>18745917.370000038</v>
      </c>
      <c r="D103" s="8">
        <v>2298031</v>
      </c>
      <c r="E103" s="8">
        <v>577</v>
      </c>
      <c r="F103" s="8">
        <v>21347</v>
      </c>
      <c r="G103" s="8">
        <v>21745</v>
      </c>
      <c r="H103" s="8">
        <f t="shared" si="98"/>
        <v>43669</v>
      </c>
      <c r="I103" s="9">
        <v>268171648.38999999</v>
      </c>
      <c r="J103" s="9">
        <v>208297123.19999999</v>
      </c>
      <c r="K103" s="9">
        <v>78677715</v>
      </c>
      <c r="L103" s="9">
        <f t="shared" si="99"/>
        <v>555146486.58999991</v>
      </c>
      <c r="M103" s="9">
        <v>179948660</v>
      </c>
      <c r="N103" s="9">
        <v>122619378.47000001</v>
      </c>
      <c r="O103" s="9">
        <v>78677715</v>
      </c>
      <c r="P103" s="9">
        <f t="shared" si="100"/>
        <v>381245753.47000003</v>
      </c>
      <c r="Q103" s="10">
        <f t="shared" si="101"/>
        <v>0.6710204493291626</v>
      </c>
      <c r="R103" s="11">
        <f t="shared" si="101"/>
        <v>0.58867533351511991</v>
      </c>
      <c r="S103" s="11">
        <f t="shared" si="102"/>
        <v>0.68674802539382152</v>
      </c>
      <c r="T103" s="12">
        <f t="shared" si="103"/>
        <v>0.4283559288132216</v>
      </c>
      <c r="U103" s="7" t="s">
        <v>27</v>
      </c>
      <c r="V103" s="5">
        <f>RANK(Q103,Q100:Q107,0)</f>
        <v>6</v>
      </c>
      <c r="W103" s="5">
        <f>RANK(R103,R100:R107,0)</f>
        <v>3</v>
      </c>
      <c r="X103" s="5" t="e">
        <f>RANK(#REF!,#REF!,0)</f>
        <v>#REF!</v>
      </c>
      <c r="Y103" s="6">
        <f>RANK(S103,S100:S107,0)</f>
        <v>2</v>
      </c>
      <c r="Z103" s="29">
        <f>RANK(T103,T100:T107,1)</f>
        <v>5</v>
      </c>
      <c r="AA103" s="13">
        <f t="shared" si="104"/>
        <v>0.83239274093138338</v>
      </c>
      <c r="AB103" s="13">
        <f t="shared" si="105"/>
        <v>0.68674802539382152</v>
      </c>
      <c r="AC103" s="13">
        <f t="shared" si="106"/>
        <v>0.5716440711867784</v>
      </c>
    </row>
    <row r="104" spans="1:31" ht="21" customHeight="1">
      <c r="A104" s="7" t="s">
        <v>28</v>
      </c>
      <c r="B104" s="8">
        <v>45703200</v>
      </c>
      <c r="C104" s="8">
        <v>47712994.399999931</v>
      </c>
      <c r="D104" s="8">
        <v>4149921</v>
      </c>
      <c r="E104" s="8">
        <v>2398</v>
      </c>
      <c r="F104" s="8">
        <v>20138</v>
      </c>
      <c r="G104" s="8">
        <v>14960</v>
      </c>
      <c r="H104" s="8">
        <f t="shared" si="98"/>
        <v>37496</v>
      </c>
      <c r="I104" s="9">
        <v>1324875198.3699999</v>
      </c>
      <c r="J104" s="9">
        <v>174242573.12</v>
      </c>
      <c r="K104" s="9">
        <v>112343704.26000001</v>
      </c>
      <c r="L104" s="9">
        <f t="shared" si="99"/>
        <v>1611461475.7499998</v>
      </c>
      <c r="M104" s="9">
        <v>1271548714</v>
      </c>
      <c r="N104" s="9">
        <v>120557554.77</v>
      </c>
      <c r="O104" s="9">
        <v>112343704.26000001</v>
      </c>
      <c r="P104" s="9">
        <f t="shared" si="100"/>
        <v>1504449973.03</v>
      </c>
      <c r="Q104" s="10">
        <f t="shared" si="101"/>
        <v>0.95974980553971601</v>
      </c>
      <c r="R104" s="11">
        <f t="shared" si="101"/>
        <v>0.69189494054918832</v>
      </c>
      <c r="S104" s="11">
        <f t="shared" si="102"/>
        <v>0.93359350854466139</v>
      </c>
      <c r="T104" s="12">
        <f t="shared" si="103"/>
        <v>2.5351794949418971E-2</v>
      </c>
      <c r="U104" s="7" t="s">
        <v>28</v>
      </c>
      <c r="V104" s="5">
        <f>RANK(Q104,Q100:Q107,0)</f>
        <v>1</v>
      </c>
      <c r="W104" s="5">
        <f>RANK(R104,R100:R107,0)</f>
        <v>1</v>
      </c>
      <c r="X104" s="5" t="e">
        <f>RANK(#REF!,#REF!,0)</f>
        <v>#REF!</v>
      </c>
      <c r="Y104" s="6">
        <f>RANK(S104,S100:S107,0)</f>
        <v>1</v>
      </c>
      <c r="Z104" s="29">
        <f>RANK(T104,T100:T107,1)</f>
        <v>1</v>
      </c>
      <c r="AA104" s="13">
        <f t="shared" si="104"/>
        <v>1.0439749164172296</v>
      </c>
      <c r="AB104" s="13">
        <f t="shared" si="105"/>
        <v>0.93359350854466139</v>
      </c>
      <c r="AC104" s="13">
        <f t="shared" si="106"/>
        <v>0.97464820505058103</v>
      </c>
      <c r="AE104" s="30"/>
    </row>
    <row r="105" spans="1:31" ht="21" customHeight="1">
      <c r="A105" s="7" t="s">
        <v>29</v>
      </c>
      <c r="B105" s="8">
        <v>47733110</v>
      </c>
      <c r="C105" s="8">
        <v>41336749.399999559</v>
      </c>
      <c r="D105" s="8">
        <v>10906115</v>
      </c>
      <c r="E105" s="8">
        <v>1026</v>
      </c>
      <c r="F105" s="8">
        <v>35729</v>
      </c>
      <c r="G105" s="8">
        <v>52493</v>
      </c>
      <c r="H105" s="8">
        <f t="shared" si="98"/>
        <v>89248</v>
      </c>
      <c r="I105" s="9">
        <v>549712265.60000002</v>
      </c>
      <c r="J105" s="9">
        <v>380772753.41999996</v>
      </c>
      <c r="K105" s="9">
        <v>267752401</v>
      </c>
      <c r="L105" s="9">
        <f t="shared" si="99"/>
        <v>1198237420.02</v>
      </c>
      <c r="M105" s="9">
        <v>463399763</v>
      </c>
      <c r="N105" s="9">
        <v>76085051.050000012</v>
      </c>
      <c r="O105" s="9">
        <v>267752401</v>
      </c>
      <c r="P105" s="9">
        <f t="shared" si="100"/>
        <v>807237215.04999995</v>
      </c>
      <c r="Q105" s="10">
        <f t="shared" si="101"/>
        <v>0.84298603469254663</v>
      </c>
      <c r="R105" s="11">
        <f t="shared" si="101"/>
        <v>0.19981747739727765</v>
      </c>
      <c r="S105" s="11">
        <f t="shared" si="102"/>
        <v>0.67368720218779865</v>
      </c>
      <c r="T105" s="12">
        <f t="shared" si="103"/>
        <v>0.41658863101893284</v>
      </c>
      <c r="U105" s="7" t="s">
        <v>29</v>
      </c>
      <c r="V105" s="5">
        <f>RANK(Q105,Q100:Q107,0)</f>
        <v>3</v>
      </c>
      <c r="W105" s="5">
        <f>RANK(R105,R100:R107,0)</f>
        <v>8</v>
      </c>
      <c r="X105" s="5" t="e">
        <f>RANK(#REF!,#REF!,0)</f>
        <v>#REF!</v>
      </c>
      <c r="Y105" s="6">
        <f>RANK(S105,S100:S107,0)</f>
        <v>3</v>
      </c>
      <c r="Z105" s="29">
        <f>RANK(T105,T100:T107,1)</f>
        <v>4</v>
      </c>
      <c r="AA105" s="13">
        <f t="shared" si="104"/>
        <v>0.86599740515544787</v>
      </c>
      <c r="AB105" s="13">
        <f t="shared" si="105"/>
        <v>0.67368720218779865</v>
      </c>
      <c r="AC105" s="13">
        <f t="shared" si="106"/>
        <v>0.58341136898106716</v>
      </c>
    </row>
    <row r="106" spans="1:31" ht="21" customHeight="1">
      <c r="A106" s="7" t="s">
        <v>30</v>
      </c>
      <c r="B106" s="19">
        <v>36212710</v>
      </c>
      <c r="C106" s="19">
        <v>32520031.069999982</v>
      </c>
      <c r="D106" s="19">
        <v>3195980</v>
      </c>
      <c r="E106" s="19">
        <v>772</v>
      </c>
      <c r="F106" s="19">
        <v>46636</v>
      </c>
      <c r="G106" s="19">
        <v>37384</v>
      </c>
      <c r="H106" s="8">
        <f t="shared" si="98"/>
        <v>84792</v>
      </c>
      <c r="I106" s="5">
        <v>310920736.91999996</v>
      </c>
      <c r="J106" s="5">
        <v>517821278.69</v>
      </c>
      <c r="K106" s="5">
        <v>104392759</v>
      </c>
      <c r="L106" s="9">
        <f t="shared" si="99"/>
        <v>933134774.6099999</v>
      </c>
      <c r="M106" s="5">
        <v>234182119</v>
      </c>
      <c r="N106" s="5">
        <v>286823358.19</v>
      </c>
      <c r="O106" s="5">
        <v>104392759</v>
      </c>
      <c r="P106" s="9">
        <f t="shared" si="100"/>
        <v>625398236.19000006</v>
      </c>
      <c r="Q106" s="10">
        <f t="shared" si="101"/>
        <v>0.75318912890733036</v>
      </c>
      <c r="R106" s="20">
        <f>N106/J106</f>
        <v>0.55390415572649787</v>
      </c>
      <c r="S106" s="20">
        <f t="shared" si="102"/>
        <v>0.67021212069969516</v>
      </c>
      <c r="T106" s="21">
        <f t="shared" si="103"/>
        <v>0.39813068426404252</v>
      </c>
      <c r="U106" s="7" t="s">
        <v>30</v>
      </c>
      <c r="V106" s="5">
        <f>RANK(Q106,Q100:Q107,0)</f>
        <v>4</v>
      </c>
      <c r="W106" s="5">
        <f>RANK(R106,R100:R107,0)</f>
        <v>4</v>
      </c>
      <c r="X106" s="5" t="e">
        <f>RANK(#REF!,#REF!,0)</f>
        <v>#REF!</v>
      </c>
      <c r="Y106" s="6">
        <f>RANK(S106,S100:S107,0)</f>
        <v>4</v>
      </c>
      <c r="Z106" s="29">
        <f>RANK(T106,T100:T107,1)</f>
        <v>2</v>
      </c>
      <c r="AA106" s="13">
        <f>C106/B106</f>
        <v>0.89802809759335833</v>
      </c>
      <c r="AB106" s="13">
        <f t="shared" si="105"/>
        <v>0.67021212069969516</v>
      </c>
      <c r="AC106" s="13">
        <f t="shared" si="106"/>
        <v>0.60186931573595748</v>
      </c>
    </row>
    <row r="107" spans="1:31" ht="21" customHeight="1" thickBot="1">
      <c r="A107" s="7" t="s">
        <v>31</v>
      </c>
      <c r="B107" s="8">
        <v>14456430</v>
      </c>
      <c r="C107" s="8">
        <v>13027829.5</v>
      </c>
      <c r="D107" s="8">
        <v>543415</v>
      </c>
      <c r="E107" s="8">
        <v>191</v>
      </c>
      <c r="F107" s="8">
        <v>35474</v>
      </c>
      <c r="G107" s="8">
        <v>11601</v>
      </c>
      <c r="H107" s="8">
        <f t="shared" si="98"/>
        <v>47266</v>
      </c>
      <c r="I107" s="9">
        <v>78970989.340000004</v>
      </c>
      <c r="J107" s="9">
        <v>256855503.84</v>
      </c>
      <c r="K107" s="9">
        <v>16216900</v>
      </c>
      <c r="L107" s="9">
        <f t="shared" si="99"/>
        <v>352043393.18000001</v>
      </c>
      <c r="M107" s="9">
        <v>36185190</v>
      </c>
      <c r="N107" s="9">
        <v>105806261</v>
      </c>
      <c r="O107" s="9">
        <v>16216900</v>
      </c>
      <c r="P107" s="9">
        <f t="shared" si="100"/>
        <v>158208351</v>
      </c>
      <c r="Q107" s="10">
        <f t="shared" si="101"/>
        <v>0.45820864474939094</v>
      </c>
      <c r="R107" s="11">
        <f t="shared" si="101"/>
        <v>0.41192911741501426</v>
      </c>
      <c r="S107" s="11">
        <f t="shared" si="102"/>
        <v>0.44940014232594322</v>
      </c>
      <c r="T107" s="12">
        <f t="shared" si="103"/>
        <v>0.59501007984003507</v>
      </c>
      <c r="U107" s="22" t="s">
        <v>31</v>
      </c>
      <c r="V107" s="23">
        <f>RANK(Q107,Q100:Q107,0)</f>
        <v>8</v>
      </c>
      <c r="W107" s="23">
        <f>RANK(R107,R100:R107,0)</f>
        <v>6</v>
      </c>
      <c r="X107" s="23" t="e">
        <f>RANK(#REF!,#REF!,0)</f>
        <v>#REF!</v>
      </c>
      <c r="Y107" s="24">
        <f>RANK(S107,S100:S107,0)</f>
        <v>8</v>
      </c>
      <c r="Z107" s="29">
        <f>RANK(T107,T100:T107,1)</f>
        <v>8</v>
      </c>
      <c r="AA107" s="13">
        <f t="shared" ref="AA107" si="107">C107/B107</f>
        <v>0.90117888718030659</v>
      </c>
      <c r="AB107" s="13">
        <f t="shared" si="105"/>
        <v>0.44940014232594322</v>
      </c>
      <c r="AC107" s="13">
        <f t="shared" si="106"/>
        <v>0.40498992015996493</v>
      </c>
      <c r="AE107" s="31"/>
    </row>
    <row r="108" spans="1:31" ht="21" customHeight="1" thickBot="1">
      <c r="A108" s="22" t="s">
        <v>32</v>
      </c>
      <c r="B108" s="23">
        <f>SUM(B100:B107)</f>
        <v>223345240</v>
      </c>
      <c r="C108" s="23">
        <f t="shared" ref="C108:D108" si="108">SUM(C100:C107)</f>
        <v>204591064.55999953</v>
      </c>
      <c r="D108" s="23">
        <f t="shared" si="108"/>
        <v>24210114</v>
      </c>
      <c r="E108" s="23">
        <f>SUM(E100:E107)</f>
        <v>6216</v>
      </c>
      <c r="F108" s="23">
        <f t="shared" ref="F108:H108" si="109">SUM(F100:F107)</f>
        <v>266591</v>
      </c>
      <c r="G108" s="23">
        <f t="shared" si="109"/>
        <v>176356</v>
      </c>
      <c r="H108" s="23">
        <f t="shared" si="109"/>
        <v>449163</v>
      </c>
      <c r="I108" s="23">
        <f>SUM(I100:I107)</f>
        <v>2977036294.8800001</v>
      </c>
      <c r="J108" s="23">
        <f t="shared" ref="J108:P108" si="110">SUM(J100:J107)</f>
        <v>2439963278.4300003</v>
      </c>
      <c r="K108" s="23">
        <f t="shared" si="110"/>
        <v>683731585.25999999</v>
      </c>
      <c r="L108" s="23">
        <f t="shared" si="110"/>
        <v>6100731158.5699997</v>
      </c>
      <c r="M108" s="23">
        <f t="shared" si="110"/>
        <v>2513806028</v>
      </c>
      <c r="N108" s="23">
        <f t="shared" si="110"/>
        <v>1100728286.71</v>
      </c>
      <c r="O108" s="23">
        <f t="shared" si="110"/>
        <v>683731585.25999999</v>
      </c>
      <c r="P108" s="23">
        <f t="shared" si="110"/>
        <v>4298265899.9699993</v>
      </c>
      <c r="Q108" s="26">
        <f>M108/I108</f>
        <v>0.84439885140914206</v>
      </c>
      <c r="R108" s="27">
        <f t="shared" si="101"/>
        <v>0.45112493964182365</v>
      </c>
      <c r="S108" s="27">
        <f t="shared" si="102"/>
        <v>0.70454930536186833</v>
      </c>
      <c r="T108" s="28">
        <f t="shared" si="103"/>
        <v>0.3546113075031605</v>
      </c>
      <c r="U108" s="2"/>
      <c r="V108" s="2"/>
      <c r="W108" s="2"/>
      <c r="X108" s="2"/>
      <c r="Y108" s="2"/>
      <c r="Z108" s="2"/>
      <c r="AA108" s="13">
        <f>C108/B108</f>
        <v>0.91603055681867018</v>
      </c>
      <c r="AB108" s="13">
        <f t="shared" si="105"/>
        <v>0.70454930536186833</v>
      </c>
      <c r="AC108" s="13">
        <f t="shared" si="106"/>
        <v>0.6453886924968395</v>
      </c>
    </row>
    <row r="109" spans="1:31" ht="15" customHeight="1" thickBot="1">
      <c r="A109" s="1" t="s">
        <v>73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31" ht="21" customHeight="1">
      <c r="A110" s="432" t="s">
        <v>1</v>
      </c>
      <c r="B110" s="434" t="s">
        <v>2</v>
      </c>
      <c r="C110" s="436" t="s">
        <v>3</v>
      </c>
      <c r="D110" s="436" t="s">
        <v>4</v>
      </c>
      <c r="E110" s="443" t="s">
        <v>5</v>
      </c>
      <c r="F110" s="444"/>
      <c r="G110" s="444"/>
      <c r="H110" s="444"/>
      <c r="I110" s="430" t="s">
        <v>6</v>
      </c>
      <c r="J110" s="430"/>
      <c r="K110" s="430"/>
      <c r="L110" s="430"/>
      <c r="M110" s="430" t="s">
        <v>7</v>
      </c>
      <c r="N110" s="430"/>
      <c r="O110" s="430"/>
      <c r="P110" s="430"/>
      <c r="Q110" s="426" t="s">
        <v>8</v>
      </c>
      <c r="R110" s="427"/>
      <c r="S110" s="427"/>
      <c r="T110" s="428"/>
      <c r="U110" s="429" t="s">
        <v>9</v>
      </c>
      <c r="V110" s="430"/>
      <c r="W110" s="430"/>
      <c r="X110" s="430"/>
      <c r="Y110" s="431"/>
      <c r="Z110" s="2"/>
      <c r="AA110" s="2"/>
      <c r="AB110" s="2"/>
      <c r="AC110" s="2"/>
    </row>
    <row r="111" spans="1:31" ht="21" customHeight="1">
      <c r="A111" s="433"/>
      <c r="B111" s="441"/>
      <c r="C111" s="442"/>
      <c r="D111" s="442"/>
      <c r="E111" s="4" t="s">
        <v>10</v>
      </c>
      <c r="F111" s="5" t="s">
        <v>11</v>
      </c>
      <c r="G111" s="5" t="s">
        <v>12</v>
      </c>
      <c r="H111" s="5" t="s">
        <v>13</v>
      </c>
      <c r="I111" s="5" t="s">
        <v>10</v>
      </c>
      <c r="J111" s="5" t="s">
        <v>11</v>
      </c>
      <c r="K111" s="5" t="s">
        <v>14</v>
      </c>
      <c r="L111" s="5" t="s">
        <v>15</v>
      </c>
      <c r="M111" s="5" t="s">
        <v>10</v>
      </c>
      <c r="N111" s="5" t="s">
        <v>11</v>
      </c>
      <c r="O111" s="5" t="s">
        <v>14</v>
      </c>
      <c r="P111" s="5" t="s">
        <v>16</v>
      </c>
      <c r="Q111" s="5" t="s">
        <v>10</v>
      </c>
      <c r="R111" s="5" t="s">
        <v>17</v>
      </c>
      <c r="S111" s="5" t="s">
        <v>13</v>
      </c>
      <c r="T111" s="6" t="s">
        <v>18</v>
      </c>
      <c r="U111" s="7" t="s">
        <v>1</v>
      </c>
      <c r="V111" s="5" t="s">
        <v>10</v>
      </c>
      <c r="W111" s="5" t="s">
        <v>17</v>
      </c>
      <c r="X111" s="5" t="s">
        <v>12</v>
      </c>
      <c r="Y111" s="6" t="s">
        <v>19</v>
      </c>
      <c r="Z111" s="29" t="s">
        <v>20</v>
      </c>
      <c r="AA111" s="2" t="s">
        <v>21</v>
      </c>
      <c r="AB111" s="2" t="s">
        <v>22</v>
      </c>
      <c r="AC111" s="2" t="s">
        <v>23</v>
      </c>
    </row>
    <row r="112" spans="1:31" ht="21" customHeight="1">
      <c r="A112" s="7" t="s">
        <v>24</v>
      </c>
      <c r="B112" s="8">
        <v>20899447.347986098</v>
      </c>
      <c r="C112" s="8">
        <v>16605307.400000004</v>
      </c>
      <c r="D112" s="8">
        <v>991062</v>
      </c>
      <c r="E112" s="8">
        <v>218</v>
      </c>
      <c r="F112" s="8">
        <v>40373</v>
      </c>
      <c r="G112" s="8">
        <v>14315</v>
      </c>
      <c r="H112" s="8">
        <f>G112+F112+E112</f>
        <v>54906</v>
      </c>
      <c r="I112" s="9">
        <v>135681369.6099999</v>
      </c>
      <c r="J112" s="9">
        <v>297093927.17001551</v>
      </c>
      <c r="K112" s="9">
        <v>28623750</v>
      </c>
      <c r="L112" s="9">
        <f>I112+J112+K112</f>
        <v>461399046.78001541</v>
      </c>
      <c r="M112" s="9">
        <v>106466519.27999999</v>
      </c>
      <c r="N112" s="9">
        <v>97171945.590000004</v>
      </c>
      <c r="O112" s="9">
        <v>28623750</v>
      </c>
      <c r="P112" s="9">
        <f>M112+N112+O112</f>
        <v>232262214.87</v>
      </c>
      <c r="Q112" s="10">
        <f>M112/I112</f>
        <v>0.78468045823848509</v>
      </c>
      <c r="R112" s="11">
        <f>N112/J112</f>
        <v>0.32707482955177408</v>
      </c>
      <c r="S112" s="11">
        <f>P112/L112</f>
        <v>0.5033868545912652</v>
      </c>
      <c r="T112" s="12">
        <f>1-(AC112)</f>
        <v>0.60004236846901415</v>
      </c>
      <c r="U112" s="7" t="s">
        <v>24</v>
      </c>
      <c r="V112" s="5">
        <f>RANK(Q112,Q112:Q119,0)</f>
        <v>4</v>
      </c>
      <c r="W112" s="5">
        <f>RANK(R112,R112:R119,0)</f>
        <v>7</v>
      </c>
      <c r="X112" s="5" t="e">
        <f>RANK(#REF!,#REF!,0)</f>
        <v>#REF!</v>
      </c>
      <c r="Y112" s="6">
        <f>RANK(S112,S112:S119,0)</f>
        <v>8</v>
      </c>
      <c r="Z112" s="29">
        <f>RANK(T112,T112:T119,1)</f>
        <v>8</v>
      </c>
      <c r="AA112" s="13">
        <f>C112/B112</f>
        <v>0.79453332538001853</v>
      </c>
      <c r="AB112" s="13">
        <f>P112/L112</f>
        <v>0.5033868545912652</v>
      </c>
      <c r="AC112" s="13">
        <f>AA112*AB112</f>
        <v>0.39995763153098579</v>
      </c>
    </row>
    <row r="113" spans="1:29" ht="21" customHeight="1">
      <c r="A113" s="14" t="s">
        <v>25</v>
      </c>
      <c r="B113" s="15">
        <v>22738972.182412054</v>
      </c>
      <c r="C113" s="15">
        <v>21025791.100000009</v>
      </c>
      <c r="D113" s="15">
        <v>1037635</v>
      </c>
      <c r="E113" s="15">
        <v>653</v>
      </c>
      <c r="F113" s="15">
        <v>36215</v>
      </c>
      <c r="G113" s="15">
        <v>6270</v>
      </c>
      <c r="H113" s="8">
        <f t="shared" ref="H113:H119" si="111">G113+F113+E113</f>
        <v>43138</v>
      </c>
      <c r="I113" s="16">
        <v>224112909.69000003</v>
      </c>
      <c r="J113" s="16">
        <v>348060364.8499586</v>
      </c>
      <c r="K113" s="16">
        <v>39514176</v>
      </c>
      <c r="L113" s="9">
        <f t="shared" ref="L113:L119" si="112">I113+J113+K113</f>
        <v>611687450.5399586</v>
      </c>
      <c r="M113" s="16">
        <v>160592669.88999999</v>
      </c>
      <c r="N113" s="16">
        <v>230534397.58999997</v>
      </c>
      <c r="O113" s="16">
        <v>39514176</v>
      </c>
      <c r="P113" s="9">
        <f t="shared" ref="P113:P119" si="113">M113+N113+O113</f>
        <v>430641243.47999996</v>
      </c>
      <c r="Q113" s="10">
        <f t="shared" ref="Q113:R120" si="114">M113/I113</f>
        <v>0.71657036675012065</v>
      </c>
      <c r="R113" s="17">
        <f t="shared" si="114"/>
        <v>0.66234027447905031</v>
      </c>
      <c r="S113" s="17">
        <f t="shared" ref="S113:S120" si="115">P113/L113</f>
        <v>0.7040217076545503</v>
      </c>
      <c r="T113" s="18">
        <f t="shared" ref="T113:T120" si="116">1-(AC113)</f>
        <v>0.34902012121465842</v>
      </c>
      <c r="U113" s="7" t="s">
        <v>25</v>
      </c>
      <c r="V113" s="5">
        <f>RANK(Q113,Q112:Q119,0)</f>
        <v>5</v>
      </c>
      <c r="W113" s="5">
        <f>RANK(R113,R112:R119,0)</f>
        <v>1</v>
      </c>
      <c r="X113" s="5" t="e">
        <f>RANK(#REF!,#REF!,0)</f>
        <v>#REF!</v>
      </c>
      <c r="Y113" s="6">
        <f>RANK(S113,S112:S119,0)</f>
        <v>3</v>
      </c>
      <c r="Z113" s="29">
        <f>RANK(T113,T112:T119,1)</f>
        <v>2</v>
      </c>
      <c r="AA113" s="13">
        <f t="shared" ref="AA113:AA117" si="117">C113/B113</f>
        <v>0.92465881620906587</v>
      </c>
      <c r="AB113" s="13">
        <f t="shared" ref="AB113:AB120" si="118">P113/L113</f>
        <v>0.7040217076545503</v>
      </c>
      <c r="AC113" s="13">
        <f t="shared" ref="AC113:AC120" si="119">AA113*AB113</f>
        <v>0.65097987878534158</v>
      </c>
    </row>
    <row r="114" spans="1:29" ht="21" customHeight="1">
      <c r="A114" s="7" t="s">
        <v>26</v>
      </c>
      <c r="B114" s="8">
        <v>20804640.314919978</v>
      </c>
      <c r="C114" s="8">
        <v>17874625.570000008</v>
      </c>
      <c r="D114" s="8">
        <v>1403498</v>
      </c>
      <c r="E114" s="8">
        <v>391</v>
      </c>
      <c r="F114" s="8">
        <v>31016</v>
      </c>
      <c r="G114" s="8">
        <v>17855</v>
      </c>
      <c r="H114" s="8">
        <f t="shared" si="111"/>
        <v>49262</v>
      </c>
      <c r="I114" s="9">
        <v>137413032.86000001</v>
      </c>
      <c r="J114" s="9">
        <v>316862518.10998893</v>
      </c>
      <c r="K114" s="9">
        <v>44239693</v>
      </c>
      <c r="L114" s="9">
        <f t="shared" si="112"/>
        <v>498515243.96998894</v>
      </c>
      <c r="M114" s="9">
        <v>86736265.289999977</v>
      </c>
      <c r="N114" s="9">
        <v>142371113.50999999</v>
      </c>
      <c r="O114" s="9">
        <v>44239693</v>
      </c>
      <c r="P114" s="9">
        <f t="shared" si="113"/>
        <v>273347071.79999995</v>
      </c>
      <c r="Q114" s="10">
        <f t="shared" si="114"/>
        <v>0.63120843405275207</v>
      </c>
      <c r="R114" s="11">
        <f t="shared" si="114"/>
        <v>0.44931509841937284</v>
      </c>
      <c r="S114" s="11">
        <f t="shared" si="115"/>
        <v>0.54832239356045787</v>
      </c>
      <c r="T114" s="12">
        <f t="shared" si="116"/>
        <v>0.52890041220705108</v>
      </c>
      <c r="U114" s="7" t="s">
        <v>26</v>
      </c>
      <c r="V114" s="5">
        <f>RANK(Q114,Q112:Q119,0)</f>
        <v>7</v>
      </c>
      <c r="W114" s="5">
        <f>RANK(R114,R112:R119,0)</f>
        <v>6</v>
      </c>
      <c r="X114" s="5" t="e">
        <f>RANK(#REF!,#REF!,0)</f>
        <v>#REF!</v>
      </c>
      <c r="Y114" s="6">
        <f>RANK(S114,S112:S119,0)</f>
        <v>7</v>
      </c>
      <c r="Z114" s="29">
        <f>RANK(T114,T112:T119,1)</f>
        <v>7</v>
      </c>
      <c r="AA114" s="13">
        <f t="shared" si="117"/>
        <v>0.85916532559235259</v>
      </c>
      <c r="AB114" s="13">
        <f t="shared" si="118"/>
        <v>0.54832239356045787</v>
      </c>
      <c r="AC114" s="13">
        <f t="shared" si="119"/>
        <v>0.47109958779294886</v>
      </c>
    </row>
    <row r="115" spans="1:29" ht="21" customHeight="1">
      <c r="A115" s="7" t="s">
        <v>27</v>
      </c>
      <c r="B115" s="8">
        <v>23531088.163941588</v>
      </c>
      <c r="C115" s="8">
        <v>19917343.710000046</v>
      </c>
      <c r="D115" s="8">
        <v>2572985</v>
      </c>
      <c r="E115" s="8">
        <v>581</v>
      </c>
      <c r="F115" s="8">
        <v>21402</v>
      </c>
      <c r="G115" s="8">
        <v>21804</v>
      </c>
      <c r="H115" s="8">
        <f t="shared" si="111"/>
        <v>43787</v>
      </c>
      <c r="I115" s="9">
        <v>287879660.66000021</v>
      </c>
      <c r="J115" s="9">
        <v>213183222.22997552</v>
      </c>
      <c r="K115" s="9">
        <v>80697600</v>
      </c>
      <c r="L115" s="9">
        <f t="shared" si="112"/>
        <v>581760482.88997579</v>
      </c>
      <c r="M115" s="9">
        <v>188088266.19000003</v>
      </c>
      <c r="N115" s="9">
        <v>135000359.95000002</v>
      </c>
      <c r="O115" s="9">
        <v>80697600</v>
      </c>
      <c r="P115" s="9">
        <f t="shared" si="113"/>
        <v>403786226.14000005</v>
      </c>
      <c r="Q115" s="10">
        <f t="shared" si="114"/>
        <v>0.65335725962294144</v>
      </c>
      <c r="R115" s="11">
        <f t="shared" si="114"/>
        <v>0.63325977784670962</v>
      </c>
      <c r="S115" s="11">
        <f t="shared" si="115"/>
        <v>0.69407640775828572</v>
      </c>
      <c r="T115" s="12">
        <f t="shared" si="116"/>
        <v>0.41251512560699632</v>
      </c>
      <c r="U115" s="7" t="s">
        <v>27</v>
      </c>
      <c r="V115" s="5">
        <f>RANK(Q115,Q112:Q119,0)</f>
        <v>6</v>
      </c>
      <c r="W115" s="5">
        <f>RANK(R115,R112:R119,0)</f>
        <v>2</v>
      </c>
      <c r="X115" s="5" t="e">
        <f>RANK(#REF!,#REF!,0)</f>
        <v>#REF!</v>
      </c>
      <c r="Y115" s="6">
        <f>RANK(S115,S112:S119,0)</f>
        <v>5</v>
      </c>
      <c r="Z115" s="29">
        <f>RANK(T115,T112:T119,1)</f>
        <v>5</v>
      </c>
      <c r="AA115" s="13">
        <f t="shared" si="117"/>
        <v>0.84642680233211021</v>
      </c>
      <c r="AB115" s="13">
        <f t="shared" si="118"/>
        <v>0.69407640775828572</v>
      </c>
      <c r="AC115" s="13">
        <f t="shared" si="119"/>
        <v>0.58748487439300368</v>
      </c>
    </row>
    <row r="116" spans="1:29" ht="21" customHeight="1">
      <c r="A116" s="7" t="s">
        <v>28</v>
      </c>
      <c r="B116" s="8">
        <v>55315052.993554659</v>
      </c>
      <c r="C116" s="8">
        <v>48103997.199999951</v>
      </c>
      <c r="D116" s="8">
        <v>3793190</v>
      </c>
      <c r="E116" s="8">
        <v>2416</v>
      </c>
      <c r="F116" s="8">
        <v>20194</v>
      </c>
      <c r="G116" s="8">
        <v>15023</v>
      </c>
      <c r="H116" s="8">
        <f t="shared" si="111"/>
        <v>37633</v>
      </c>
      <c r="I116" s="9">
        <v>1296474846.4999993</v>
      </c>
      <c r="J116" s="9">
        <v>214095727.15999657</v>
      </c>
      <c r="K116" s="9">
        <v>123798678</v>
      </c>
      <c r="L116" s="9">
        <f t="shared" si="112"/>
        <v>1634369251.6599958</v>
      </c>
      <c r="M116" s="9">
        <v>1223255540.78</v>
      </c>
      <c r="N116" s="9">
        <v>128561228.82000001</v>
      </c>
      <c r="O116" s="9">
        <v>123798678</v>
      </c>
      <c r="P116" s="9">
        <f t="shared" si="113"/>
        <v>1475615447.5999999</v>
      </c>
      <c r="Q116" s="10">
        <f t="shared" si="114"/>
        <v>0.94352431447654828</v>
      </c>
      <c r="R116" s="11">
        <f t="shared" si="114"/>
        <v>0.60048479493439166</v>
      </c>
      <c r="S116" s="11">
        <f t="shared" si="115"/>
        <v>0.90286539966488422</v>
      </c>
      <c r="T116" s="12">
        <f t="shared" si="116"/>
        <v>0.2148351613706837</v>
      </c>
      <c r="U116" s="7" t="s">
        <v>28</v>
      </c>
      <c r="V116" s="5">
        <f>RANK(Q116,Q112:Q119,0)</f>
        <v>1</v>
      </c>
      <c r="W116" s="5">
        <f>RANK(R116,R112:R119,0)</f>
        <v>3</v>
      </c>
      <c r="X116" s="5" t="e">
        <f>RANK(#REF!,#REF!,0)</f>
        <v>#REF!</v>
      </c>
      <c r="Y116" s="6">
        <f>RANK(S116,S112:S119,0)</f>
        <v>1</v>
      </c>
      <c r="Z116" s="29">
        <f>RANK(T116,T112:T119,1)</f>
        <v>1</v>
      </c>
      <c r="AA116" s="13">
        <f t="shared" si="117"/>
        <v>0.86963664674794861</v>
      </c>
      <c r="AB116" s="13">
        <f t="shared" si="118"/>
        <v>0.90286539966488422</v>
      </c>
      <c r="AC116" s="13">
        <f t="shared" si="119"/>
        <v>0.7851648386293163</v>
      </c>
    </row>
    <row r="117" spans="1:29" ht="21" customHeight="1">
      <c r="A117" s="7" t="s">
        <v>29</v>
      </c>
      <c r="B117" s="8">
        <v>40391316.383390635</v>
      </c>
      <c r="C117" s="8">
        <v>35897808.799999565</v>
      </c>
      <c r="D117" s="8">
        <v>9463189</v>
      </c>
      <c r="E117" s="8">
        <v>1035</v>
      </c>
      <c r="F117" s="8">
        <v>19516</v>
      </c>
      <c r="G117" s="8">
        <v>52954</v>
      </c>
      <c r="H117" s="8">
        <f t="shared" si="111"/>
        <v>73505</v>
      </c>
      <c r="I117" s="9">
        <v>479248050.27000022</v>
      </c>
      <c r="J117" s="9">
        <v>327648456.62998515</v>
      </c>
      <c r="K117" s="9">
        <v>309238946.73000002</v>
      </c>
      <c r="L117" s="9">
        <f t="shared" si="112"/>
        <v>1116135453.6299853</v>
      </c>
      <c r="M117" s="9">
        <v>396910959.44</v>
      </c>
      <c r="N117" s="9">
        <v>84233498.770000011</v>
      </c>
      <c r="O117" s="9">
        <v>309238946.73000002</v>
      </c>
      <c r="P117" s="9">
        <f t="shared" si="113"/>
        <v>790383404.94000006</v>
      </c>
      <c r="Q117" s="10">
        <f t="shared" si="114"/>
        <v>0.82819525132420901</v>
      </c>
      <c r="R117" s="11">
        <f t="shared" si="114"/>
        <v>0.25708498564705667</v>
      </c>
      <c r="S117" s="11">
        <f t="shared" si="115"/>
        <v>0.70814290717981554</v>
      </c>
      <c r="T117" s="12">
        <f t="shared" si="116"/>
        <v>0.3706375290241799</v>
      </c>
      <c r="U117" s="7" t="s">
        <v>29</v>
      </c>
      <c r="V117" s="5">
        <f>RANK(Q117,Q112:Q119,0)</f>
        <v>2</v>
      </c>
      <c r="W117" s="5">
        <f>RANK(R117,R112:R119,0)</f>
        <v>8</v>
      </c>
      <c r="X117" s="5" t="e">
        <f>RANK(#REF!,#REF!,0)</f>
        <v>#REF!</v>
      </c>
      <c r="Y117" s="6">
        <f>RANK(S117,S112:S119,0)</f>
        <v>2</v>
      </c>
      <c r="Z117" s="29">
        <f>RANK(T117,T112:T119,1)</f>
        <v>3</v>
      </c>
      <c r="AA117" s="13">
        <f t="shared" si="117"/>
        <v>0.88875065272101772</v>
      </c>
      <c r="AB117" s="13">
        <f t="shared" si="118"/>
        <v>0.70814290717981554</v>
      </c>
      <c r="AC117" s="13">
        <f t="shared" si="119"/>
        <v>0.6293624709758201</v>
      </c>
    </row>
    <row r="118" spans="1:29" ht="21" customHeight="1">
      <c r="A118" s="7" t="s">
        <v>30</v>
      </c>
      <c r="B118" s="19">
        <v>41263353.566452831</v>
      </c>
      <c r="C118" s="19">
        <v>36008090.669999979</v>
      </c>
      <c r="D118" s="19">
        <v>3803414</v>
      </c>
      <c r="E118" s="19">
        <v>776</v>
      </c>
      <c r="F118" s="19">
        <v>46671</v>
      </c>
      <c r="G118" s="19">
        <v>37549</v>
      </c>
      <c r="H118" s="8">
        <f t="shared" si="111"/>
        <v>84996</v>
      </c>
      <c r="I118" s="5">
        <v>333898992.27999997</v>
      </c>
      <c r="J118" s="5">
        <v>568021308.8000176</v>
      </c>
      <c r="K118" s="5">
        <v>106381383</v>
      </c>
      <c r="L118" s="9">
        <f t="shared" si="112"/>
        <v>1008301684.0800176</v>
      </c>
      <c r="M118" s="5">
        <v>266125575.99999994</v>
      </c>
      <c r="N118" s="5">
        <v>334558620.39999998</v>
      </c>
      <c r="O118" s="5">
        <v>106381383</v>
      </c>
      <c r="P118" s="9">
        <f t="shared" si="113"/>
        <v>707065579.39999986</v>
      </c>
      <c r="Q118" s="10">
        <f t="shared" si="114"/>
        <v>0.79702419639779321</v>
      </c>
      <c r="R118" s="20">
        <f>N118/J118</f>
        <v>0.58898955940011666</v>
      </c>
      <c r="S118" s="20">
        <f t="shared" si="115"/>
        <v>0.7012440726459086</v>
      </c>
      <c r="T118" s="21">
        <f t="shared" si="116"/>
        <v>0.38806572982563903</v>
      </c>
      <c r="U118" s="7" t="s">
        <v>30</v>
      </c>
      <c r="V118" s="5">
        <f>RANK(Q118,Q112:Q119,0)</f>
        <v>3</v>
      </c>
      <c r="W118" s="5">
        <f>RANK(R118,R112:R119,0)</f>
        <v>4</v>
      </c>
      <c r="X118" s="5" t="e">
        <f>RANK(#REF!,#REF!,0)</f>
        <v>#REF!</v>
      </c>
      <c r="Y118" s="6">
        <f>RANK(S118,S112:S119,0)</f>
        <v>4</v>
      </c>
      <c r="Z118" s="29">
        <f>RANK(T118,T112:T119,1)</f>
        <v>4</v>
      </c>
      <c r="AA118" s="13">
        <f>C118/B118</f>
        <v>0.87264091640080876</v>
      </c>
      <c r="AB118" s="13">
        <f t="shared" si="118"/>
        <v>0.7012440726459086</v>
      </c>
      <c r="AC118" s="13">
        <f t="shared" si="119"/>
        <v>0.61193427017436097</v>
      </c>
    </row>
    <row r="119" spans="1:29" ht="21" customHeight="1" thickBot="1">
      <c r="A119" s="7" t="s">
        <v>31</v>
      </c>
      <c r="B119" s="8">
        <v>13402630.403342057</v>
      </c>
      <c r="C119" s="8">
        <v>11971082.800000001</v>
      </c>
      <c r="D119" s="8">
        <v>539564</v>
      </c>
      <c r="E119" s="8">
        <v>195</v>
      </c>
      <c r="F119" s="8">
        <v>35593</v>
      </c>
      <c r="G119" s="8">
        <v>11728</v>
      </c>
      <c r="H119" s="8">
        <f t="shared" si="111"/>
        <v>47516</v>
      </c>
      <c r="I119" s="9">
        <v>65674962.410000056</v>
      </c>
      <c r="J119" s="9">
        <v>240234827.72999215</v>
      </c>
      <c r="K119" s="9">
        <v>18101744</v>
      </c>
      <c r="L119" s="9">
        <f t="shared" si="112"/>
        <v>324011534.13999224</v>
      </c>
      <c r="M119" s="9">
        <v>36627696.260000005</v>
      </c>
      <c r="N119" s="9">
        <v>124508168.25999999</v>
      </c>
      <c r="O119" s="9">
        <v>18101744</v>
      </c>
      <c r="P119" s="9">
        <f t="shared" si="113"/>
        <v>179237608.51999998</v>
      </c>
      <c r="Q119" s="10">
        <f t="shared" si="114"/>
        <v>0.55771172020378434</v>
      </c>
      <c r="R119" s="11">
        <f t="shared" si="114"/>
        <v>0.51827692694058014</v>
      </c>
      <c r="S119" s="11">
        <f t="shared" si="115"/>
        <v>0.5531828025682527</v>
      </c>
      <c r="T119" s="12">
        <f t="shared" si="116"/>
        <v>0.50590317469104373</v>
      </c>
      <c r="U119" s="22" t="s">
        <v>31</v>
      </c>
      <c r="V119" s="23">
        <f>RANK(Q119,Q112:Q119,0)</f>
        <v>8</v>
      </c>
      <c r="W119" s="23">
        <f>RANK(R119,R112:R119,0)</f>
        <v>5</v>
      </c>
      <c r="X119" s="23" t="e">
        <f>RANK(#REF!,#REF!,0)</f>
        <v>#REF!</v>
      </c>
      <c r="Y119" s="24">
        <f>RANK(S119,S112:S119,0)</f>
        <v>6</v>
      </c>
      <c r="Z119" s="29">
        <f>RANK(T119,T112:T119,1)</f>
        <v>6</v>
      </c>
      <c r="AA119" s="13">
        <f t="shared" ref="AA119" si="120">C119/B119</f>
        <v>0.89318905615832789</v>
      </c>
      <c r="AB119" s="13">
        <f t="shared" si="118"/>
        <v>0.5531828025682527</v>
      </c>
      <c r="AC119" s="13">
        <f t="shared" si="119"/>
        <v>0.49409682530895627</v>
      </c>
    </row>
    <row r="120" spans="1:29" ht="21" customHeight="1" thickBot="1">
      <c r="A120" s="22" t="s">
        <v>32</v>
      </c>
      <c r="B120" s="23">
        <f>SUM(B112:B119)</f>
        <v>238346501.35599992</v>
      </c>
      <c r="C120" s="23">
        <f>SUM(C112:C119)</f>
        <v>207404047.24999958</v>
      </c>
      <c r="D120" s="23">
        <f t="shared" ref="D120" si="121">SUM(D112:D119)</f>
        <v>23604537</v>
      </c>
      <c r="E120" s="23">
        <f>SUM(E112:E119)</f>
        <v>6265</v>
      </c>
      <c r="F120" s="23">
        <f t="shared" ref="F120:H120" si="122">SUM(F112:F119)</f>
        <v>250980</v>
      </c>
      <c r="G120" s="23">
        <f t="shared" si="122"/>
        <v>177498</v>
      </c>
      <c r="H120" s="23">
        <f t="shared" si="122"/>
        <v>434743</v>
      </c>
      <c r="I120" s="23">
        <f>SUM(I112:I119)</f>
        <v>2960383824.2799997</v>
      </c>
      <c r="J120" s="23">
        <f>SUM(J112:J119)</f>
        <v>2525200352.6799297</v>
      </c>
      <c r="K120" s="23">
        <f t="shared" ref="K120:P120" si="123">SUM(K112:K119)</f>
        <v>750595970.73000002</v>
      </c>
      <c r="L120" s="23">
        <f t="shared" si="123"/>
        <v>6236180147.6899281</v>
      </c>
      <c r="M120" s="23">
        <f t="shared" si="123"/>
        <v>2464803493.1300001</v>
      </c>
      <c r="N120" s="23">
        <f t="shared" si="123"/>
        <v>1276939332.8900001</v>
      </c>
      <c r="O120" s="23">
        <f t="shared" si="123"/>
        <v>750595970.73000002</v>
      </c>
      <c r="P120" s="23">
        <f t="shared" si="123"/>
        <v>4492338796.75</v>
      </c>
      <c r="Q120" s="26">
        <f>M120/I120</f>
        <v>0.83259591979748415</v>
      </c>
      <c r="R120" s="27">
        <f t="shared" si="114"/>
        <v>0.50567842331196311</v>
      </c>
      <c r="S120" s="27">
        <f t="shared" si="115"/>
        <v>0.72036706611403778</v>
      </c>
      <c r="T120" s="28">
        <f t="shared" si="116"/>
        <v>0.3731519272670103</v>
      </c>
      <c r="U120" s="2"/>
      <c r="V120" s="2"/>
      <c r="W120" s="2"/>
      <c r="X120" s="2"/>
      <c r="Y120" s="2"/>
      <c r="Z120" s="2"/>
      <c r="AA120" s="13">
        <f>C120/B120</f>
        <v>0.8701786939184647</v>
      </c>
      <c r="AB120" s="13">
        <f t="shared" si="118"/>
        <v>0.72036706611403778</v>
      </c>
      <c r="AC120" s="13">
        <f t="shared" si="119"/>
        <v>0.6268480727329897</v>
      </c>
    </row>
    <row r="121" spans="1:29" ht="21" customHeight="1" thickBot="1">
      <c r="A121" s="1" t="s">
        <v>74</v>
      </c>
    </row>
    <row r="122" spans="1:29" ht="21" customHeight="1">
      <c r="A122" s="432" t="s">
        <v>1</v>
      </c>
      <c r="B122" s="434" t="s">
        <v>2</v>
      </c>
      <c r="C122" s="436" t="s">
        <v>3</v>
      </c>
      <c r="D122" s="436" t="s">
        <v>4</v>
      </c>
      <c r="E122" s="443" t="s">
        <v>5</v>
      </c>
      <c r="F122" s="444"/>
      <c r="G122" s="444"/>
      <c r="H122" s="444"/>
      <c r="I122" s="430" t="s">
        <v>6</v>
      </c>
      <c r="J122" s="430"/>
      <c r="K122" s="430"/>
      <c r="L122" s="430"/>
      <c r="M122" s="430" t="s">
        <v>7</v>
      </c>
      <c r="N122" s="430"/>
      <c r="O122" s="430"/>
      <c r="P122" s="430"/>
      <c r="Q122" s="426" t="s">
        <v>8</v>
      </c>
      <c r="R122" s="427"/>
      <c r="S122" s="427"/>
      <c r="T122" s="428"/>
      <c r="U122" s="429" t="s">
        <v>9</v>
      </c>
      <c r="V122" s="430"/>
      <c r="W122" s="430"/>
      <c r="X122" s="430"/>
      <c r="Y122" s="431"/>
      <c r="Z122" s="2"/>
      <c r="AA122" s="2"/>
      <c r="AB122" s="2"/>
      <c r="AC122" s="2"/>
    </row>
    <row r="123" spans="1:29" ht="21" customHeight="1">
      <c r="A123" s="433"/>
      <c r="B123" s="441"/>
      <c r="C123" s="442"/>
      <c r="D123" s="442"/>
      <c r="E123" s="4" t="s">
        <v>10</v>
      </c>
      <c r="F123" s="5" t="s">
        <v>11</v>
      </c>
      <c r="G123" s="5" t="s">
        <v>12</v>
      </c>
      <c r="H123" s="5" t="s">
        <v>13</v>
      </c>
      <c r="I123" s="5" t="s">
        <v>10</v>
      </c>
      <c r="J123" s="5" t="s">
        <v>11</v>
      </c>
      <c r="K123" s="5" t="s">
        <v>14</v>
      </c>
      <c r="L123" s="5" t="s">
        <v>15</v>
      </c>
      <c r="M123" s="5" t="s">
        <v>10</v>
      </c>
      <c r="N123" s="5" t="s">
        <v>11</v>
      </c>
      <c r="O123" s="5" t="s">
        <v>14</v>
      </c>
      <c r="P123" s="5" t="s">
        <v>16</v>
      </c>
      <c r="Q123" s="5" t="s">
        <v>10</v>
      </c>
      <c r="R123" s="5" t="s">
        <v>17</v>
      </c>
      <c r="S123" s="5" t="s">
        <v>13</v>
      </c>
      <c r="T123" s="6" t="s">
        <v>18</v>
      </c>
      <c r="U123" s="7" t="s">
        <v>1</v>
      </c>
      <c r="V123" s="5" t="s">
        <v>10</v>
      </c>
      <c r="W123" s="5" t="s">
        <v>17</v>
      </c>
      <c r="X123" s="5" t="s">
        <v>12</v>
      </c>
      <c r="Y123" s="6" t="s">
        <v>19</v>
      </c>
      <c r="Z123" s="29" t="s">
        <v>20</v>
      </c>
      <c r="AA123" s="2" t="s">
        <v>21</v>
      </c>
      <c r="AB123" s="2" t="s">
        <v>22</v>
      </c>
      <c r="AC123" s="2" t="s">
        <v>23</v>
      </c>
    </row>
    <row r="124" spans="1:29" ht="21" customHeight="1">
      <c r="A124" s="7" t="s">
        <v>24</v>
      </c>
      <c r="B124" s="8">
        <v>19376850</v>
      </c>
      <c r="C124" s="8">
        <v>16745938.199999999</v>
      </c>
      <c r="D124" s="8">
        <v>976296.2</v>
      </c>
      <c r="E124" s="8">
        <v>218</v>
      </c>
      <c r="F124" s="8">
        <v>40373</v>
      </c>
      <c r="G124" s="8">
        <v>14315</v>
      </c>
      <c r="H124" s="8">
        <f>G124+F124+E124</f>
        <v>54906</v>
      </c>
      <c r="I124" s="9">
        <v>147738598.06999999</v>
      </c>
      <c r="J124" s="9">
        <v>292467691.87</v>
      </c>
      <c r="K124" s="9">
        <v>126542729.87</v>
      </c>
      <c r="L124" s="9">
        <f>I124+J124+K124</f>
        <v>566749019.80999994</v>
      </c>
      <c r="M124" s="9">
        <v>111435941.36</v>
      </c>
      <c r="N124" s="9">
        <v>104504846.88</v>
      </c>
      <c r="O124" s="9">
        <v>126542729.87</v>
      </c>
      <c r="P124" s="9">
        <f>M124+N124+O124</f>
        <v>342483518.11000001</v>
      </c>
      <c r="Q124" s="10">
        <f>M124/I124</f>
        <v>0.75427777720755518</v>
      </c>
      <c r="R124" s="11">
        <f>N124/J124</f>
        <v>0.35732099573737436</v>
      </c>
      <c r="S124" s="11">
        <f>P124/L124</f>
        <v>0.60429485740410471</v>
      </c>
      <c r="T124" s="12">
        <f>1-(AC124)</f>
        <v>0.47775390031574017</v>
      </c>
      <c r="U124" s="7" t="s">
        <v>24</v>
      </c>
      <c r="V124" s="5">
        <f>RANK(Q124,Q124:Q131,0)</f>
        <v>3</v>
      </c>
      <c r="W124" s="5">
        <f>RANK(R124,R124:R131,0)</f>
        <v>7</v>
      </c>
      <c r="X124" s="5" t="e">
        <f>RANK(#REF!,#REF!,0)</f>
        <v>#REF!</v>
      </c>
      <c r="Y124" s="6">
        <f>RANK(S124,S124:S131,0)</f>
        <v>7</v>
      </c>
      <c r="Z124" s="29">
        <f>RANK(T124,T124:T131,1)</f>
        <v>7</v>
      </c>
      <c r="AA124" s="13">
        <f>C124/B124</f>
        <v>0.86422396829205983</v>
      </c>
      <c r="AB124" s="13">
        <f>P124/L124</f>
        <v>0.60429485740410471</v>
      </c>
      <c r="AC124" s="13">
        <f>AA124*AB124</f>
        <v>0.52224609968425983</v>
      </c>
    </row>
    <row r="125" spans="1:29" ht="21" customHeight="1">
      <c r="A125" s="14" t="s">
        <v>25</v>
      </c>
      <c r="B125" s="15">
        <v>23895320</v>
      </c>
      <c r="C125" s="15">
        <v>20769994.5</v>
      </c>
      <c r="D125" s="15">
        <v>1085868.5</v>
      </c>
      <c r="E125" s="15">
        <v>653</v>
      </c>
      <c r="F125" s="15">
        <v>36215</v>
      </c>
      <c r="G125" s="15">
        <v>6270</v>
      </c>
      <c r="H125" s="8">
        <f t="shared" ref="H125:H131" si="124">G125+F125+E125</f>
        <v>43138</v>
      </c>
      <c r="I125" s="16">
        <v>239807615.88999999</v>
      </c>
      <c r="J125" s="16">
        <v>331698504.72000003</v>
      </c>
      <c r="K125" s="16">
        <v>30343200</v>
      </c>
      <c r="L125" s="9">
        <f t="shared" ref="L125:L131" si="125">I125+J125+K125</f>
        <v>601849320.61000001</v>
      </c>
      <c r="M125" s="16">
        <v>161524978.10999998</v>
      </c>
      <c r="N125" s="16">
        <v>247766930.16</v>
      </c>
      <c r="O125" s="16">
        <v>30343200</v>
      </c>
      <c r="P125" s="9">
        <f t="shared" ref="P125:P131" si="126">M125+N125+O125</f>
        <v>439635108.26999998</v>
      </c>
      <c r="Q125" s="10">
        <f t="shared" ref="Q125:R132" si="127">M125/I125</f>
        <v>0.67356066866571773</v>
      </c>
      <c r="R125" s="17">
        <f t="shared" si="127"/>
        <v>0.7469642661463004</v>
      </c>
      <c r="S125" s="17">
        <f t="shared" ref="S125:S132" si="128">P125/L125</f>
        <v>0.73047371362720992</v>
      </c>
      <c r="T125" s="18">
        <f t="shared" ref="T125:T132" si="129">1-(AC125)</f>
        <v>0.36506667353976741</v>
      </c>
      <c r="U125" s="7" t="s">
        <v>25</v>
      </c>
      <c r="V125" s="5">
        <f>RANK(Q125,Q124:Q131,0)</f>
        <v>5</v>
      </c>
      <c r="W125" s="5">
        <f>RANK(R125,R124:R131,0)</f>
        <v>1</v>
      </c>
      <c r="X125" s="5" t="e">
        <f>RANK(#REF!,#REF!,0)</f>
        <v>#REF!</v>
      </c>
      <c r="Y125" s="6">
        <f>RANK(S125,S124:S131,0)</f>
        <v>3</v>
      </c>
      <c r="Z125" s="29">
        <f>RANK(T125,T124:T131,1)</f>
        <v>3</v>
      </c>
      <c r="AA125" s="13">
        <f t="shared" ref="AA125:AA129" si="130">C125/B125</f>
        <v>0.86920763145251878</v>
      </c>
      <c r="AB125" s="13">
        <f t="shared" ref="AB125:AB132" si="131">P125/L125</f>
        <v>0.73047371362720992</v>
      </c>
      <c r="AC125" s="13">
        <f t="shared" ref="AC125:AC132" si="132">AA125*AB125</f>
        <v>0.63493332646023259</v>
      </c>
    </row>
    <row r="126" spans="1:29" ht="21" customHeight="1">
      <c r="A126" s="7" t="s">
        <v>26</v>
      </c>
      <c r="B126" s="8">
        <v>16397660</v>
      </c>
      <c r="C126" s="8">
        <v>15688458.9</v>
      </c>
      <c r="D126" s="8">
        <v>1474020.9</v>
      </c>
      <c r="E126" s="8">
        <v>391</v>
      </c>
      <c r="F126" s="8">
        <v>31016</v>
      </c>
      <c r="G126" s="8">
        <v>17855</v>
      </c>
      <c r="H126" s="8">
        <f t="shared" si="124"/>
        <v>49262</v>
      </c>
      <c r="I126" s="9">
        <v>138785979.46000001</v>
      </c>
      <c r="J126" s="9">
        <v>258805836.18000001</v>
      </c>
      <c r="K126" s="9">
        <v>331057735</v>
      </c>
      <c r="L126" s="9">
        <f t="shared" si="125"/>
        <v>728649550.63999999</v>
      </c>
      <c r="M126" s="9">
        <v>90501288.289999992</v>
      </c>
      <c r="N126" s="9">
        <v>150470936.18000001</v>
      </c>
      <c r="O126" s="9">
        <v>331057735</v>
      </c>
      <c r="P126" s="9">
        <f t="shared" si="126"/>
        <v>572029959.47000003</v>
      </c>
      <c r="Q126" s="10">
        <f t="shared" si="127"/>
        <v>0.65209244220583307</v>
      </c>
      <c r="R126" s="11">
        <f t="shared" si="127"/>
        <v>0.58140472564670898</v>
      </c>
      <c r="S126" s="11">
        <f t="shared" si="128"/>
        <v>0.78505498146202779</v>
      </c>
      <c r="T126" s="12">
        <f t="shared" si="129"/>
        <v>0.2488987568404708</v>
      </c>
      <c r="U126" s="7" t="s">
        <v>26</v>
      </c>
      <c r="V126" s="5">
        <f>RANK(Q126,Q124:Q131,0)</f>
        <v>6</v>
      </c>
      <c r="W126" s="5">
        <f>RANK(R126,R124:R131,0)</f>
        <v>4</v>
      </c>
      <c r="X126" s="5" t="e">
        <f>RANK(#REF!,#REF!,0)</f>
        <v>#REF!</v>
      </c>
      <c r="Y126" s="6">
        <f>RANK(S126,S124:S131,0)</f>
        <v>2</v>
      </c>
      <c r="Z126" s="29">
        <f>RANK(T126,T124:T131,1)</f>
        <v>2</v>
      </c>
      <c r="AA126" s="13">
        <f t="shared" si="130"/>
        <v>0.95674985943116275</v>
      </c>
      <c r="AB126" s="13">
        <f t="shared" si="131"/>
        <v>0.78505498146202779</v>
      </c>
      <c r="AC126" s="13">
        <f t="shared" si="132"/>
        <v>0.7511012431595292</v>
      </c>
    </row>
    <row r="127" spans="1:29" ht="21" customHeight="1">
      <c r="A127" s="7" t="s">
        <v>27</v>
      </c>
      <c r="B127" s="8">
        <v>23788250</v>
      </c>
      <c r="C127" s="8">
        <v>21458614.240000002</v>
      </c>
      <c r="D127" s="8">
        <v>2390950.2400000002</v>
      </c>
      <c r="E127" s="8">
        <v>581</v>
      </c>
      <c r="F127" s="8">
        <v>21402</v>
      </c>
      <c r="G127" s="8">
        <v>21804</v>
      </c>
      <c r="H127" s="8">
        <f t="shared" si="124"/>
        <v>43787</v>
      </c>
      <c r="I127" s="9">
        <v>353908019.41000003</v>
      </c>
      <c r="J127" s="9">
        <v>200386884.94</v>
      </c>
      <c r="K127" s="9">
        <v>78363165</v>
      </c>
      <c r="L127" s="9">
        <f t="shared" si="125"/>
        <v>632658069.35000002</v>
      </c>
      <c r="M127" s="9">
        <v>217919154.86999997</v>
      </c>
      <c r="N127" s="9">
        <v>144622063.71000001</v>
      </c>
      <c r="O127" s="9">
        <v>78363165</v>
      </c>
      <c r="P127" s="9">
        <f t="shared" si="126"/>
        <v>440904383.57999998</v>
      </c>
      <c r="Q127" s="10">
        <f t="shared" si="127"/>
        <v>0.6157508248422654</v>
      </c>
      <c r="R127" s="11">
        <f t="shared" si="127"/>
        <v>0.72171421674279168</v>
      </c>
      <c r="S127" s="11">
        <f t="shared" si="128"/>
        <v>0.69690786372643609</v>
      </c>
      <c r="T127" s="12">
        <f t="shared" si="129"/>
        <v>0.37134185959336719</v>
      </c>
      <c r="U127" s="7" t="s">
        <v>27</v>
      </c>
      <c r="V127" s="5">
        <f>RANK(Q127,Q124:Q131,0)</f>
        <v>7</v>
      </c>
      <c r="W127" s="5">
        <f>RANK(R127,R124:R131,0)</f>
        <v>2</v>
      </c>
      <c r="X127" s="5" t="e">
        <f>RANK(#REF!,#REF!,0)</f>
        <v>#REF!</v>
      </c>
      <c r="Y127" s="6">
        <f>RANK(S127,S124:S131,0)</f>
        <v>4</v>
      </c>
      <c r="Z127" s="29">
        <f>RANK(T127,T124:T131,1)</f>
        <v>4</v>
      </c>
      <c r="AA127" s="13">
        <f t="shared" si="130"/>
        <v>0.90206779565541817</v>
      </c>
      <c r="AB127" s="13">
        <f t="shared" si="131"/>
        <v>0.69690786372643609</v>
      </c>
      <c r="AC127" s="13">
        <f t="shared" si="132"/>
        <v>0.62865814040663281</v>
      </c>
    </row>
    <row r="128" spans="1:29" ht="21" customHeight="1">
      <c r="A128" s="7" t="s">
        <v>28</v>
      </c>
      <c r="B128" s="8">
        <v>55773380</v>
      </c>
      <c r="C128" s="8">
        <v>51446293</v>
      </c>
      <c r="D128" s="8">
        <v>3947969</v>
      </c>
      <c r="E128" s="8">
        <v>2416</v>
      </c>
      <c r="F128" s="8">
        <v>20194</v>
      </c>
      <c r="G128" s="8">
        <v>15023</v>
      </c>
      <c r="H128" s="8">
        <f t="shared" si="124"/>
        <v>37633</v>
      </c>
      <c r="I128" s="9">
        <v>1330173841.6100001</v>
      </c>
      <c r="J128" s="9">
        <v>266071504.06</v>
      </c>
      <c r="K128" s="9">
        <v>83586745</v>
      </c>
      <c r="L128" s="9">
        <f t="shared" si="125"/>
        <v>1679832090.6700001</v>
      </c>
      <c r="M128" s="9">
        <v>1242120371.9299998</v>
      </c>
      <c r="N128" s="9">
        <v>134910974.88</v>
      </c>
      <c r="O128" s="9">
        <v>83586745</v>
      </c>
      <c r="P128" s="9">
        <f t="shared" si="126"/>
        <v>1460618091.8099999</v>
      </c>
      <c r="Q128" s="10">
        <f t="shared" si="127"/>
        <v>0.93380303617050298</v>
      </c>
      <c r="R128" s="11">
        <f t="shared" si="127"/>
        <v>0.50704781542324473</v>
      </c>
      <c r="S128" s="11">
        <f t="shared" si="128"/>
        <v>0.86950243415544781</v>
      </c>
      <c r="T128" s="12">
        <f t="shared" si="129"/>
        <v>0.19795649839091012</v>
      </c>
      <c r="U128" s="7" t="s">
        <v>28</v>
      </c>
      <c r="V128" s="5">
        <f>RANK(Q128,Q124:Q131,0)</f>
        <v>1</v>
      </c>
      <c r="W128" s="5">
        <f>RANK(R128,R124:R131,0)</f>
        <v>5</v>
      </c>
      <c r="X128" s="5" t="e">
        <f>RANK(#REF!,#REF!,0)</f>
        <v>#REF!</v>
      </c>
      <c r="Y128" s="6">
        <f>RANK(S128,S124:S131,0)</f>
        <v>1</v>
      </c>
      <c r="Z128" s="29">
        <f>RANK(T128,T124:T131,1)</f>
        <v>1</v>
      </c>
      <c r="AA128" s="13">
        <f t="shared" si="130"/>
        <v>0.92241662599612939</v>
      </c>
      <c r="AB128" s="13">
        <f t="shared" si="131"/>
        <v>0.86950243415544781</v>
      </c>
      <c r="AC128" s="13">
        <f t="shared" si="132"/>
        <v>0.80204350160908988</v>
      </c>
    </row>
    <row r="129" spans="1:29" ht="21" customHeight="1">
      <c r="A129" s="7" t="s">
        <v>29</v>
      </c>
      <c r="B129" s="8">
        <v>45680470</v>
      </c>
      <c r="C129" s="8">
        <v>40038271.299999997</v>
      </c>
      <c r="D129" s="8">
        <v>10866727.300000001</v>
      </c>
      <c r="E129" s="8">
        <v>1035</v>
      </c>
      <c r="F129" s="8">
        <v>19516</v>
      </c>
      <c r="G129" s="8">
        <v>52954</v>
      </c>
      <c r="H129" s="8">
        <f t="shared" si="124"/>
        <v>73505</v>
      </c>
      <c r="I129" s="9">
        <v>539034484.86000001</v>
      </c>
      <c r="J129" s="9">
        <v>353399577.28999996</v>
      </c>
      <c r="K129" s="9">
        <v>43961186</v>
      </c>
      <c r="L129" s="9">
        <f t="shared" si="125"/>
        <v>936395248.14999998</v>
      </c>
      <c r="M129" s="9">
        <v>453867488.32999998</v>
      </c>
      <c r="N129" s="9">
        <v>91935251.180000007</v>
      </c>
      <c r="O129" s="9">
        <v>43961186</v>
      </c>
      <c r="P129" s="9">
        <f t="shared" si="126"/>
        <v>589763925.50999999</v>
      </c>
      <c r="Q129" s="10">
        <f t="shared" si="127"/>
        <v>0.84200083868081299</v>
      </c>
      <c r="R129" s="11">
        <f t="shared" si="127"/>
        <v>0.26014533431249093</v>
      </c>
      <c r="S129" s="11">
        <f t="shared" si="128"/>
        <v>0.62982370604205207</v>
      </c>
      <c r="T129" s="12">
        <f t="shared" si="129"/>
        <v>0.44796863049607127</v>
      </c>
      <c r="U129" s="7" t="s">
        <v>29</v>
      </c>
      <c r="V129" s="5">
        <f>RANK(Q129,Q124:Q131,0)</f>
        <v>2</v>
      </c>
      <c r="W129" s="5">
        <f>RANK(R129,R124:R131,0)</f>
        <v>8</v>
      </c>
      <c r="X129" s="5" t="e">
        <f>RANK(#REF!,#REF!,0)</f>
        <v>#REF!</v>
      </c>
      <c r="Y129" s="6">
        <f>RANK(S129,S124:S131,0)</f>
        <v>6</v>
      </c>
      <c r="Z129" s="29">
        <f>RANK(T129,T124:T131,1)</f>
        <v>6</v>
      </c>
      <c r="AA129" s="13">
        <f t="shared" si="130"/>
        <v>0.87648553747367308</v>
      </c>
      <c r="AB129" s="13">
        <f t="shared" si="131"/>
        <v>0.62982370604205207</v>
      </c>
      <c r="AC129" s="13">
        <f t="shared" si="132"/>
        <v>0.55203136950392873</v>
      </c>
    </row>
    <row r="130" spans="1:29" ht="21" customHeight="1">
      <c r="A130" s="7" t="s">
        <v>30</v>
      </c>
      <c r="B130" s="19">
        <v>38666800</v>
      </c>
      <c r="C130" s="19">
        <v>34902240.75</v>
      </c>
      <c r="D130" s="19">
        <v>3796562.75</v>
      </c>
      <c r="E130" s="19">
        <v>776</v>
      </c>
      <c r="F130" s="19">
        <v>46671</v>
      </c>
      <c r="G130" s="19">
        <v>37549</v>
      </c>
      <c r="H130" s="8">
        <f t="shared" si="124"/>
        <v>84996</v>
      </c>
      <c r="I130" s="5">
        <v>291188233.25999999</v>
      </c>
      <c r="J130" s="5">
        <v>564653283.43000007</v>
      </c>
      <c r="K130" s="5">
        <v>28555575</v>
      </c>
      <c r="L130" s="9">
        <f t="shared" si="125"/>
        <v>884397091.69000006</v>
      </c>
      <c r="M130" s="5">
        <v>210347454.19</v>
      </c>
      <c r="N130" s="5">
        <v>331994711.44</v>
      </c>
      <c r="O130" s="5">
        <v>28555575</v>
      </c>
      <c r="P130" s="9">
        <f t="shared" si="126"/>
        <v>570897740.63</v>
      </c>
      <c r="Q130" s="10">
        <f t="shared" si="127"/>
        <v>0.72237621635686833</v>
      </c>
      <c r="R130" s="20">
        <f>N130/J130</f>
        <v>0.5879620666035803</v>
      </c>
      <c r="S130" s="20">
        <f t="shared" si="128"/>
        <v>0.64552195613744934</v>
      </c>
      <c r="T130" s="21">
        <f t="shared" si="129"/>
        <v>0.41732538708866018</v>
      </c>
      <c r="U130" s="7" t="s">
        <v>30</v>
      </c>
      <c r="V130" s="5">
        <f>RANK(Q130,Q124:Q131,0)</f>
        <v>4</v>
      </c>
      <c r="W130" s="5">
        <f>RANK(R130,R124:R131,0)</f>
        <v>3</v>
      </c>
      <c r="X130" s="5" t="e">
        <f>RANK(#REF!,#REF!,0)</f>
        <v>#REF!</v>
      </c>
      <c r="Y130" s="6">
        <f>RANK(S130,S124:S131,0)</f>
        <v>5</v>
      </c>
      <c r="Z130" s="29">
        <f>RANK(T130,T124:T131,1)</f>
        <v>5</v>
      </c>
      <c r="AA130" s="13">
        <f>C130/B130</f>
        <v>0.90264104477225937</v>
      </c>
      <c r="AB130" s="13">
        <f t="shared" si="131"/>
        <v>0.64552195613744934</v>
      </c>
      <c r="AC130" s="13">
        <f t="shared" si="132"/>
        <v>0.58267461291133982</v>
      </c>
    </row>
    <row r="131" spans="1:29" ht="21" customHeight="1" thickBot="1">
      <c r="A131" s="7" t="s">
        <v>31</v>
      </c>
      <c r="B131" s="8">
        <v>16533759.999999998</v>
      </c>
      <c r="C131" s="8">
        <v>14763127.4</v>
      </c>
      <c r="D131" s="8">
        <v>594280.4</v>
      </c>
      <c r="E131" s="8">
        <v>195</v>
      </c>
      <c r="F131" s="8">
        <v>35593</v>
      </c>
      <c r="G131" s="8">
        <v>11728</v>
      </c>
      <c r="H131" s="8">
        <f t="shared" si="124"/>
        <v>47516</v>
      </c>
      <c r="I131" s="9">
        <v>82974996.719999999</v>
      </c>
      <c r="J131" s="9">
        <v>296341193.38</v>
      </c>
      <c r="K131" s="9">
        <v>17109460</v>
      </c>
      <c r="L131" s="9">
        <f t="shared" si="125"/>
        <v>396425650.10000002</v>
      </c>
      <c r="M131" s="9">
        <v>37333678</v>
      </c>
      <c r="N131" s="9">
        <v>130194989.31</v>
      </c>
      <c r="O131" s="9">
        <v>17109460</v>
      </c>
      <c r="P131" s="9">
        <f t="shared" si="126"/>
        <v>184638127.31</v>
      </c>
      <c r="Q131" s="10">
        <f t="shared" si="127"/>
        <v>0.44993889094063949</v>
      </c>
      <c r="R131" s="11">
        <f t="shared" si="127"/>
        <v>0.43934151653040765</v>
      </c>
      <c r="S131" s="11">
        <f t="shared" si="128"/>
        <v>0.46575726687570357</v>
      </c>
      <c r="T131" s="12">
        <f t="shared" si="129"/>
        <v>0.58412158708232054</v>
      </c>
      <c r="U131" s="22" t="s">
        <v>31</v>
      </c>
      <c r="V131" s="23">
        <f>RANK(Q131,Q124:Q131,0)</f>
        <v>8</v>
      </c>
      <c r="W131" s="23">
        <f>RANK(R131,R124:R131,0)</f>
        <v>6</v>
      </c>
      <c r="X131" s="23" t="e">
        <f>RANK(#REF!,#REF!,0)</f>
        <v>#REF!</v>
      </c>
      <c r="Y131" s="24">
        <f>RANK(S131,S124:S131,0)</f>
        <v>8</v>
      </c>
      <c r="Z131" s="29">
        <f>RANK(T131,T124:T131,1)</f>
        <v>8</v>
      </c>
      <c r="AA131" s="13">
        <f t="shared" ref="AA131" si="133">C131/B131</f>
        <v>0.89290804995354967</v>
      </c>
      <c r="AB131" s="13">
        <f t="shared" si="131"/>
        <v>0.46575726687570357</v>
      </c>
      <c r="AC131" s="13">
        <f t="shared" si="132"/>
        <v>0.41587841291767946</v>
      </c>
    </row>
    <row r="132" spans="1:29" ht="21" customHeight="1" thickBot="1">
      <c r="A132" s="22" t="s">
        <v>32</v>
      </c>
      <c r="B132" s="23">
        <f>SUM(B124:B131)</f>
        <v>240112490</v>
      </c>
      <c r="C132" s="23">
        <v>215812938.28999999</v>
      </c>
      <c r="D132" s="23">
        <f>SUM(D124:D131)</f>
        <v>25132675.289999999</v>
      </c>
      <c r="E132" s="23">
        <f>SUM(E124:E131)</f>
        <v>6265</v>
      </c>
      <c r="F132" s="23">
        <f t="shared" ref="F132:H132" si="134">SUM(F124:F131)</f>
        <v>250980</v>
      </c>
      <c r="G132" s="23">
        <f t="shared" si="134"/>
        <v>177498</v>
      </c>
      <c r="H132" s="23">
        <f t="shared" si="134"/>
        <v>434743</v>
      </c>
      <c r="I132" s="23">
        <f>SUM(I124:I131)</f>
        <v>3123611769.2800002</v>
      </c>
      <c r="J132" s="23">
        <f>SUM(J124:J131)</f>
        <v>2563824475.8699999</v>
      </c>
      <c r="K132" s="23">
        <f>SUM(K124:K131)</f>
        <v>739519795.87</v>
      </c>
      <c r="L132" s="23">
        <f t="shared" ref="L132:P132" si="135">SUM(L124:L131)</f>
        <v>6426956041.0200005</v>
      </c>
      <c r="M132" s="23">
        <v>2525050355.0799999</v>
      </c>
      <c r="N132" s="23">
        <v>1336400703.74</v>
      </c>
      <c r="O132" s="23">
        <f>SUM(O124:O131)</f>
        <v>739519795.87</v>
      </c>
      <c r="P132" s="23">
        <f t="shared" si="135"/>
        <v>4600970854.6900005</v>
      </c>
      <c r="Q132" s="26">
        <f>M132/I132</f>
        <v>0.80837522124653471</v>
      </c>
      <c r="R132" s="27">
        <f t="shared" si="127"/>
        <v>0.52125280662456819</v>
      </c>
      <c r="S132" s="27">
        <f t="shared" si="128"/>
        <v>0.7158864671431292</v>
      </c>
      <c r="T132" s="28">
        <f t="shared" si="129"/>
        <v>0.35656174338866653</v>
      </c>
      <c r="U132" s="2"/>
      <c r="V132" s="2"/>
      <c r="W132" s="2"/>
      <c r="X132" s="2"/>
      <c r="Y132" s="2"/>
      <c r="Z132" s="2"/>
      <c r="AA132" s="13">
        <f>C132/B132</f>
        <v>0.89879930148573273</v>
      </c>
      <c r="AB132" s="13">
        <f t="shared" si="131"/>
        <v>0.7158864671431292</v>
      </c>
      <c r="AC132" s="13">
        <f t="shared" si="132"/>
        <v>0.64343825661133347</v>
      </c>
    </row>
    <row r="133" spans="1:29" ht="27" customHeight="1" thickBot="1">
      <c r="A133" s="1" t="s">
        <v>75</v>
      </c>
    </row>
    <row r="134" spans="1:29" ht="21" customHeight="1">
      <c r="A134" s="432" t="s">
        <v>1</v>
      </c>
      <c r="B134" s="434" t="s">
        <v>2</v>
      </c>
      <c r="C134" s="436" t="s">
        <v>3</v>
      </c>
      <c r="D134" s="436" t="s">
        <v>4</v>
      </c>
      <c r="E134" s="443" t="s">
        <v>5</v>
      </c>
      <c r="F134" s="444"/>
      <c r="G134" s="444"/>
      <c r="H134" s="444"/>
      <c r="I134" s="430" t="s">
        <v>6</v>
      </c>
      <c r="J134" s="430"/>
      <c r="K134" s="430"/>
      <c r="L134" s="430"/>
      <c r="M134" s="430" t="s">
        <v>7</v>
      </c>
      <c r="N134" s="430"/>
      <c r="O134" s="430"/>
      <c r="P134" s="430"/>
      <c r="Q134" s="426" t="s">
        <v>8</v>
      </c>
      <c r="R134" s="427"/>
      <c r="S134" s="427"/>
      <c r="T134" s="428"/>
      <c r="U134" s="429" t="s">
        <v>9</v>
      </c>
      <c r="V134" s="430"/>
      <c r="W134" s="430"/>
      <c r="X134" s="430"/>
      <c r="Y134" s="431"/>
      <c r="Z134" s="2"/>
      <c r="AA134" s="2"/>
      <c r="AB134" s="2"/>
      <c r="AC134" s="2"/>
    </row>
    <row r="135" spans="1:29" ht="21" customHeight="1">
      <c r="A135" s="433"/>
      <c r="B135" s="441"/>
      <c r="C135" s="442"/>
      <c r="D135" s="442"/>
      <c r="E135" s="4" t="s">
        <v>10</v>
      </c>
      <c r="F135" s="5" t="s">
        <v>11</v>
      </c>
      <c r="G135" s="5" t="s">
        <v>12</v>
      </c>
      <c r="H135" s="5" t="s">
        <v>13</v>
      </c>
      <c r="I135" s="5" t="s">
        <v>10</v>
      </c>
      <c r="J135" s="5" t="s">
        <v>11</v>
      </c>
      <c r="K135" s="5" t="s">
        <v>14</v>
      </c>
      <c r="L135" s="5" t="s">
        <v>15</v>
      </c>
      <c r="M135" s="5" t="s">
        <v>10</v>
      </c>
      <c r="N135" s="5" t="s">
        <v>11</v>
      </c>
      <c r="O135" s="5" t="s">
        <v>14</v>
      </c>
      <c r="P135" s="5" t="s">
        <v>16</v>
      </c>
      <c r="Q135" s="5" t="s">
        <v>10</v>
      </c>
      <c r="R135" s="5" t="s">
        <v>17</v>
      </c>
      <c r="S135" s="5" t="s">
        <v>13</v>
      </c>
      <c r="T135" s="6" t="s">
        <v>18</v>
      </c>
      <c r="U135" s="7" t="s">
        <v>1</v>
      </c>
      <c r="V135" s="5" t="s">
        <v>10</v>
      </c>
      <c r="W135" s="5" t="s">
        <v>17</v>
      </c>
      <c r="X135" s="5" t="s">
        <v>12</v>
      </c>
      <c r="Y135" s="6" t="s">
        <v>19</v>
      </c>
      <c r="Z135" s="29" t="s">
        <v>20</v>
      </c>
      <c r="AA135" s="2" t="s">
        <v>21</v>
      </c>
      <c r="AB135" s="2" t="s">
        <v>22</v>
      </c>
      <c r="AC135" s="2" t="s">
        <v>23</v>
      </c>
    </row>
    <row r="136" spans="1:29" ht="21" customHeight="1">
      <c r="A136" s="7" t="s">
        <v>24</v>
      </c>
      <c r="B136" s="8">
        <v>19115550</v>
      </c>
      <c r="C136" s="8">
        <v>16601439.800000001</v>
      </c>
      <c r="D136" s="8">
        <v>981119.8</v>
      </c>
      <c r="E136" s="8">
        <v>219</v>
      </c>
      <c r="F136" s="8">
        <v>40907</v>
      </c>
      <c r="G136" s="8">
        <v>14315</v>
      </c>
      <c r="H136" s="8">
        <v>55441</v>
      </c>
      <c r="I136" s="9">
        <v>149628100.30999997</v>
      </c>
      <c r="J136" s="9">
        <v>289637405.22004962</v>
      </c>
      <c r="K136" s="9">
        <v>28555575</v>
      </c>
      <c r="L136" s="9">
        <f>I136+J136+K136</f>
        <v>467821080.53004956</v>
      </c>
      <c r="M136" s="9">
        <v>115087340.88</v>
      </c>
      <c r="N136" s="9">
        <v>91596168.609999999</v>
      </c>
      <c r="O136" s="9">
        <v>29819858</v>
      </c>
      <c r="P136" s="9">
        <f>M136+N136+O136</f>
        <v>236503367.49000001</v>
      </c>
      <c r="Q136" s="10">
        <f>M136/I136</f>
        <v>0.76915593155003426</v>
      </c>
      <c r="R136" s="11">
        <f>N136/J136</f>
        <v>0.31624426596561506</v>
      </c>
      <c r="S136" s="11">
        <f>P136/L136</f>
        <v>0.50554234798918751</v>
      </c>
      <c r="T136" s="12">
        <f>1-(AC136)</f>
        <v>0.56094745605053753</v>
      </c>
      <c r="U136" s="7" t="s">
        <v>24</v>
      </c>
      <c r="V136" s="5">
        <f>RANK(Q136,Q136:Q143,0)</f>
        <v>4</v>
      </c>
      <c r="W136" s="5">
        <f>RANK(R136,R136:R143,0)</f>
        <v>7</v>
      </c>
      <c r="X136" s="5" t="e">
        <f>RANK(#REF!,#REF!,0)</f>
        <v>#REF!</v>
      </c>
      <c r="Y136" s="6">
        <f>RANK(S136,S136:S143,0)</f>
        <v>8</v>
      </c>
      <c r="Z136" s="29">
        <f>RANK(T136,T136:T143,1)</f>
        <v>8</v>
      </c>
      <c r="AA136" s="13">
        <f>C136/B136</f>
        <v>0.86847827030872771</v>
      </c>
      <c r="AB136" s="13">
        <f>P136/L136</f>
        <v>0.50554234798918751</v>
      </c>
      <c r="AC136" s="13">
        <f>AA136*AB136</f>
        <v>0.43905254394946247</v>
      </c>
    </row>
    <row r="137" spans="1:29" ht="21" customHeight="1">
      <c r="A137" s="14" t="s">
        <v>25</v>
      </c>
      <c r="B137" s="15">
        <v>21221050</v>
      </c>
      <c r="C137" s="15">
        <v>18977320.300000001</v>
      </c>
      <c r="D137" s="15">
        <v>1060685.3</v>
      </c>
      <c r="E137" s="15">
        <v>653</v>
      </c>
      <c r="F137" s="15">
        <v>36265</v>
      </c>
      <c r="G137" s="15">
        <v>6270</v>
      </c>
      <c r="H137" s="8">
        <v>43188</v>
      </c>
      <c r="I137" s="16">
        <v>221800708.12000018</v>
      </c>
      <c r="J137" s="16">
        <v>299172106.0699749</v>
      </c>
      <c r="K137" s="16">
        <v>30343200</v>
      </c>
      <c r="L137" s="9">
        <f t="shared" ref="L137:L143" si="136">I137+J137+K137</f>
        <v>551316014.18997502</v>
      </c>
      <c r="M137" s="16">
        <v>135528142.93000001</v>
      </c>
      <c r="N137" s="16">
        <v>235968818.00999999</v>
      </c>
      <c r="O137" s="16">
        <v>28222210</v>
      </c>
      <c r="P137" s="9">
        <f t="shared" ref="P137:P143" si="137">M137+N137+O137</f>
        <v>399719170.94</v>
      </c>
      <c r="Q137" s="10">
        <f t="shared" ref="Q137:R144" si="138">M137/I137</f>
        <v>0.61103566385674302</v>
      </c>
      <c r="R137" s="17">
        <f t="shared" si="138"/>
        <v>0.78873936848513559</v>
      </c>
      <c r="S137" s="17">
        <f t="shared" ref="S137:S144" si="139">P137/L137</f>
        <v>0.72502731763975736</v>
      </c>
      <c r="T137" s="18">
        <f t="shared" ref="T137:T144" si="140">1-(AC137)</f>
        <v>0.35163078014049653</v>
      </c>
      <c r="U137" s="7" t="s">
        <v>25</v>
      </c>
      <c r="V137" s="5">
        <f>RANK(Q137,Q136:Q143,0)</f>
        <v>7</v>
      </c>
      <c r="W137" s="5">
        <f>RANK(R137,R136:R143,0)</f>
        <v>1</v>
      </c>
      <c r="X137" s="5" t="e">
        <f>RANK(#REF!,#REF!,0)</f>
        <v>#REF!</v>
      </c>
      <c r="Y137" s="6">
        <f>RANK(S137,S136:S143,0)</f>
        <v>4</v>
      </c>
      <c r="Z137" s="29">
        <f>RANK(T137,T136:T143,1)</f>
        <v>4</v>
      </c>
      <c r="AA137" s="13">
        <f t="shared" ref="AA137:AA141" si="141">C137/B137</f>
        <v>0.89426867662061971</v>
      </c>
      <c r="AB137" s="13">
        <f t="shared" ref="AB137:AB144" si="142">P137/L137</f>
        <v>0.72502731763975736</v>
      </c>
      <c r="AC137" s="13">
        <f t="shared" ref="AC137:AC144" si="143">AA137*AB137</f>
        <v>0.64836921985950347</v>
      </c>
    </row>
    <row r="138" spans="1:29" ht="21" customHeight="1">
      <c r="A138" s="7" t="s">
        <v>26</v>
      </c>
      <c r="B138" s="8">
        <v>16876230</v>
      </c>
      <c r="C138" s="8">
        <v>15089797.359999999</v>
      </c>
      <c r="D138" s="8">
        <v>1485949.36</v>
      </c>
      <c r="E138" s="8">
        <v>394</v>
      </c>
      <c r="F138" s="8">
        <v>31115</v>
      </c>
      <c r="G138" s="8">
        <v>17855</v>
      </c>
      <c r="H138" s="8">
        <v>49364</v>
      </c>
      <c r="I138" s="9">
        <v>136193252.48999995</v>
      </c>
      <c r="J138" s="9">
        <v>246880225.27004585</v>
      </c>
      <c r="K138" s="9">
        <v>43961186</v>
      </c>
      <c r="L138" s="9">
        <f t="shared" si="136"/>
        <v>427034663.76004577</v>
      </c>
      <c r="M138" s="9">
        <v>93562368.289999992</v>
      </c>
      <c r="N138" s="9">
        <v>122811460.78999999</v>
      </c>
      <c r="O138" s="9">
        <v>43961186</v>
      </c>
      <c r="P138" s="9">
        <f t="shared" si="137"/>
        <v>260335015.07999998</v>
      </c>
      <c r="Q138" s="10">
        <f t="shared" si="138"/>
        <v>0.68698240609878858</v>
      </c>
      <c r="R138" s="11">
        <f t="shared" si="138"/>
        <v>0.49745361604261623</v>
      </c>
      <c r="S138" s="11">
        <f t="shared" si="139"/>
        <v>0.60963438608881726</v>
      </c>
      <c r="T138" s="12">
        <f t="shared" si="140"/>
        <v>0.4548984370461735</v>
      </c>
      <c r="U138" s="7" t="s">
        <v>26</v>
      </c>
      <c r="V138" s="5">
        <f>RANK(Q138,Q136:Q143,0)</f>
        <v>6</v>
      </c>
      <c r="W138" s="5">
        <f>RANK(R138,R136:R143,0)</f>
        <v>4</v>
      </c>
      <c r="X138" s="5" t="e">
        <f>RANK(#REF!,#REF!,0)</f>
        <v>#REF!</v>
      </c>
      <c r="Y138" s="6">
        <f>RANK(S138,S136:S143,0)</f>
        <v>6</v>
      </c>
      <c r="Z138" s="29">
        <f>RANK(T138,T136:T143,1)</f>
        <v>6</v>
      </c>
      <c r="AA138" s="13">
        <f t="shared" si="141"/>
        <v>0.89414504068740464</v>
      </c>
      <c r="AB138" s="13">
        <f t="shared" si="142"/>
        <v>0.60963438608881726</v>
      </c>
      <c r="AC138" s="13">
        <f t="shared" si="143"/>
        <v>0.5451015629538265</v>
      </c>
    </row>
    <row r="139" spans="1:29" ht="21" customHeight="1">
      <c r="A139" s="7" t="s">
        <v>27</v>
      </c>
      <c r="B139" s="8">
        <v>18673910</v>
      </c>
      <c r="C139" s="8">
        <v>15187570.98</v>
      </c>
      <c r="D139" s="8">
        <v>2592439.98</v>
      </c>
      <c r="E139" s="8">
        <v>586</v>
      </c>
      <c r="F139" s="8">
        <v>21604</v>
      </c>
      <c r="G139" s="8">
        <v>21804</v>
      </c>
      <c r="H139" s="8">
        <v>43994</v>
      </c>
      <c r="I139" s="9">
        <v>233912844.44000012</v>
      </c>
      <c r="J139" s="9">
        <v>141933628.65000024</v>
      </c>
      <c r="K139" s="9">
        <v>78363165</v>
      </c>
      <c r="L139" s="9">
        <f t="shared" si="136"/>
        <v>454209638.09000039</v>
      </c>
      <c r="M139" s="9">
        <v>201812836.90999997</v>
      </c>
      <c r="N139" s="9">
        <v>101856071.75</v>
      </c>
      <c r="O139" s="9">
        <v>67347550</v>
      </c>
      <c r="P139" s="9">
        <f t="shared" si="137"/>
        <v>371016458.65999997</v>
      </c>
      <c r="Q139" s="10">
        <f t="shared" si="138"/>
        <v>0.86276936776665991</v>
      </c>
      <c r="R139" s="11">
        <f t="shared" si="138"/>
        <v>0.71763170376747654</v>
      </c>
      <c r="S139" s="11">
        <f t="shared" si="139"/>
        <v>0.81683968711047927</v>
      </c>
      <c r="T139" s="12">
        <f t="shared" si="140"/>
        <v>0.33566078409548961</v>
      </c>
      <c r="U139" s="7" t="s">
        <v>27</v>
      </c>
      <c r="V139" s="5">
        <f>RANK(Q139,Q136:Q143,0)</f>
        <v>3</v>
      </c>
      <c r="W139" s="5">
        <f>RANK(R139,R136:R143,0)</f>
        <v>2</v>
      </c>
      <c r="X139" s="5" t="e">
        <f>RANK(#REF!,#REF!,0)</f>
        <v>#REF!</v>
      </c>
      <c r="Y139" s="6">
        <f>RANK(S139,S136:S143,0)</f>
        <v>2</v>
      </c>
      <c r="Z139" s="29">
        <f>RANK(T139,T136:T143,1)</f>
        <v>3</v>
      </c>
      <c r="AA139" s="13">
        <f t="shared" si="141"/>
        <v>0.81330428282025569</v>
      </c>
      <c r="AB139" s="13">
        <f t="shared" si="142"/>
        <v>0.81683968711047927</v>
      </c>
      <c r="AC139" s="13">
        <f t="shared" si="143"/>
        <v>0.66433921590451039</v>
      </c>
    </row>
    <row r="140" spans="1:29" ht="21" customHeight="1">
      <c r="A140" s="7" t="s">
        <v>28</v>
      </c>
      <c r="B140" s="8">
        <v>53347410</v>
      </c>
      <c r="C140" s="8">
        <v>50552897.899999999</v>
      </c>
      <c r="D140" s="8">
        <v>4255840.8999999994</v>
      </c>
      <c r="E140" s="8">
        <v>2437</v>
      </c>
      <c r="F140" s="8">
        <v>20292</v>
      </c>
      <c r="G140" s="8">
        <v>15023</v>
      </c>
      <c r="H140" s="8">
        <v>37752</v>
      </c>
      <c r="I140" s="9">
        <v>1327795988.0400012</v>
      </c>
      <c r="J140" s="9">
        <v>235747948.53999662</v>
      </c>
      <c r="K140" s="9">
        <v>126542729.87</v>
      </c>
      <c r="L140" s="9">
        <f t="shared" si="136"/>
        <v>1690086666.4499979</v>
      </c>
      <c r="M140" s="9">
        <v>1231259589.7299998</v>
      </c>
      <c r="N140" s="9">
        <v>103723614.37</v>
      </c>
      <c r="O140" s="9">
        <v>125884944.37</v>
      </c>
      <c r="P140" s="9">
        <f t="shared" si="137"/>
        <v>1460868148.4699998</v>
      </c>
      <c r="Q140" s="10">
        <f t="shared" si="138"/>
        <v>0.92729575990623259</v>
      </c>
      <c r="R140" s="11">
        <f t="shared" si="138"/>
        <v>0.43997674216198923</v>
      </c>
      <c r="S140" s="11">
        <f t="shared" si="139"/>
        <v>0.8643746959666464</v>
      </c>
      <c r="T140" s="12">
        <f t="shared" si="140"/>
        <v>0.1809040822685597</v>
      </c>
      <c r="U140" s="7" t="s">
        <v>28</v>
      </c>
      <c r="V140" s="5">
        <f>RANK(Q140,Q136:Q143,0)</f>
        <v>1</v>
      </c>
      <c r="W140" s="5">
        <f>RANK(R140,R136:R143,0)</f>
        <v>6</v>
      </c>
      <c r="X140" s="5" t="e">
        <f>RANK(#REF!,#REF!,0)</f>
        <v>#REF!</v>
      </c>
      <c r="Y140" s="6">
        <f>RANK(S140,S136:S143,0)</f>
        <v>1</v>
      </c>
      <c r="Z140" s="29">
        <f>RANK(T140,T136:T143,1)</f>
        <v>1</v>
      </c>
      <c r="AA140" s="13">
        <f t="shared" si="141"/>
        <v>0.94761672403589969</v>
      </c>
      <c r="AB140" s="13">
        <f t="shared" si="142"/>
        <v>0.8643746959666464</v>
      </c>
      <c r="AC140" s="13">
        <f t="shared" si="143"/>
        <v>0.8190959177314403</v>
      </c>
    </row>
    <row r="141" spans="1:29" ht="21" customHeight="1">
      <c r="A141" s="7" t="s">
        <v>29</v>
      </c>
      <c r="B141" s="8">
        <v>48097100</v>
      </c>
      <c r="C141" s="8">
        <v>39568851.399999999</v>
      </c>
      <c r="D141" s="8">
        <v>11461176.4</v>
      </c>
      <c r="E141" s="8">
        <v>1046</v>
      </c>
      <c r="F141" s="8">
        <v>19715</v>
      </c>
      <c r="G141" s="8">
        <v>52954</v>
      </c>
      <c r="H141" s="8">
        <v>73715</v>
      </c>
      <c r="I141" s="9">
        <v>491861367.82999998</v>
      </c>
      <c r="J141" s="9">
        <v>352903346.46001172</v>
      </c>
      <c r="K141" s="9">
        <v>331057735</v>
      </c>
      <c r="L141" s="9">
        <f t="shared" si="136"/>
        <v>1175822449.2900116</v>
      </c>
      <c r="M141" s="9">
        <v>432083688.07999998</v>
      </c>
      <c r="N141" s="9">
        <v>93825790.609999999</v>
      </c>
      <c r="O141" s="9">
        <v>366065362.39999998</v>
      </c>
      <c r="P141" s="9">
        <f t="shared" si="137"/>
        <v>891974841.08999991</v>
      </c>
      <c r="Q141" s="10">
        <f t="shared" si="138"/>
        <v>0.87846640606533521</v>
      </c>
      <c r="R141" s="11">
        <f t="shared" si="138"/>
        <v>0.26586823715663349</v>
      </c>
      <c r="S141" s="11">
        <f t="shared" si="139"/>
        <v>0.75859653949335171</v>
      </c>
      <c r="T141" s="12">
        <f t="shared" si="140"/>
        <v>0.3759126071266945</v>
      </c>
      <c r="U141" s="7" t="s">
        <v>29</v>
      </c>
      <c r="V141" s="5">
        <f>RANK(Q141,Q136:Q143,0)</f>
        <v>2</v>
      </c>
      <c r="W141" s="5">
        <f>RANK(R141,R136:R143,0)</f>
        <v>8</v>
      </c>
      <c r="X141" s="5" t="e">
        <f>RANK(#REF!,#REF!,0)</f>
        <v>#REF!</v>
      </c>
      <c r="Y141" s="6">
        <f>RANK(S141,S136:S143,0)</f>
        <v>3</v>
      </c>
      <c r="Z141" s="29">
        <f>RANK(T141,T136:T143,1)</f>
        <v>5</v>
      </c>
      <c r="AA141" s="13">
        <f t="shared" si="141"/>
        <v>0.82268684390534974</v>
      </c>
      <c r="AB141" s="13">
        <f t="shared" si="142"/>
        <v>0.75859653949335171</v>
      </c>
      <c r="AC141" s="13">
        <f t="shared" si="143"/>
        <v>0.6240873928733055</v>
      </c>
    </row>
    <row r="142" spans="1:29" ht="21" customHeight="1">
      <c r="A142" s="7" t="s">
        <v>30</v>
      </c>
      <c r="B142" s="19">
        <v>30938990</v>
      </c>
      <c r="C142" s="19">
        <v>32943314.460000001</v>
      </c>
      <c r="D142" s="19">
        <v>3309920.46</v>
      </c>
      <c r="E142" s="19">
        <v>780</v>
      </c>
      <c r="F142" s="19">
        <v>46620</v>
      </c>
      <c r="G142" s="19">
        <v>37549</v>
      </c>
      <c r="H142" s="8">
        <v>84949</v>
      </c>
      <c r="I142" s="5">
        <v>312545345.47999984</v>
      </c>
      <c r="J142" s="5">
        <v>513643876.91000283</v>
      </c>
      <c r="K142" s="5">
        <v>83586745</v>
      </c>
      <c r="L142" s="9">
        <f t="shared" si="136"/>
        <v>909775967.39000273</v>
      </c>
      <c r="M142" s="5">
        <v>227819771.12</v>
      </c>
      <c r="N142" s="5">
        <v>274144984.01999998</v>
      </c>
      <c r="O142" s="5">
        <v>73928070</v>
      </c>
      <c r="P142" s="9">
        <f t="shared" si="137"/>
        <v>575892825.13999999</v>
      </c>
      <c r="Q142" s="10">
        <f t="shared" si="138"/>
        <v>0.72891749761980851</v>
      </c>
      <c r="R142" s="20">
        <f>N142/J142</f>
        <v>0.53372579007309728</v>
      </c>
      <c r="S142" s="20">
        <f t="shared" si="139"/>
        <v>0.63300509771888303</v>
      </c>
      <c r="T142" s="21">
        <f t="shared" si="140"/>
        <v>0.3259868538392432</v>
      </c>
      <c r="U142" s="7" t="s">
        <v>30</v>
      </c>
      <c r="V142" s="5">
        <f>RANK(Q142,Q136:Q143,0)</f>
        <v>5</v>
      </c>
      <c r="W142" s="5">
        <f>RANK(R142,R136:R143,0)</f>
        <v>3</v>
      </c>
      <c r="X142" s="5" t="e">
        <f>RANK(#REF!,#REF!,0)</f>
        <v>#REF!</v>
      </c>
      <c r="Y142" s="6">
        <f>RANK(S142,S136:S143,0)</f>
        <v>5</v>
      </c>
      <c r="Z142" s="29">
        <f>RANK(T142,T136:T143,1)</f>
        <v>2</v>
      </c>
      <c r="AA142" s="13">
        <f>C142/B142</f>
        <v>1.0647831251117119</v>
      </c>
      <c r="AB142" s="13">
        <f t="shared" si="142"/>
        <v>0.63300509771888303</v>
      </c>
      <c r="AC142" s="13">
        <f t="shared" si="143"/>
        <v>0.6740131461607568</v>
      </c>
    </row>
    <row r="143" spans="1:29" ht="21" customHeight="1" thickBot="1">
      <c r="A143" s="7" t="s">
        <v>31</v>
      </c>
      <c r="B143" s="8">
        <v>14398370</v>
      </c>
      <c r="C143" s="8">
        <v>12730985.800000001</v>
      </c>
      <c r="D143" s="8">
        <v>576983.80000000005</v>
      </c>
      <c r="E143" s="8">
        <v>195</v>
      </c>
      <c r="F143" s="8">
        <v>35607</v>
      </c>
      <c r="G143" s="8">
        <v>11728</v>
      </c>
      <c r="H143" s="8">
        <v>47530</v>
      </c>
      <c r="I143" s="9">
        <v>74387602.26000002</v>
      </c>
      <c r="J143" s="9">
        <v>252218486.62000796</v>
      </c>
      <c r="K143" s="9">
        <v>17109460</v>
      </c>
      <c r="L143" s="9">
        <f t="shared" si="136"/>
        <v>343715548.88000798</v>
      </c>
      <c r="M143" s="9">
        <v>38524634.060000002</v>
      </c>
      <c r="N143" s="9">
        <v>119683843.2</v>
      </c>
      <c r="O143" s="9">
        <v>15887450</v>
      </c>
      <c r="P143" s="9">
        <f t="shared" si="137"/>
        <v>174095927.25999999</v>
      </c>
      <c r="Q143" s="10">
        <f t="shared" si="138"/>
        <v>0.51789052059170371</v>
      </c>
      <c r="R143" s="11">
        <f t="shared" si="138"/>
        <v>0.47452446806690868</v>
      </c>
      <c r="S143" s="11">
        <f t="shared" si="139"/>
        <v>0.5065116426280073</v>
      </c>
      <c r="T143" s="12">
        <f t="shared" si="140"/>
        <v>0.55214426842539566</v>
      </c>
      <c r="U143" s="22" t="s">
        <v>31</v>
      </c>
      <c r="V143" s="23">
        <f>RANK(Q143,Q136:Q143,0)</f>
        <v>8</v>
      </c>
      <c r="W143" s="23">
        <f>RANK(R143,R136:R143,0)</f>
        <v>5</v>
      </c>
      <c r="X143" s="23" t="e">
        <f>RANK(#REF!,#REF!,0)</f>
        <v>#REF!</v>
      </c>
      <c r="Y143" s="24">
        <f>RANK(S143,S136:S143,0)</f>
        <v>7</v>
      </c>
      <c r="Z143" s="29">
        <f>RANK(T143,T136:T143,1)</f>
        <v>7</v>
      </c>
      <c r="AA143" s="13">
        <f t="shared" ref="AA143" si="144">C143/B143</f>
        <v>0.88419632222258493</v>
      </c>
      <c r="AB143" s="13">
        <f t="shared" si="142"/>
        <v>0.5065116426280073</v>
      </c>
      <c r="AC143" s="13">
        <f t="shared" si="143"/>
        <v>0.44785573157460434</v>
      </c>
    </row>
    <row r="144" spans="1:29" ht="21" customHeight="1" thickBot="1">
      <c r="A144" s="22" t="s">
        <v>32</v>
      </c>
      <c r="B144" s="23">
        <v>222668610</v>
      </c>
      <c r="C144" s="23">
        <v>201652178.00000003</v>
      </c>
      <c r="D144" s="23">
        <f>SUM(D136:D143)</f>
        <v>25724116.000000004</v>
      </c>
      <c r="E144" s="23">
        <f>SUM(E136:E143)</f>
        <v>6310</v>
      </c>
      <c r="F144" s="23">
        <f t="shared" ref="F144:H144" si="145">SUM(F136:F143)</f>
        <v>252125</v>
      </c>
      <c r="G144" s="23">
        <f t="shared" si="145"/>
        <v>177498</v>
      </c>
      <c r="H144" s="23">
        <f t="shared" si="145"/>
        <v>435933</v>
      </c>
      <c r="I144" s="23">
        <f>SUM(I136:I143)</f>
        <v>2948125208.9700017</v>
      </c>
      <c r="J144" s="23">
        <f>SUM(J136:J143)</f>
        <v>2332137023.7400899</v>
      </c>
      <c r="K144" s="23">
        <f>SUM(K136:K143)</f>
        <v>739519795.87</v>
      </c>
      <c r="L144" s="23">
        <f t="shared" ref="L144" si="146">SUM(L136:L143)</f>
        <v>6019782028.5800905</v>
      </c>
      <c r="M144" s="23">
        <f>SUM(M136:M143)</f>
        <v>2475678371.9999995</v>
      </c>
      <c r="N144" s="23">
        <f>SUM(N136:N143)</f>
        <v>1143610751.3599999</v>
      </c>
      <c r="O144" s="23">
        <f>SUM(O136:O143)</f>
        <v>751116630.76999998</v>
      </c>
      <c r="P144" s="23">
        <f t="shared" ref="P144" si="147">SUM(P136:P143)</f>
        <v>4370405754.1299992</v>
      </c>
      <c r="Q144" s="26">
        <f>M144/I144</f>
        <v>0.83974668527220975</v>
      </c>
      <c r="R144" s="27">
        <f t="shared" si="138"/>
        <v>0.49037030831317574</v>
      </c>
      <c r="S144" s="27">
        <f t="shared" si="139"/>
        <v>0.7260073094641375</v>
      </c>
      <c r="T144" s="28">
        <f t="shared" si="140"/>
        <v>0.34251641846884773</v>
      </c>
      <c r="U144" s="2"/>
      <c r="V144" s="2"/>
      <c r="W144" s="2"/>
      <c r="X144" s="2"/>
      <c r="Y144" s="2"/>
      <c r="Z144" s="2"/>
      <c r="AA144" s="13">
        <f>C144/B144</f>
        <v>0.90561565009095812</v>
      </c>
      <c r="AB144" s="13">
        <f t="shared" si="142"/>
        <v>0.7260073094641375</v>
      </c>
      <c r="AC144" s="13">
        <f t="shared" si="143"/>
        <v>0.65748358153115227</v>
      </c>
    </row>
    <row r="146" spans="1:28" ht="21" customHeight="1">
      <c r="A146" s="3" t="s">
        <v>76</v>
      </c>
      <c r="B146" s="290">
        <f>B144+B132+B120+B108+B96+B84+B72+B60+B48+B36+B24+B12</f>
        <v>2387132197.1207519</v>
      </c>
      <c r="C146" s="290">
        <f t="shared" ref="C146:O146" si="148">C144+C132+C120+C108+C96+C84+C72+C60+C48+C36+C24+C12</f>
        <v>2152994376.9199991</v>
      </c>
      <c r="D146" s="269">
        <f t="shared" si="148"/>
        <v>253452714.10000002</v>
      </c>
      <c r="E146" s="269"/>
      <c r="F146" s="269"/>
      <c r="G146" s="269"/>
      <c r="H146" s="269"/>
      <c r="I146" s="269">
        <f t="shared" si="148"/>
        <v>32633918174.119999</v>
      </c>
      <c r="J146" s="269">
        <f t="shared" si="148"/>
        <v>22985889612.880043</v>
      </c>
      <c r="K146" s="269">
        <f t="shared" si="148"/>
        <v>7129966929.5900011</v>
      </c>
      <c r="L146" s="290">
        <f t="shared" si="148"/>
        <v>62749774716.590042</v>
      </c>
      <c r="M146" s="269">
        <f t="shared" si="148"/>
        <v>26952635901.603001</v>
      </c>
      <c r="N146" s="269">
        <f t="shared" si="148"/>
        <v>11586204476.049999</v>
      </c>
      <c r="O146" s="269">
        <f t="shared" si="148"/>
        <v>7141563765.1200008</v>
      </c>
      <c r="P146" s="290">
        <f>P144+P132+P120+P108+P96+P84+P72+P60+P48+P36+P24+P12</f>
        <v>45680404142.77301</v>
      </c>
      <c r="Q146" s="269"/>
      <c r="R146" s="269"/>
      <c r="S146" s="269"/>
      <c r="T146" s="269"/>
    </row>
    <row r="147" spans="1:28" ht="21" customHeight="1">
      <c r="R147" s="30"/>
      <c r="AB147" s="32"/>
    </row>
    <row r="148" spans="1:28" ht="21" customHeight="1">
      <c r="C148" s="284">
        <f>C146/B146</f>
        <v>0.90191669297445742</v>
      </c>
      <c r="D148" s="284">
        <f>P146/L146</f>
        <v>0.72797718157696967</v>
      </c>
      <c r="F148" s="284">
        <f>1-(C148*D148)</f>
        <v>0.34342522783123342</v>
      </c>
    </row>
  </sheetData>
  <mergeCells count="108">
    <mergeCell ref="M2:P2"/>
    <mergeCell ref="Q2:T2"/>
    <mergeCell ref="U2:Y2"/>
    <mergeCell ref="A14:A15"/>
    <mergeCell ref="B14:B15"/>
    <mergeCell ref="C14:C15"/>
    <mergeCell ref="D14:D15"/>
    <mergeCell ref="E14:H14"/>
    <mergeCell ref="I14:L14"/>
    <mergeCell ref="M14:P14"/>
    <mergeCell ref="A2:A3"/>
    <mergeCell ref="B2:B3"/>
    <mergeCell ref="C2:C3"/>
    <mergeCell ref="D2:D3"/>
    <mergeCell ref="E2:H2"/>
    <mergeCell ref="I2:L2"/>
    <mergeCell ref="Q14:T14"/>
    <mergeCell ref="U14:Y14"/>
    <mergeCell ref="A26:A27"/>
    <mergeCell ref="B26:B27"/>
    <mergeCell ref="C26:C27"/>
    <mergeCell ref="D26:D27"/>
    <mergeCell ref="E26:H26"/>
    <mergeCell ref="I26:L26"/>
    <mergeCell ref="M26:P26"/>
    <mergeCell ref="Q26:T26"/>
    <mergeCell ref="U26:Y26"/>
    <mergeCell ref="A38:A39"/>
    <mergeCell ref="B38:B39"/>
    <mergeCell ref="C38:C39"/>
    <mergeCell ref="D38:D39"/>
    <mergeCell ref="E38:H38"/>
    <mergeCell ref="I38:L38"/>
    <mergeCell ref="M38:P38"/>
    <mergeCell ref="Q38:T38"/>
    <mergeCell ref="U38:Y38"/>
    <mergeCell ref="M50:P50"/>
    <mergeCell ref="Q50:T50"/>
    <mergeCell ref="U50:Y50"/>
    <mergeCell ref="A62:A63"/>
    <mergeCell ref="B62:B63"/>
    <mergeCell ref="C62:C63"/>
    <mergeCell ref="D62:D63"/>
    <mergeCell ref="E62:H62"/>
    <mergeCell ref="I62:L62"/>
    <mergeCell ref="M62:P62"/>
    <mergeCell ref="A50:A51"/>
    <mergeCell ref="B50:B51"/>
    <mergeCell ref="C50:C51"/>
    <mergeCell ref="D50:D51"/>
    <mergeCell ref="E50:H50"/>
    <mergeCell ref="I50:L50"/>
    <mergeCell ref="Q62:T62"/>
    <mergeCell ref="U62:Y62"/>
    <mergeCell ref="A74:A75"/>
    <mergeCell ref="B74:B75"/>
    <mergeCell ref="C74:C75"/>
    <mergeCell ref="D74:D75"/>
    <mergeCell ref="E74:H74"/>
    <mergeCell ref="I74:L74"/>
    <mergeCell ref="M74:P74"/>
    <mergeCell ref="Q74:T74"/>
    <mergeCell ref="U74:Y74"/>
    <mergeCell ref="A86:A87"/>
    <mergeCell ref="B86:B87"/>
    <mergeCell ref="C86:C87"/>
    <mergeCell ref="D86:D87"/>
    <mergeCell ref="E86:H86"/>
    <mergeCell ref="I86:L86"/>
    <mergeCell ref="M86:P86"/>
    <mergeCell ref="Q86:T86"/>
    <mergeCell ref="U86:Y86"/>
    <mergeCell ref="M98:P98"/>
    <mergeCell ref="Q98:T98"/>
    <mergeCell ref="U98:Y98"/>
    <mergeCell ref="A110:A111"/>
    <mergeCell ref="B110:B111"/>
    <mergeCell ref="C110:C111"/>
    <mergeCell ref="D110:D111"/>
    <mergeCell ref="E110:H110"/>
    <mergeCell ref="I110:L110"/>
    <mergeCell ref="M110:P110"/>
    <mergeCell ref="A98:A99"/>
    <mergeCell ref="B98:B99"/>
    <mergeCell ref="C98:C99"/>
    <mergeCell ref="D98:D99"/>
    <mergeCell ref="E98:H98"/>
    <mergeCell ref="I98:L98"/>
    <mergeCell ref="Q110:T110"/>
    <mergeCell ref="U110:Y110"/>
    <mergeCell ref="A122:A123"/>
    <mergeCell ref="B122:B123"/>
    <mergeCell ref="C122:C123"/>
    <mergeCell ref="D122:D123"/>
    <mergeCell ref="E122:H122"/>
    <mergeCell ref="I122:L122"/>
    <mergeCell ref="M122:P122"/>
    <mergeCell ref="Q122:T122"/>
    <mergeCell ref="U122:Y122"/>
    <mergeCell ref="A134:A135"/>
    <mergeCell ref="B134:B135"/>
    <mergeCell ref="C134:C135"/>
    <mergeCell ref="D134:D135"/>
    <mergeCell ref="E134:H134"/>
    <mergeCell ref="I134:L134"/>
    <mergeCell ref="M134:P134"/>
    <mergeCell ref="Q134:T134"/>
    <mergeCell ref="U134:Y134"/>
  </mergeCells>
  <pageMargins left="0.19" right="0.16" top="0.13" bottom="0.16" header="0.13" footer="0.16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DC4B-CBFD-4C2E-BC70-5D1E84741191}">
  <sheetPr codeName="Sheet4">
    <outlinePr summaryBelow="0"/>
  </sheetPr>
  <dimension ref="A1:AI180"/>
  <sheetViews>
    <sheetView showGridLines="0" view="pageBreakPreview" topLeftCell="A146" zoomScale="65" zoomScaleNormal="100" zoomScaleSheetLayoutView="65" workbookViewId="0">
      <selection activeCell="I184" sqref="I184"/>
    </sheetView>
  </sheetViews>
  <sheetFormatPr defaultColWidth="9.1796875" defaultRowHeight="20.25" customHeight="1"/>
  <cols>
    <col min="1" max="1" width="11.26953125" style="54" bestFit="1" customWidth="1"/>
    <col min="2" max="2" width="14.54296875" style="54" bestFit="1" customWidth="1"/>
    <col min="3" max="3" width="12.26953125" style="54" bestFit="1" customWidth="1"/>
    <col min="4" max="4" width="12" style="54" bestFit="1" customWidth="1"/>
    <col min="5" max="7" width="8.54296875" style="54" bestFit="1" customWidth="1"/>
    <col min="8" max="8" width="13.81640625" style="54" bestFit="1" customWidth="1"/>
    <col min="9" max="10" width="16.54296875" style="54" bestFit="1" customWidth="1"/>
    <col min="11" max="11" width="16.81640625" style="54" bestFit="1" customWidth="1"/>
    <col min="12" max="14" width="16.54296875" style="54" bestFit="1" customWidth="1"/>
    <col min="15" max="15" width="15" style="54" bestFit="1" customWidth="1"/>
    <col min="16" max="16" width="16.54296875" style="54" bestFit="1" customWidth="1"/>
    <col min="17" max="19" width="7.54296875" style="54" bestFit="1" customWidth="1"/>
    <col min="20" max="20" width="7.81640625" style="54" bestFit="1" customWidth="1"/>
    <col min="21" max="21" width="10" style="54" customWidth="1"/>
    <col min="22" max="22" width="7.26953125" style="54" customWidth="1"/>
    <col min="23" max="23" width="4.1796875" style="54" hidden="1" customWidth="1"/>
    <col min="24" max="24" width="6.81640625" style="54" customWidth="1"/>
    <col min="25" max="25" width="6.1796875" style="54" customWidth="1"/>
    <col min="26" max="26" width="5.26953125" style="54" bestFit="1" customWidth="1"/>
    <col min="27" max="27" width="4.26953125" style="54" bestFit="1" customWidth="1"/>
    <col min="28" max="28" width="5" style="54" bestFit="1" customWidth="1"/>
    <col min="29" max="16384" width="9.1796875" style="54"/>
  </cols>
  <sheetData>
    <row r="1" spans="1:35" ht="29.25" customHeight="1">
      <c r="A1" s="445" t="s">
        <v>77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445"/>
      <c r="Q1" s="445"/>
      <c r="R1" s="445"/>
      <c r="S1" s="445"/>
      <c r="T1" s="52"/>
      <c r="U1" s="52"/>
      <c r="V1" s="52"/>
      <c r="W1" s="52"/>
      <c r="X1" s="52"/>
      <c r="Y1" s="52"/>
      <c r="Z1" s="52"/>
      <c r="AA1" s="52"/>
      <c r="AB1" s="53"/>
      <c r="AC1" s="53"/>
      <c r="AD1" s="53"/>
      <c r="AE1" s="53"/>
      <c r="AF1" s="53"/>
      <c r="AG1" s="53"/>
      <c r="AH1" s="53"/>
      <c r="AI1" s="53"/>
    </row>
    <row r="2" spans="1:35" ht="32.25" customHeight="1" thickBot="1">
      <c r="A2" s="55" t="s">
        <v>78</v>
      </c>
    </row>
    <row r="3" spans="1:35" ht="32.25" customHeight="1">
      <c r="A3" s="446" t="s">
        <v>1</v>
      </c>
      <c r="B3" s="448" t="s">
        <v>2</v>
      </c>
      <c r="C3" s="450" t="s">
        <v>3</v>
      </c>
      <c r="D3" s="452" t="s">
        <v>5</v>
      </c>
      <c r="E3" s="453"/>
      <c r="F3" s="453"/>
      <c r="G3" s="454"/>
      <c r="H3" s="455" t="s">
        <v>6</v>
      </c>
      <c r="I3" s="456"/>
      <c r="J3" s="456"/>
      <c r="K3" s="457"/>
      <c r="L3" s="455" t="s">
        <v>7</v>
      </c>
      <c r="M3" s="456"/>
      <c r="N3" s="456"/>
      <c r="O3" s="457"/>
      <c r="P3" s="458" t="s">
        <v>8</v>
      </c>
      <c r="Q3" s="459"/>
      <c r="R3" s="459"/>
      <c r="S3" s="460"/>
      <c r="T3" s="458" t="s">
        <v>9</v>
      </c>
      <c r="U3" s="459"/>
      <c r="V3" s="459"/>
      <c r="W3" s="459"/>
      <c r="X3" s="459"/>
      <c r="Y3" s="460"/>
    </row>
    <row r="4" spans="1:35" s="59" customFormat="1" ht="32.25" customHeight="1" thickBot="1">
      <c r="A4" s="447"/>
      <c r="B4" s="449"/>
      <c r="C4" s="451"/>
      <c r="D4" s="56" t="s">
        <v>10</v>
      </c>
      <c r="E4" s="56" t="s">
        <v>11</v>
      </c>
      <c r="F4" s="56" t="s">
        <v>12</v>
      </c>
      <c r="G4" s="56" t="s">
        <v>13</v>
      </c>
      <c r="H4" s="56" t="s">
        <v>10</v>
      </c>
      <c r="I4" s="56" t="s">
        <v>11</v>
      </c>
      <c r="J4" s="56" t="s">
        <v>14</v>
      </c>
      <c r="K4" s="56" t="s">
        <v>15</v>
      </c>
      <c r="L4" s="56" t="s">
        <v>10</v>
      </c>
      <c r="M4" s="56" t="s">
        <v>11</v>
      </c>
      <c r="N4" s="56" t="s">
        <v>14</v>
      </c>
      <c r="O4" s="56" t="s">
        <v>15</v>
      </c>
      <c r="P4" s="56" t="s">
        <v>10</v>
      </c>
      <c r="Q4" s="56" t="s">
        <v>17</v>
      </c>
      <c r="R4" s="56" t="s">
        <v>13</v>
      </c>
      <c r="S4" s="56" t="s">
        <v>18</v>
      </c>
      <c r="T4" s="56" t="s">
        <v>1</v>
      </c>
      <c r="U4" s="56" t="s">
        <v>10</v>
      </c>
      <c r="V4" s="56" t="s">
        <v>17</v>
      </c>
      <c r="W4" s="56" t="s">
        <v>12</v>
      </c>
      <c r="X4" s="56" t="s">
        <v>19</v>
      </c>
      <c r="Y4" s="57" t="s">
        <v>20</v>
      </c>
      <c r="Z4" s="58" t="s">
        <v>21</v>
      </c>
      <c r="AA4" s="58" t="s">
        <v>22</v>
      </c>
      <c r="AB4" s="58" t="s">
        <v>79</v>
      </c>
    </row>
    <row r="5" spans="1:35" ht="24.75" customHeight="1">
      <c r="A5" s="60" t="s">
        <v>24</v>
      </c>
      <c r="B5" s="61">
        <v>18075795.126788985</v>
      </c>
      <c r="C5" s="62">
        <v>15698513.4</v>
      </c>
      <c r="D5" s="62">
        <v>224</v>
      </c>
      <c r="E5" s="62">
        <v>40992</v>
      </c>
      <c r="F5" s="62">
        <v>14710</v>
      </c>
      <c r="G5" s="62">
        <f t="shared" ref="G5:G12" si="0">D5+E5+F5</f>
        <v>55926</v>
      </c>
      <c r="H5" s="61">
        <v>126261253.34999995</v>
      </c>
      <c r="I5" s="61">
        <v>280621224.46996754</v>
      </c>
      <c r="J5" s="63">
        <v>24210905</v>
      </c>
      <c r="K5" s="61">
        <f t="shared" ref="K5:K12" si="1">H5+I5+J5</f>
        <v>431093382.81996751</v>
      </c>
      <c r="L5" s="61">
        <v>119898553.89999999</v>
      </c>
      <c r="M5" s="61">
        <v>93375210.390000015</v>
      </c>
      <c r="N5" s="63">
        <v>24210905</v>
      </c>
      <c r="O5" s="61">
        <f t="shared" ref="O5:O12" si="2">L5+M5+N5</f>
        <v>237484669.29000002</v>
      </c>
      <c r="P5" s="64">
        <f t="shared" ref="P5:Q13" si="3">L5/H5</f>
        <v>0.94960687240794006</v>
      </c>
      <c r="Q5" s="64">
        <f t="shared" si="3"/>
        <v>0.33274464740279525</v>
      </c>
      <c r="R5" s="64">
        <f t="shared" ref="R5:R13" si="4">O5/K5</f>
        <v>0.55088915477317346</v>
      </c>
      <c r="S5" s="64">
        <f t="shared" ref="S5:S13" si="5">1-(AB5)</f>
        <v>0.52156235908513482</v>
      </c>
      <c r="T5" s="65" t="s">
        <v>24</v>
      </c>
      <c r="U5" s="66">
        <f>RANK(P5,P5:P12,0)</f>
        <v>1</v>
      </c>
      <c r="V5" s="66">
        <f>RANK(Q5,Q5:Q12,0)</f>
        <v>7</v>
      </c>
      <c r="W5" s="66" t="e">
        <f>RANK(#REF!,#REF!,0)</f>
        <v>#REF!</v>
      </c>
      <c r="X5" s="66">
        <f>RANK(R5,R5:R12,0)</f>
        <v>7</v>
      </c>
      <c r="Y5" s="67">
        <f>RANK(S5,S5:S12,1)</f>
        <v>7</v>
      </c>
      <c r="Z5" s="68">
        <f t="shared" ref="Z5:Z13" si="6">C5/B5</f>
        <v>0.86848259176904663</v>
      </c>
      <c r="AA5" s="68">
        <f t="shared" ref="AA5:AA13" si="7">O5/K5</f>
        <v>0.55088915477317346</v>
      </c>
      <c r="AB5" s="68">
        <f t="shared" ref="AB5:AB13" si="8">Z5*AA5</f>
        <v>0.47843764091486518</v>
      </c>
    </row>
    <row r="6" spans="1:35" s="2" customFormat="1" ht="24.75" customHeight="1">
      <c r="A6" s="69" t="s">
        <v>25</v>
      </c>
      <c r="B6" s="70">
        <v>18007243.056290921</v>
      </c>
      <c r="C6" s="70">
        <v>16187946</v>
      </c>
      <c r="D6" s="70">
        <v>654</v>
      </c>
      <c r="E6" s="70">
        <v>36290</v>
      </c>
      <c r="F6" s="70">
        <v>6205</v>
      </c>
      <c r="G6" s="71">
        <f t="shared" si="0"/>
        <v>43149</v>
      </c>
      <c r="H6" s="72">
        <v>191622904.27999988</v>
      </c>
      <c r="I6" s="72">
        <v>250929457.61998895</v>
      </c>
      <c r="J6" s="73">
        <v>21263840</v>
      </c>
      <c r="K6" s="74">
        <f t="shared" si="1"/>
        <v>463816201.89998883</v>
      </c>
      <c r="L6" s="72">
        <v>104351203.58</v>
      </c>
      <c r="M6" s="72">
        <v>187148731.88</v>
      </c>
      <c r="N6" s="73">
        <v>21263840</v>
      </c>
      <c r="O6" s="74">
        <f t="shared" si="2"/>
        <v>312763775.45999998</v>
      </c>
      <c r="P6" s="75">
        <f t="shared" si="3"/>
        <v>0.5445654003214655</v>
      </c>
      <c r="Q6" s="75">
        <f t="shared" si="3"/>
        <v>0.74582208743072576</v>
      </c>
      <c r="R6" s="75">
        <f t="shared" si="4"/>
        <v>0.67432697300953748</v>
      </c>
      <c r="S6" s="75">
        <f t="shared" si="5"/>
        <v>0.39380122813368135</v>
      </c>
      <c r="T6" s="76" t="s">
        <v>25</v>
      </c>
      <c r="U6" s="77">
        <f>RANK(P6,P5:P12,0)</f>
        <v>7</v>
      </c>
      <c r="V6" s="77">
        <f>RANK(Q6,Q5:Q12,0)</f>
        <v>1</v>
      </c>
      <c r="W6" s="77" t="e">
        <f>RANK(#REF!,#REF!,0)</f>
        <v>#REF!</v>
      </c>
      <c r="X6" s="77">
        <f>RANK(R6,R5:R12,0)</f>
        <v>4</v>
      </c>
      <c r="Y6" s="78">
        <f>RANK(S6,S5:S12,1)</f>
        <v>3</v>
      </c>
      <c r="Z6" s="79">
        <f t="shared" si="6"/>
        <v>0.89896859554770436</v>
      </c>
      <c r="AA6" s="79">
        <f t="shared" si="7"/>
        <v>0.67432697300953748</v>
      </c>
      <c r="AB6" s="79">
        <f t="shared" si="8"/>
        <v>0.60619877186631865</v>
      </c>
    </row>
    <row r="7" spans="1:35" ht="24.75" customHeight="1">
      <c r="A7" s="80" t="s">
        <v>80</v>
      </c>
      <c r="B7" s="81">
        <v>15505421.194352901</v>
      </c>
      <c r="C7" s="82">
        <v>13376487.870000001</v>
      </c>
      <c r="D7" s="82">
        <v>398</v>
      </c>
      <c r="E7" s="82">
        <v>31075</v>
      </c>
      <c r="F7" s="82">
        <v>18566</v>
      </c>
      <c r="G7" s="82">
        <f t="shared" si="0"/>
        <v>50039</v>
      </c>
      <c r="H7" s="81">
        <v>105645466.89</v>
      </c>
      <c r="I7" s="81">
        <v>226459145.729992</v>
      </c>
      <c r="J7" s="83">
        <v>35126796</v>
      </c>
      <c r="K7" s="81">
        <f t="shared" si="1"/>
        <v>367231408.61999202</v>
      </c>
      <c r="L7" s="81">
        <v>79150130.189999998</v>
      </c>
      <c r="M7" s="81">
        <v>125183455.7</v>
      </c>
      <c r="N7" s="83">
        <v>35126796</v>
      </c>
      <c r="O7" s="81">
        <f t="shared" si="2"/>
        <v>239460381.88999999</v>
      </c>
      <c r="P7" s="84">
        <f t="shared" si="3"/>
        <v>0.74920517197782432</v>
      </c>
      <c r="Q7" s="84">
        <f t="shared" si="3"/>
        <v>0.55278604578530322</v>
      </c>
      <c r="R7" s="84">
        <f t="shared" si="4"/>
        <v>0.65206944795343358</v>
      </c>
      <c r="S7" s="84">
        <f t="shared" si="5"/>
        <v>0.43746132713096419</v>
      </c>
      <c r="T7" s="85" t="s">
        <v>80</v>
      </c>
      <c r="U7" s="86">
        <f>RANK(P7,P5:P12,0)</f>
        <v>5</v>
      </c>
      <c r="V7" s="86">
        <f>RANK(Q7,Q5:Q12,0)</f>
        <v>4</v>
      </c>
      <c r="W7" s="86" t="e">
        <f>RANK(#REF!,#REF!,0)</f>
        <v>#REF!</v>
      </c>
      <c r="X7" s="86">
        <f>RANK(R7,R5:R12,0)</f>
        <v>5</v>
      </c>
      <c r="Y7" s="78">
        <f>RANK(S7,S5:S12,1)</f>
        <v>6</v>
      </c>
      <c r="Z7" s="87">
        <f t="shared" si="6"/>
        <v>0.86269748511389932</v>
      </c>
      <c r="AA7" s="87">
        <f t="shared" si="7"/>
        <v>0.65206944795343358</v>
      </c>
      <c r="AB7" s="87">
        <f t="shared" si="8"/>
        <v>0.56253867286903581</v>
      </c>
    </row>
    <row r="8" spans="1:35" ht="24.75" customHeight="1">
      <c r="A8" s="80" t="s">
        <v>27</v>
      </c>
      <c r="B8" s="81">
        <v>19530432.554307941</v>
      </c>
      <c r="C8" s="82">
        <v>15492508.1</v>
      </c>
      <c r="D8" s="82">
        <v>590</v>
      </c>
      <c r="E8" s="82">
        <v>21566</v>
      </c>
      <c r="F8" s="82">
        <v>22025</v>
      </c>
      <c r="G8" s="82">
        <f t="shared" si="0"/>
        <v>44181</v>
      </c>
      <c r="H8" s="81">
        <v>206073450.48999986</v>
      </c>
      <c r="I8" s="81">
        <v>179608747.52999935</v>
      </c>
      <c r="J8" s="83">
        <v>54964084</v>
      </c>
      <c r="K8" s="81">
        <f t="shared" si="1"/>
        <v>440646282.01999921</v>
      </c>
      <c r="L8" s="81">
        <v>179788030.5</v>
      </c>
      <c r="M8" s="81">
        <v>112965582.14</v>
      </c>
      <c r="N8" s="83">
        <v>54964084</v>
      </c>
      <c r="O8" s="81">
        <f t="shared" si="2"/>
        <v>347717696.63999999</v>
      </c>
      <c r="P8" s="84">
        <f t="shared" si="3"/>
        <v>0.872446353824335</v>
      </c>
      <c r="Q8" s="84">
        <f t="shared" si="3"/>
        <v>0.62895367677530178</v>
      </c>
      <c r="R8" s="84">
        <f t="shared" si="4"/>
        <v>0.78910843192866986</v>
      </c>
      <c r="S8" s="84">
        <f t="shared" si="5"/>
        <v>0.37404004036067207</v>
      </c>
      <c r="T8" s="85" t="s">
        <v>27</v>
      </c>
      <c r="U8" s="86">
        <f>RANK(P8,P5:P12,0)</f>
        <v>3</v>
      </c>
      <c r="V8" s="86">
        <f>RANK(Q8,Q5:Q12,0)</f>
        <v>2</v>
      </c>
      <c r="W8" s="86" t="e">
        <f>RANK(#REF!,#REF!,0)</f>
        <v>#REF!</v>
      </c>
      <c r="X8" s="86">
        <f>RANK(R8,R5:R12,0)</f>
        <v>2</v>
      </c>
      <c r="Y8" s="78">
        <f>RANK(S8,S5:S12,1)</f>
        <v>2</v>
      </c>
      <c r="Z8" s="87">
        <f t="shared" si="6"/>
        <v>0.7932496147701924</v>
      </c>
      <c r="AA8" s="87">
        <f t="shared" si="7"/>
        <v>0.78910843192866986</v>
      </c>
      <c r="AB8" s="87">
        <f t="shared" si="8"/>
        <v>0.62595995963932793</v>
      </c>
    </row>
    <row r="9" spans="1:35" ht="24.75" customHeight="1">
      <c r="A9" s="80" t="s">
        <v>28</v>
      </c>
      <c r="B9" s="82">
        <v>56878095.161099724</v>
      </c>
      <c r="C9" s="82">
        <v>52715543.899999999</v>
      </c>
      <c r="D9" s="82">
        <v>2463</v>
      </c>
      <c r="E9" s="82">
        <v>20361</v>
      </c>
      <c r="F9" s="82">
        <v>15169</v>
      </c>
      <c r="G9" s="82">
        <f t="shared" si="0"/>
        <v>37993</v>
      </c>
      <c r="H9" s="81">
        <v>1391473551.8</v>
      </c>
      <c r="I9" s="81">
        <v>246637371.35998923</v>
      </c>
      <c r="J9" s="83">
        <v>112344397.48999999</v>
      </c>
      <c r="K9" s="81">
        <f t="shared" si="1"/>
        <v>1750455320.6499891</v>
      </c>
      <c r="L9" s="81">
        <v>1291670484.2</v>
      </c>
      <c r="M9" s="81">
        <v>131518735.87999998</v>
      </c>
      <c r="N9" s="83">
        <v>112344397.48999999</v>
      </c>
      <c r="O9" s="81">
        <f t="shared" si="2"/>
        <v>1535533617.5699999</v>
      </c>
      <c r="P9" s="84">
        <f t="shared" si="3"/>
        <v>0.9282752679913352</v>
      </c>
      <c r="Q9" s="84">
        <f t="shared" si="3"/>
        <v>0.5332473953756045</v>
      </c>
      <c r="R9" s="84">
        <f t="shared" si="4"/>
        <v>0.87721954365554256</v>
      </c>
      <c r="S9" s="84">
        <f t="shared" si="5"/>
        <v>0.1869786561498904</v>
      </c>
      <c r="T9" s="85" t="s">
        <v>28</v>
      </c>
      <c r="U9" s="86">
        <f>RANK(P9,P5:P12,0)</f>
        <v>2</v>
      </c>
      <c r="V9" s="86">
        <f>RANK(Q9,Q5:Q12,0)</f>
        <v>5</v>
      </c>
      <c r="W9" s="86" t="e">
        <f>RANK(#REF!,#REF!,0)</f>
        <v>#REF!</v>
      </c>
      <c r="X9" s="86">
        <f>RANK(R9,R5:R12,0)</f>
        <v>1</v>
      </c>
      <c r="Y9" s="78">
        <f>RANK(S9,S5:S12,1)</f>
        <v>1</v>
      </c>
      <c r="Z9" s="87">
        <f t="shared" si="6"/>
        <v>0.92681626820817664</v>
      </c>
      <c r="AA9" s="87">
        <f t="shared" si="7"/>
        <v>0.87721954365554256</v>
      </c>
      <c r="AB9" s="87">
        <f t="shared" si="8"/>
        <v>0.8130213438501096</v>
      </c>
    </row>
    <row r="10" spans="1:35" ht="24.75" customHeight="1">
      <c r="A10" s="80" t="s">
        <v>29</v>
      </c>
      <c r="B10" s="82">
        <v>55720836.010000989</v>
      </c>
      <c r="C10" s="82">
        <v>46051462.799999997</v>
      </c>
      <c r="D10" s="82">
        <v>1069</v>
      </c>
      <c r="E10" s="82">
        <v>19780</v>
      </c>
      <c r="F10" s="82">
        <v>54599</v>
      </c>
      <c r="G10" s="82">
        <f t="shared" si="0"/>
        <v>75448</v>
      </c>
      <c r="H10" s="81">
        <v>598927758.78999996</v>
      </c>
      <c r="I10" s="81">
        <v>400483910.22000748</v>
      </c>
      <c r="J10" s="83">
        <v>310528602.09000003</v>
      </c>
      <c r="K10" s="81">
        <f t="shared" si="1"/>
        <v>1309940271.1000075</v>
      </c>
      <c r="L10" s="81">
        <v>521817547.32000011</v>
      </c>
      <c r="M10" s="81">
        <v>103351304.77000001</v>
      </c>
      <c r="N10" s="83">
        <v>310528602.09000003</v>
      </c>
      <c r="O10" s="81">
        <f t="shared" si="2"/>
        <v>935697454.18000019</v>
      </c>
      <c r="P10" s="84">
        <f t="shared" si="3"/>
        <v>0.87125290097459529</v>
      </c>
      <c r="Q10" s="84">
        <f t="shared" si="3"/>
        <v>0.25806605991542469</v>
      </c>
      <c r="R10" s="84">
        <f t="shared" si="4"/>
        <v>0.7143054342426306</v>
      </c>
      <c r="S10" s="84">
        <f t="shared" si="5"/>
        <v>0.40964973808077354</v>
      </c>
      <c r="T10" s="85" t="s">
        <v>29</v>
      </c>
      <c r="U10" s="86">
        <f>RANK(P10,P5:P12,0)</f>
        <v>4</v>
      </c>
      <c r="V10" s="86">
        <f>RANK(Q10,Q5:Q12,0)</f>
        <v>8</v>
      </c>
      <c r="W10" s="86" t="e">
        <f>RANK(#REF!,#REF!,0)</f>
        <v>#REF!</v>
      </c>
      <c r="X10" s="86">
        <f>RANK(R10,R5:R12,0)</f>
        <v>3</v>
      </c>
      <c r="Y10" s="78">
        <f>RANK(S10,S5:S12,1)</f>
        <v>4</v>
      </c>
      <c r="Z10" s="87">
        <f t="shared" si="6"/>
        <v>0.82646754962065727</v>
      </c>
      <c r="AA10" s="87">
        <f t="shared" si="7"/>
        <v>0.7143054342426306</v>
      </c>
      <c r="AB10" s="87">
        <f t="shared" si="8"/>
        <v>0.59035026191922646</v>
      </c>
    </row>
    <row r="11" spans="1:35" s="2" customFormat="1" ht="24.75" customHeight="1">
      <c r="A11" s="40" t="s">
        <v>30</v>
      </c>
      <c r="B11" s="71">
        <v>29880659.118599985</v>
      </c>
      <c r="C11" s="71">
        <v>27284186.579999998</v>
      </c>
      <c r="D11" s="71">
        <v>787</v>
      </c>
      <c r="E11" s="71">
        <v>46459</v>
      </c>
      <c r="F11" s="71">
        <v>37855</v>
      </c>
      <c r="G11" s="71">
        <f t="shared" si="0"/>
        <v>85101</v>
      </c>
      <c r="H11" s="74">
        <v>246602494.95000005</v>
      </c>
      <c r="I11" s="74">
        <v>425194187.90000421</v>
      </c>
      <c r="J11" s="83">
        <v>60717442</v>
      </c>
      <c r="K11" s="74">
        <f t="shared" si="1"/>
        <v>732514124.8500042</v>
      </c>
      <c r="L11" s="74">
        <v>147089414.36000001</v>
      </c>
      <c r="M11" s="74">
        <v>252939939.00999999</v>
      </c>
      <c r="N11" s="83">
        <v>60717442</v>
      </c>
      <c r="O11" s="74">
        <f t="shared" si="2"/>
        <v>460746795.37</v>
      </c>
      <c r="P11" s="88">
        <f t="shared" si="3"/>
        <v>0.59646360994775482</v>
      </c>
      <c r="Q11" s="88">
        <f t="shared" si="3"/>
        <v>0.59488098898822572</v>
      </c>
      <c r="R11" s="88">
        <f t="shared" si="4"/>
        <v>0.62899373505506995</v>
      </c>
      <c r="S11" s="88">
        <f t="shared" si="5"/>
        <v>0.42566252113860015</v>
      </c>
      <c r="T11" s="76" t="s">
        <v>30</v>
      </c>
      <c r="U11" s="77">
        <f>RANK(P11,P5:P12,0)</f>
        <v>6</v>
      </c>
      <c r="V11" s="77">
        <f>RANK(Q11,Q5:Q12,0)</f>
        <v>3</v>
      </c>
      <c r="W11" s="77" t="e">
        <f>RANK(#REF!,#REF!,0)</f>
        <v>#REF!</v>
      </c>
      <c r="X11" s="77">
        <f>RANK(R11,R5:R12,0)</f>
        <v>6</v>
      </c>
      <c r="Y11" s="78">
        <f>RANK(S11,S5:S12,1)</f>
        <v>5</v>
      </c>
      <c r="Z11" s="79">
        <f t="shared" si="6"/>
        <v>0.91310524549360605</v>
      </c>
      <c r="AA11" s="79">
        <f t="shared" si="7"/>
        <v>0.62899373505506995</v>
      </c>
      <c r="AB11" s="79">
        <f t="shared" si="8"/>
        <v>0.57433747886139985</v>
      </c>
      <c r="AC11" s="260" t="s">
        <v>81</v>
      </c>
    </row>
    <row r="12" spans="1:35" ht="24.75" customHeight="1">
      <c r="A12" s="80" t="s">
        <v>31</v>
      </c>
      <c r="B12" s="81">
        <v>12927378.09715849</v>
      </c>
      <c r="C12" s="82">
        <v>11352352</v>
      </c>
      <c r="D12" s="82">
        <v>200</v>
      </c>
      <c r="E12" s="82">
        <v>35877</v>
      </c>
      <c r="F12" s="82">
        <v>12285</v>
      </c>
      <c r="G12" s="82">
        <f t="shared" si="0"/>
        <v>48362</v>
      </c>
      <c r="H12" s="81">
        <v>67910480.450000003</v>
      </c>
      <c r="I12" s="81">
        <v>222962278.38998273</v>
      </c>
      <c r="J12" s="83">
        <v>12753400</v>
      </c>
      <c r="K12" s="81">
        <f t="shared" si="1"/>
        <v>303626158.83998275</v>
      </c>
      <c r="L12" s="81">
        <v>31173852.079999998</v>
      </c>
      <c r="M12" s="81">
        <v>112941840.35000001</v>
      </c>
      <c r="N12" s="89">
        <v>12753400</v>
      </c>
      <c r="O12" s="81">
        <f t="shared" si="2"/>
        <v>156869092.43000001</v>
      </c>
      <c r="P12" s="84">
        <f t="shared" si="3"/>
        <v>0.45904331516182045</v>
      </c>
      <c r="Q12" s="84">
        <f t="shared" si="3"/>
        <v>0.50655133758748971</v>
      </c>
      <c r="R12" s="84">
        <f t="shared" si="4"/>
        <v>0.51665209950725377</v>
      </c>
      <c r="S12" s="84">
        <f t="shared" si="5"/>
        <v>0.54629496785318143</v>
      </c>
      <c r="T12" s="85" t="s">
        <v>31</v>
      </c>
      <c r="U12" s="86">
        <f>RANK(P12,P5:P12,0)</f>
        <v>8</v>
      </c>
      <c r="V12" s="86">
        <f>RANK(Q12,Q5:Q12,0)</f>
        <v>6</v>
      </c>
      <c r="W12" s="86" t="e">
        <f>RANK(#REF!,#REF!,0)</f>
        <v>#REF!</v>
      </c>
      <c r="X12" s="86">
        <f>RANK(R12,R5:R12,0)</f>
        <v>8</v>
      </c>
      <c r="Y12" s="78">
        <f>RANK(S12,S5:S12,1)</f>
        <v>8</v>
      </c>
      <c r="Z12" s="87">
        <f t="shared" si="6"/>
        <v>0.87816353128058589</v>
      </c>
      <c r="AA12" s="87">
        <f t="shared" si="7"/>
        <v>0.51665209950725377</v>
      </c>
      <c r="AB12" s="87">
        <f t="shared" si="8"/>
        <v>0.45370503214681862</v>
      </c>
      <c r="AC12" s="268">
        <f>(R13+R26+R39+R52+S65+S79+S94+S111+S127+T144+T161+T178)/12</f>
        <v>0.77591218351310742</v>
      </c>
    </row>
    <row r="13" spans="1:35" ht="24.75" customHeight="1">
      <c r="A13" s="90" t="s">
        <v>32</v>
      </c>
      <c r="B13" s="91">
        <f t="shared" ref="B13:G13" si="9">SUM(B5:B12)</f>
        <v>226525860.31859991</v>
      </c>
      <c r="C13" s="91">
        <f>SUM(C5:C12)</f>
        <v>198159000.64999998</v>
      </c>
      <c r="D13" s="91">
        <f t="shared" si="9"/>
        <v>6385</v>
      </c>
      <c r="E13" s="91">
        <f t="shared" si="9"/>
        <v>252400</v>
      </c>
      <c r="F13" s="91">
        <f t="shared" si="9"/>
        <v>181414</v>
      </c>
      <c r="G13" s="91">
        <f t="shared" si="9"/>
        <v>440199</v>
      </c>
      <c r="H13" s="91">
        <f t="shared" ref="H13:N13" si="10">SUM(H5:H12)</f>
        <v>2934517360.999999</v>
      </c>
      <c r="I13" s="91">
        <f t="shared" si="10"/>
        <v>2232896323.2199316</v>
      </c>
      <c r="J13" s="92">
        <f t="shared" si="10"/>
        <v>631909466.58000004</v>
      </c>
      <c r="K13" s="91">
        <f t="shared" si="10"/>
        <v>5799323150.7999315</v>
      </c>
      <c r="L13" s="93">
        <f>SUM(L5:L12)</f>
        <v>2474939216.1300001</v>
      </c>
      <c r="M13" s="93">
        <f>SUM(M5:M12)</f>
        <v>1119424800.1199999</v>
      </c>
      <c r="N13" s="94">
        <f t="shared" si="10"/>
        <v>631909466.58000004</v>
      </c>
      <c r="O13" s="91">
        <f>SUM(O5:O12)</f>
        <v>4226273482.8299999</v>
      </c>
      <c r="P13" s="95">
        <f t="shared" si="3"/>
        <v>0.84338884786376322</v>
      </c>
      <c r="Q13" s="95">
        <f t="shared" si="3"/>
        <v>0.50133308406623267</v>
      </c>
      <c r="R13" s="95">
        <f t="shared" si="4"/>
        <v>0.72875288597205479</v>
      </c>
      <c r="S13" s="95">
        <f t="shared" si="5"/>
        <v>0.3625057050796755</v>
      </c>
      <c r="T13" s="96"/>
      <c r="Z13" s="87">
        <f t="shared" si="6"/>
        <v>0.87477429893124325</v>
      </c>
      <c r="AA13" s="87">
        <f t="shared" si="7"/>
        <v>0.72875288597205479</v>
      </c>
      <c r="AB13" s="87">
        <f t="shared" si="8"/>
        <v>0.6374942949203245</v>
      </c>
    </row>
    <row r="14" spans="1:35" ht="33.75" customHeight="1">
      <c r="A14" s="461" t="s">
        <v>82</v>
      </c>
      <c r="B14" s="461"/>
      <c r="C14" s="52"/>
      <c r="D14" s="52"/>
      <c r="E14" s="52"/>
      <c r="F14" s="52"/>
      <c r="G14" s="97"/>
      <c r="H14" s="97"/>
      <c r="I14" s="97"/>
      <c r="J14" s="98"/>
      <c r="K14" s="98"/>
      <c r="L14" s="98"/>
      <c r="M14" s="98"/>
      <c r="N14" s="98"/>
    </row>
    <row r="15" spans="1:35" ht="20.25" customHeight="1" thickBot="1">
      <c r="A15" s="55">
        <v>42794</v>
      </c>
    </row>
    <row r="16" spans="1:35" ht="20.25" customHeight="1">
      <c r="A16" s="446" t="s">
        <v>1</v>
      </c>
      <c r="B16" s="448" t="s">
        <v>2</v>
      </c>
      <c r="C16" s="450" t="s">
        <v>3</v>
      </c>
      <c r="D16" s="452" t="s">
        <v>5</v>
      </c>
      <c r="E16" s="453"/>
      <c r="F16" s="453"/>
      <c r="G16" s="454"/>
      <c r="H16" s="455" t="s">
        <v>6</v>
      </c>
      <c r="I16" s="456"/>
      <c r="J16" s="456"/>
      <c r="K16" s="457"/>
      <c r="L16" s="455" t="s">
        <v>7</v>
      </c>
      <c r="M16" s="456"/>
      <c r="N16" s="456"/>
      <c r="O16" s="457"/>
      <c r="P16" s="458" t="s">
        <v>8</v>
      </c>
      <c r="Q16" s="459"/>
      <c r="R16" s="459"/>
      <c r="S16" s="460"/>
      <c r="T16" s="458" t="s">
        <v>9</v>
      </c>
      <c r="U16" s="459"/>
      <c r="V16" s="459"/>
      <c r="W16" s="459"/>
      <c r="X16" s="459"/>
      <c r="Y16" s="460"/>
    </row>
    <row r="17" spans="1:28" ht="20.25" customHeight="1" thickBot="1">
      <c r="A17" s="447"/>
      <c r="B17" s="449"/>
      <c r="C17" s="451"/>
      <c r="D17" s="56" t="s">
        <v>10</v>
      </c>
      <c r="E17" s="56" t="s">
        <v>11</v>
      </c>
      <c r="F17" s="56" t="s">
        <v>12</v>
      </c>
      <c r="G17" s="56" t="s">
        <v>13</v>
      </c>
      <c r="H17" s="56" t="s">
        <v>10</v>
      </c>
      <c r="I17" s="56" t="s">
        <v>11</v>
      </c>
      <c r="J17" s="56" t="s">
        <v>14</v>
      </c>
      <c r="K17" s="56" t="s">
        <v>15</v>
      </c>
      <c r="L17" s="56" t="s">
        <v>10</v>
      </c>
      <c r="M17" s="56" t="s">
        <v>11</v>
      </c>
      <c r="N17" s="56" t="s">
        <v>14</v>
      </c>
      <c r="O17" s="56" t="s">
        <v>15</v>
      </c>
      <c r="P17" s="56" t="s">
        <v>10</v>
      </c>
      <c r="Q17" s="57" t="s">
        <v>83</v>
      </c>
      <c r="R17" s="57" t="s">
        <v>84</v>
      </c>
      <c r="S17" s="56" t="s">
        <v>18</v>
      </c>
      <c r="T17" s="56" t="s">
        <v>1</v>
      </c>
      <c r="U17" s="56" t="s">
        <v>10</v>
      </c>
      <c r="V17" s="56" t="s">
        <v>17</v>
      </c>
      <c r="W17" s="56" t="s">
        <v>12</v>
      </c>
      <c r="X17" s="56" t="s">
        <v>19</v>
      </c>
      <c r="Y17" s="57" t="s">
        <v>20</v>
      </c>
      <c r="Z17" s="58" t="s">
        <v>21</v>
      </c>
      <c r="AA17" s="58" t="s">
        <v>22</v>
      </c>
      <c r="AB17" s="58" t="s">
        <v>79</v>
      </c>
    </row>
    <row r="18" spans="1:28" ht="24.75" customHeight="1">
      <c r="A18" s="60" t="s">
        <v>24</v>
      </c>
      <c r="B18" s="61">
        <v>15176307.852741465</v>
      </c>
      <c r="C18" s="62">
        <v>13764100.220000001</v>
      </c>
      <c r="D18" s="62">
        <v>226</v>
      </c>
      <c r="E18" s="62">
        <v>42003</v>
      </c>
      <c r="F18" s="62">
        <v>14710</v>
      </c>
      <c r="G18" s="62">
        <f t="shared" ref="G18:G25" si="11">D18+E18+F18</f>
        <v>56939</v>
      </c>
      <c r="H18" s="61">
        <v>116705360.05999994</v>
      </c>
      <c r="I18" s="61">
        <v>238611327.77002576</v>
      </c>
      <c r="J18" s="63">
        <v>31429118</v>
      </c>
      <c r="K18" s="61">
        <f t="shared" ref="K18:K25" si="12">H18+I18+J18</f>
        <v>386745805.83002567</v>
      </c>
      <c r="L18" s="61">
        <v>100472881.66</v>
      </c>
      <c r="M18" s="61">
        <v>108212653.83999999</v>
      </c>
      <c r="N18" s="63">
        <v>31429118</v>
      </c>
      <c r="O18" s="61">
        <f t="shared" ref="O18:O25" si="13">L18+M18+N18</f>
        <v>240114653.5</v>
      </c>
      <c r="P18" s="64">
        <f t="shared" ref="P18:Q26" si="14">L18/H18</f>
        <v>0.86091060092137506</v>
      </c>
      <c r="Q18" s="64">
        <f t="shared" si="14"/>
        <v>0.45351012817084541</v>
      </c>
      <c r="R18" s="64">
        <f t="shared" ref="R18:R26" si="15">O18/K18</f>
        <v>0.6208591014572763</v>
      </c>
      <c r="S18" s="64">
        <f t="shared" ref="S18:S26" si="16">1-(AB18)</f>
        <v>0.43691397289272704</v>
      </c>
      <c r="T18" s="65" t="s">
        <v>24</v>
      </c>
      <c r="U18" s="66">
        <f>RANK(P18,P18:P25,0)</f>
        <v>5</v>
      </c>
      <c r="V18" s="66">
        <f>RANK(Q18,Q18:Q25,0)</f>
        <v>7</v>
      </c>
      <c r="W18" s="66" t="e">
        <f>RANK(#REF!,#REF!,0)</f>
        <v>#REF!</v>
      </c>
      <c r="X18" s="66">
        <f>RANK(R18,R18:R25,0)</f>
        <v>8</v>
      </c>
      <c r="Y18" s="67">
        <f>RANK(S18,S18:S25,1)</f>
        <v>8</v>
      </c>
      <c r="Z18" s="68">
        <f t="shared" ref="Z18:Z26" si="17">C18/B18</f>
        <v>0.90694656128194173</v>
      </c>
      <c r="AA18" s="68">
        <f t="shared" ref="AA18:AA26" si="18">O18/K18</f>
        <v>0.6208591014572763</v>
      </c>
      <c r="AB18" s="68">
        <f t="shared" ref="AB18:AB26" si="19">Z18*AA18</f>
        <v>0.56308602710727296</v>
      </c>
    </row>
    <row r="19" spans="1:28" ht="24.75" customHeight="1">
      <c r="A19" s="69" t="s">
        <v>25</v>
      </c>
      <c r="B19" s="70">
        <v>14556935.480984529</v>
      </c>
      <c r="C19" s="70">
        <v>13282872.82</v>
      </c>
      <c r="D19" s="70">
        <v>655</v>
      </c>
      <c r="E19" s="70">
        <v>36257</v>
      </c>
      <c r="F19" s="70">
        <v>6205</v>
      </c>
      <c r="G19" s="71">
        <f t="shared" si="11"/>
        <v>43117</v>
      </c>
      <c r="H19" s="72">
        <v>165645678.48999998</v>
      </c>
      <c r="I19" s="72">
        <v>200099601.07001776</v>
      </c>
      <c r="J19" s="73">
        <v>28214353</v>
      </c>
      <c r="K19" s="74">
        <f t="shared" si="12"/>
        <v>393959632.5600177</v>
      </c>
      <c r="L19" s="72">
        <v>110617127.58000001</v>
      </c>
      <c r="M19" s="72">
        <v>209500757.14000002</v>
      </c>
      <c r="N19" s="73">
        <v>28214353</v>
      </c>
      <c r="O19" s="74">
        <f t="shared" si="13"/>
        <v>348332237.72000003</v>
      </c>
      <c r="P19" s="75">
        <f t="shared" si="14"/>
        <v>0.6677936218340762</v>
      </c>
      <c r="Q19" s="75">
        <f t="shared" si="14"/>
        <v>1.0469823828718812</v>
      </c>
      <c r="R19" s="75">
        <f t="shared" si="15"/>
        <v>0.88418256321460398</v>
      </c>
      <c r="S19" s="75">
        <f t="shared" si="16"/>
        <v>0.19320350411782683</v>
      </c>
      <c r="T19" s="76" t="s">
        <v>25</v>
      </c>
      <c r="U19" s="77">
        <f>RANK(P19,P18:P25,0)</f>
        <v>7</v>
      </c>
      <c r="V19" s="77">
        <f>RANK(Q19,Q18:Q25,0)</f>
        <v>1</v>
      </c>
      <c r="W19" s="77" t="e">
        <f>RANK(#REF!,#REF!,0)</f>
        <v>#REF!</v>
      </c>
      <c r="X19" s="77">
        <f>RANK(R19,R18:R25,0)</f>
        <v>3</v>
      </c>
      <c r="Y19" s="78">
        <f>RANK(S19,S18:S25,1)</f>
        <v>2</v>
      </c>
      <c r="Z19" s="79">
        <f t="shared" si="17"/>
        <v>0.91247727499728115</v>
      </c>
      <c r="AA19" s="79">
        <f t="shared" si="18"/>
        <v>0.88418256321460398</v>
      </c>
      <c r="AB19" s="79">
        <f t="shared" si="19"/>
        <v>0.80679649588217317</v>
      </c>
    </row>
    <row r="20" spans="1:28" ht="24.75" customHeight="1">
      <c r="A20" s="80" t="s">
        <v>80</v>
      </c>
      <c r="B20" s="81">
        <v>12421948.366546562</v>
      </c>
      <c r="C20" s="82">
        <v>11310865.24</v>
      </c>
      <c r="D20" s="82">
        <v>400</v>
      </c>
      <c r="E20" s="82">
        <v>30732</v>
      </c>
      <c r="F20" s="82">
        <v>18566</v>
      </c>
      <c r="G20" s="82">
        <f t="shared" si="11"/>
        <v>49698</v>
      </c>
      <c r="H20" s="81">
        <v>83492699.63000004</v>
      </c>
      <c r="I20" s="81">
        <v>191676464.330008</v>
      </c>
      <c r="J20" s="83">
        <v>47724834</v>
      </c>
      <c r="K20" s="81">
        <f t="shared" si="12"/>
        <v>322893997.96000803</v>
      </c>
      <c r="L20" s="81">
        <v>66591199.979999997</v>
      </c>
      <c r="M20" s="81">
        <v>141028119.95999998</v>
      </c>
      <c r="N20" s="83">
        <v>47724834</v>
      </c>
      <c r="O20" s="81">
        <f t="shared" si="13"/>
        <v>255344153.93999997</v>
      </c>
      <c r="P20" s="84">
        <f t="shared" si="14"/>
        <v>0.79756913209299185</v>
      </c>
      <c r="Q20" s="84">
        <f t="shared" si="14"/>
        <v>0.73576127592375073</v>
      </c>
      <c r="R20" s="84">
        <f t="shared" si="15"/>
        <v>0.79079870035746391</v>
      </c>
      <c r="S20" s="84">
        <f t="shared" si="16"/>
        <v>0.27993441384774365</v>
      </c>
      <c r="T20" s="85" t="s">
        <v>80</v>
      </c>
      <c r="U20" s="86">
        <f>RANK(P20,P18:P25,0)</f>
        <v>6</v>
      </c>
      <c r="V20" s="86">
        <f>RANK(Q20,Q18:Q25,0)</f>
        <v>4</v>
      </c>
      <c r="W20" s="86" t="e">
        <f>RANK(#REF!,#REF!,0)</f>
        <v>#REF!</v>
      </c>
      <c r="X20" s="86">
        <f>RANK(R20,R18:R25,0)</f>
        <v>5</v>
      </c>
      <c r="Y20" s="78">
        <f>RANK(S20,S18:S25,1)</f>
        <v>4</v>
      </c>
      <c r="Z20" s="87">
        <f t="shared" si="17"/>
        <v>0.9105548426252672</v>
      </c>
      <c r="AA20" s="87">
        <f t="shared" si="18"/>
        <v>0.79079870035746391</v>
      </c>
      <c r="AB20" s="87">
        <f t="shared" si="19"/>
        <v>0.72006558615225635</v>
      </c>
    </row>
    <row r="21" spans="1:28" ht="24.75" customHeight="1">
      <c r="A21" s="80" t="s">
        <v>27</v>
      </c>
      <c r="B21" s="81">
        <v>16822320.77611794</v>
      </c>
      <c r="C21" s="82">
        <v>13797576.460000001</v>
      </c>
      <c r="D21" s="82">
        <v>599</v>
      </c>
      <c r="E21" s="82">
        <v>21467</v>
      </c>
      <c r="F21" s="82">
        <v>22025</v>
      </c>
      <c r="G21" s="82">
        <f t="shared" si="11"/>
        <v>44091</v>
      </c>
      <c r="H21" s="81">
        <v>174438875.03999996</v>
      </c>
      <c r="I21" s="81">
        <v>165106945.399995</v>
      </c>
      <c r="J21" s="83">
        <v>72254078</v>
      </c>
      <c r="K21" s="81">
        <f t="shared" si="12"/>
        <v>411799898.43999493</v>
      </c>
      <c r="L21" s="81">
        <v>155474053.63</v>
      </c>
      <c r="M21" s="81">
        <v>123114522.92000002</v>
      </c>
      <c r="N21" s="83">
        <v>72254078</v>
      </c>
      <c r="O21" s="81">
        <f t="shared" si="13"/>
        <v>350842654.55000001</v>
      </c>
      <c r="P21" s="84">
        <f t="shared" si="14"/>
        <v>0.89128099223495216</v>
      </c>
      <c r="Q21" s="84">
        <f t="shared" si="14"/>
        <v>0.74566531784436818</v>
      </c>
      <c r="R21" s="84">
        <f t="shared" si="15"/>
        <v>0.85197363058874753</v>
      </c>
      <c r="S21" s="84">
        <f t="shared" si="16"/>
        <v>0.30121583897981274</v>
      </c>
      <c r="T21" s="85" t="s">
        <v>27</v>
      </c>
      <c r="U21" s="86">
        <f>RANK(P21,P18:P25,0)</f>
        <v>4</v>
      </c>
      <c r="V21" s="86">
        <f>RANK(Q21,Q18:Q25,0)</f>
        <v>3</v>
      </c>
      <c r="W21" s="86" t="e">
        <f>RANK(#REF!,#REF!,0)</f>
        <v>#REF!</v>
      </c>
      <c r="X21" s="86">
        <f>RANK(R21,R18:R25,0)</f>
        <v>4</v>
      </c>
      <c r="Y21" s="78">
        <f>RANK(S21,S18:S25,1)</f>
        <v>5</v>
      </c>
      <c r="Z21" s="87">
        <f t="shared" si="17"/>
        <v>0.82019458810867152</v>
      </c>
      <c r="AA21" s="87">
        <f t="shared" si="18"/>
        <v>0.85197363058874753</v>
      </c>
      <c r="AB21" s="87">
        <f t="shared" si="19"/>
        <v>0.69878416102018726</v>
      </c>
    </row>
    <row r="22" spans="1:28" ht="24.75" customHeight="1">
      <c r="A22" s="80" t="s">
        <v>28</v>
      </c>
      <c r="B22" s="82">
        <v>50829766.105789468</v>
      </c>
      <c r="C22" s="82">
        <v>45491558.479999997</v>
      </c>
      <c r="D22" s="82">
        <v>2472</v>
      </c>
      <c r="E22" s="82">
        <v>20480</v>
      </c>
      <c r="F22" s="82">
        <v>15169</v>
      </c>
      <c r="G22" s="82">
        <f t="shared" si="11"/>
        <v>38121</v>
      </c>
      <c r="H22" s="81">
        <v>1180439500.3199992</v>
      </c>
      <c r="I22" s="81">
        <v>219520739.95001018</v>
      </c>
      <c r="J22" s="83">
        <v>122221656.78999999</v>
      </c>
      <c r="K22" s="81">
        <f t="shared" si="12"/>
        <v>1522181897.0600095</v>
      </c>
      <c r="L22" s="81">
        <v>1132957252.55</v>
      </c>
      <c r="M22" s="81">
        <v>132020254.89</v>
      </c>
      <c r="N22" s="83">
        <v>122221656.78999999</v>
      </c>
      <c r="O22" s="81">
        <f t="shared" si="13"/>
        <v>1387199164.23</v>
      </c>
      <c r="P22" s="84">
        <f t="shared" si="14"/>
        <v>0.95977578879974146</v>
      </c>
      <c r="Q22" s="84">
        <f t="shared" si="14"/>
        <v>0.60140219516417437</v>
      </c>
      <c r="R22" s="84">
        <f t="shared" si="15"/>
        <v>0.91132286286499697</v>
      </c>
      <c r="S22" s="84">
        <f t="shared" si="16"/>
        <v>0.18438544013953173</v>
      </c>
      <c r="T22" s="85" t="s">
        <v>28</v>
      </c>
      <c r="U22" s="86">
        <f>RANK(P22,P18:P25,0)</f>
        <v>2</v>
      </c>
      <c r="V22" s="86">
        <f>RANK(Q22,Q18:Q25,0)</f>
        <v>6</v>
      </c>
      <c r="W22" s="86" t="e">
        <f>RANK(#REF!,#REF!,0)</f>
        <v>#REF!</v>
      </c>
      <c r="X22" s="86">
        <f>RANK(R22,R18:R25,0)</f>
        <v>1</v>
      </c>
      <c r="Y22" s="78">
        <f>RANK(S22,S18:S25,1)</f>
        <v>1</v>
      </c>
      <c r="Z22" s="87">
        <f t="shared" si="17"/>
        <v>0.89497870962696691</v>
      </c>
      <c r="AA22" s="87">
        <f t="shared" si="18"/>
        <v>0.91132286286499697</v>
      </c>
      <c r="AB22" s="87">
        <f t="shared" si="19"/>
        <v>0.81561455986046827</v>
      </c>
    </row>
    <row r="23" spans="1:28" ht="24.75" customHeight="1">
      <c r="A23" s="80" t="s">
        <v>29</v>
      </c>
      <c r="B23" s="82">
        <v>47301033.99999997</v>
      </c>
      <c r="C23" s="82">
        <v>40555543.740000002</v>
      </c>
      <c r="D23" s="82">
        <v>1093</v>
      </c>
      <c r="E23" s="82">
        <v>20434</v>
      </c>
      <c r="F23" s="82">
        <v>54599</v>
      </c>
      <c r="G23" s="82">
        <f t="shared" si="11"/>
        <v>76126</v>
      </c>
      <c r="H23" s="81">
        <v>515290951.49000019</v>
      </c>
      <c r="I23" s="81">
        <v>343940609.60998178</v>
      </c>
      <c r="J23" s="83">
        <v>314645246</v>
      </c>
      <c r="K23" s="81">
        <f t="shared" si="12"/>
        <v>1173876807.099982</v>
      </c>
      <c r="L23" s="81">
        <v>463037609.13</v>
      </c>
      <c r="M23" s="81">
        <v>110428060.13000001</v>
      </c>
      <c r="N23" s="83">
        <v>314645246</v>
      </c>
      <c r="O23" s="81">
        <f t="shared" si="13"/>
        <v>888110915.25999999</v>
      </c>
      <c r="P23" s="84">
        <f t="shared" si="14"/>
        <v>0.89859448878559589</v>
      </c>
      <c r="Q23" s="84">
        <f t="shared" si="14"/>
        <v>0.32106723383209118</v>
      </c>
      <c r="R23" s="84">
        <f t="shared" si="15"/>
        <v>0.75656228139820247</v>
      </c>
      <c r="S23" s="84">
        <f t="shared" si="16"/>
        <v>0.35132930296451848</v>
      </c>
      <c r="T23" s="85" t="s">
        <v>29</v>
      </c>
      <c r="U23" s="86">
        <f>RANK(P23,P18:P25,0)</f>
        <v>3</v>
      </c>
      <c r="V23" s="86">
        <f>RANK(Q23,Q18:Q25,0)</f>
        <v>8</v>
      </c>
      <c r="W23" s="86" t="e">
        <f>RANK(#REF!,#REF!,0)</f>
        <v>#REF!</v>
      </c>
      <c r="X23" s="86">
        <f>RANK(R23,R18:R25,0)</f>
        <v>6</v>
      </c>
      <c r="Y23" s="78">
        <f>RANK(S23,S18:S25,1)</f>
        <v>6</v>
      </c>
      <c r="Z23" s="87">
        <f t="shared" si="17"/>
        <v>0.85739232973215829</v>
      </c>
      <c r="AA23" s="87">
        <f t="shared" si="18"/>
        <v>0.75656228139820247</v>
      </c>
      <c r="AB23" s="87">
        <f t="shared" si="19"/>
        <v>0.64867069703548152</v>
      </c>
    </row>
    <row r="24" spans="1:28" ht="24.75" customHeight="1">
      <c r="A24" s="40" t="s">
        <v>30</v>
      </c>
      <c r="B24" s="71">
        <v>27488319.783196963</v>
      </c>
      <c r="C24" s="71">
        <v>24152978.620000001</v>
      </c>
      <c r="D24" s="71">
        <v>789</v>
      </c>
      <c r="E24" s="71">
        <v>45583</v>
      </c>
      <c r="F24" s="71">
        <v>37855</v>
      </c>
      <c r="G24" s="71">
        <f t="shared" si="11"/>
        <v>84227</v>
      </c>
      <c r="H24" s="74">
        <v>247099429.37</v>
      </c>
      <c r="I24" s="74">
        <v>366053173.6799953</v>
      </c>
      <c r="J24" s="83">
        <v>73543540</v>
      </c>
      <c r="K24" s="74">
        <f t="shared" si="12"/>
        <v>686696143.0499953</v>
      </c>
      <c r="L24" s="74">
        <v>268141725.17000005</v>
      </c>
      <c r="M24" s="74">
        <v>279252608.72000003</v>
      </c>
      <c r="N24" s="83">
        <v>73543540</v>
      </c>
      <c r="O24" s="74">
        <f t="shared" si="13"/>
        <v>620937873.8900001</v>
      </c>
      <c r="P24" s="88">
        <f t="shared" si="14"/>
        <v>1.0851572011058426</v>
      </c>
      <c r="Q24" s="88">
        <f t="shared" si="14"/>
        <v>0.76287443682737588</v>
      </c>
      <c r="R24" s="88">
        <f t="shared" si="15"/>
        <v>0.90423964103260202</v>
      </c>
      <c r="S24" s="88">
        <f t="shared" si="16"/>
        <v>0.20547778512940262</v>
      </c>
      <c r="T24" s="76" t="s">
        <v>30</v>
      </c>
      <c r="U24" s="77">
        <f>RANK(P24,P18:P25,0)</f>
        <v>1</v>
      </c>
      <c r="V24" s="77">
        <f>RANK(Q24,Q18:Q25,0)</f>
        <v>2</v>
      </c>
      <c r="W24" s="77" t="e">
        <f>RANK(#REF!,#REF!,0)</f>
        <v>#REF!</v>
      </c>
      <c r="X24" s="77">
        <f>RANK(R24,R18:R25,0)</f>
        <v>2</v>
      </c>
      <c r="Y24" s="78">
        <f>RANK(S24,S18:S25,1)</f>
        <v>3</v>
      </c>
      <c r="Z24" s="79">
        <f t="shared" si="17"/>
        <v>0.87866333084367754</v>
      </c>
      <c r="AA24" s="79">
        <f t="shared" si="18"/>
        <v>0.90423964103260202</v>
      </c>
      <c r="AB24" s="79">
        <f t="shared" si="19"/>
        <v>0.79452221487059738</v>
      </c>
    </row>
    <row r="25" spans="1:28" ht="24.75" customHeight="1">
      <c r="A25" s="80" t="s">
        <v>31</v>
      </c>
      <c r="B25" s="81">
        <v>11305664.418623142</v>
      </c>
      <c r="C25" s="82">
        <v>10304745.24</v>
      </c>
      <c r="D25" s="82">
        <v>203</v>
      </c>
      <c r="E25" s="82">
        <v>36136</v>
      </c>
      <c r="F25" s="82">
        <v>12285</v>
      </c>
      <c r="G25" s="82">
        <f t="shared" si="11"/>
        <v>48624</v>
      </c>
      <c r="H25" s="81">
        <v>69057335.940000013</v>
      </c>
      <c r="I25" s="81">
        <v>195937318.0000211</v>
      </c>
      <c r="J25" s="83">
        <v>20280279</v>
      </c>
      <c r="K25" s="81">
        <f t="shared" si="12"/>
        <v>285274932.9400211</v>
      </c>
      <c r="L25" s="81">
        <v>33002439.949999999</v>
      </c>
      <c r="M25" s="81">
        <v>125712052.18000001</v>
      </c>
      <c r="N25" s="89">
        <v>20280279</v>
      </c>
      <c r="O25" s="81">
        <f t="shared" si="13"/>
        <v>178994771.13</v>
      </c>
      <c r="P25" s="84">
        <f t="shared" si="14"/>
        <v>0.47789911818599462</v>
      </c>
      <c r="Q25" s="84">
        <f t="shared" si="14"/>
        <v>0.64159320676210574</v>
      </c>
      <c r="R25" s="84">
        <f t="shared" si="15"/>
        <v>0.62744654528630994</v>
      </c>
      <c r="S25" s="84">
        <f t="shared" si="16"/>
        <v>0.42810289059676798</v>
      </c>
      <c r="T25" s="85" t="s">
        <v>31</v>
      </c>
      <c r="U25" s="86">
        <f>RANK(P25,P18:P25,0)</f>
        <v>8</v>
      </c>
      <c r="V25" s="86">
        <f>RANK(Q25,Q18:Q25,0)</f>
        <v>5</v>
      </c>
      <c r="W25" s="86" t="e">
        <f>RANK(#REF!,#REF!,0)</f>
        <v>#REF!</v>
      </c>
      <c r="X25" s="86">
        <f>RANK(R25,R18:R25,0)</f>
        <v>7</v>
      </c>
      <c r="Y25" s="78">
        <f>RANK(S25,S18:S25,1)</f>
        <v>7</v>
      </c>
      <c r="Z25" s="87">
        <f t="shared" si="17"/>
        <v>0.9114674607735227</v>
      </c>
      <c r="AA25" s="87">
        <f t="shared" si="18"/>
        <v>0.62744654528630994</v>
      </c>
      <c r="AB25" s="87">
        <f t="shared" si="19"/>
        <v>0.57189710940323202</v>
      </c>
    </row>
    <row r="26" spans="1:28" ht="24.75" customHeight="1">
      <c r="A26" s="90" t="s">
        <v>32</v>
      </c>
      <c r="B26" s="91">
        <f t="shared" ref="B26:O26" si="20">SUM(B18:B25)</f>
        <v>195902296.78400004</v>
      </c>
      <c r="C26" s="91">
        <f t="shared" si="20"/>
        <v>172660240.82000002</v>
      </c>
      <c r="D26" s="91">
        <f t="shared" si="20"/>
        <v>6437</v>
      </c>
      <c r="E26" s="91">
        <f t="shared" si="20"/>
        <v>253092</v>
      </c>
      <c r="F26" s="91">
        <f t="shared" si="20"/>
        <v>181414</v>
      </c>
      <c r="G26" s="91">
        <f t="shared" si="20"/>
        <v>440943</v>
      </c>
      <c r="H26" s="91">
        <f t="shared" si="20"/>
        <v>2552169830.3399992</v>
      </c>
      <c r="I26" s="91">
        <f t="shared" si="20"/>
        <v>1920946179.8100548</v>
      </c>
      <c r="J26" s="92">
        <f t="shared" si="20"/>
        <v>710313104.78999996</v>
      </c>
      <c r="K26" s="91">
        <f t="shared" si="20"/>
        <v>5183429114.9400549</v>
      </c>
      <c r="L26" s="93">
        <f t="shared" si="20"/>
        <v>2330294289.6500001</v>
      </c>
      <c r="M26" s="93">
        <f t="shared" si="20"/>
        <v>1229269029.78</v>
      </c>
      <c r="N26" s="94">
        <f t="shared" si="20"/>
        <v>710313104.78999996</v>
      </c>
      <c r="O26" s="91">
        <f t="shared" si="20"/>
        <v>4269876424.2200003</v>
      </c>
      <c r="P26" s="95">
        <f t="shared" si="14"/>
        <v>0.91306395912514926</v>
      </c>
      <c r="Q26" s="95">
        <f t="shared" si="14"/>
        <v>0.63992892809810598</v>
      </c>
      <c r="R26" s="95">
        <f t="shared" si="15"/>
        <v>0.8237551492530405</v>
      </c>
      <c r="S26" s="95">
        <f t="shared" si="16"/>
        <v>0.27397603406576609</v>
      </c>
      <c r="T26" s="96"/>
      <c r="Z26" s="87">
        <f t="shared" si="17"/>
        <v>0.88135894093356915</v>
      </c>
      <c r="AA26" s="87">
        <f t="shared" si="18"/>
        <v>0.8237551492530405</v>
      </c>
      <c r="AB26" s="87">
        <f t="shared" si="19"/>
        <v>0.72602396593423391</v>
      </c>
    </row>
    <row r="28" spans="1:28" ht="20.25" customHeight="1" thickBot="1">
      <c r="A28" s="55">
        <v>42825</v>
      </c>
    </row>
    <row r="29" spans="1:28" ht="20.25" customHeight="1">
      <c r="A29" s="446" t="s">
        <v>1</v>
      </c>
      <c r="B29" s="448" t="s">
        <v>2</v>
      </c>
      <c r="C29" s="450" t="s">
        <v>3</v>
      </c>
      <c r="D29" s="452" t="s">
        <v>5</v>
      </c>
      <c r="E29" s="453"/>
      <c r="F29" s="453"/>
      <c r="G29" s="454"/>
      <c r="H29" s="455" t="s">
        <v>6</v>
      </c>
      <c r="I29" s="456"/>
      <c r="J29" s="456"/>
      <c r="K29" s="457"/>
      <c r="L29" s="455" t="s">
        <v>7</v>
      </c>
      <c r="M29" s="456"/>
      <c r="N29" s="456"/>
      <c r="O29" s="457"/>
      <c r="P29" s="458" t="s">
        <v>8</v>
      </c>
      <c r="Q29" s="459"/>
      <c r="R29" s="459"/>
      <c r="S29" s="460"/>
      <c r="T29" s="458" t="s">
        <v>85</v>
      </c>
      <c r="U29" s="459"/>
      <c r="V29" s="459"/>
      <c r="W29" s="459"/>
      <c r="X29" s="459"/>
      <c r="Y29" s="460"/>
    </row>
    <row r="30" spans="1:28" ht="20.25" customHeight="1" thickBot="1">
      <c r="A30" s="447"/>
      <c r="B30" s="449"/>
      <c r="C30" s="451"/>
      <c r="D30" s="56" t="s">
        <v>10</v>
      </c>
      <c r="E30" s="56" t="s">
        <v>11</v>
      </c>
      <c r="F30" s="56" t="s">
        <v>12</v>
      </c>
      <c r="G30" s="56" t="s">
        <v>13</v>
      </c>
      <c r="H30" s="56" t="s">
        <v>10</v>
      </c>
      <c r="I30" s="56" t="s">
        <v>11</v>
      </c>
      <c r="J30" s="56" t="s">
        <v>14</v>
      </c>
      <c r="K30" s="56" t="s">
        <v>15</v>
      </c>
      <c r="L30" s="56" t="s">
        <v>10</v>
      </c>
      <c r="M30" s="56" t="s">
        <v>11</v>
      </c>
      <c r="N30" s="56" t="s">
        <v>14</v>
      </c>
      <c r="O30" s="56" t="s">
        <v>15</v>
      </c>
      <c r="P30" s="56" t="s">
        <v>10</v>
      </c>
      <c r="Q30" s="57" t="s">
        <v>83</v>
      </c>
      <c r="R30" s="57" t="s">
        <v>84</v>
      </c>
      <c r="S30" s="56" t="s">
        <v>18</v>
      </c>
      <c r="T30" s="56" t="s">
        <v>1</v>
      </c>
      <c r="U30" s="56" t="s">
        <v>10</v>
      </c>
      <c r="V30" s="56" t="s">
        <v>17</v>
      </c>
      <c r="W30" s="56" t="s">
        <v>12</v>
      </c>
      <c r="X30" s="56" t="s">
        <v>19</v>
      </c>
      <c r="Y30" s="57" t="s">
        <v>20</v>
      </c>
      <c r="Z30" s="58" t="s">
        <v>21</v>
      </c>
      <c r="AA30" s="58" t="s">
        <v>22</v>
      </c>
      <c r="AB30" s="58" t="s">
        <v>79</v>
      </c>
    </row>
    <row r="31" spans="1:28" ht="24.75" customHeight="1">
      <c r="A31" s="60" t="s">
        <v>24</v>
      </c>
      <c r="B31" s="61">
        <v>19467816.392598037</v>
      </c>
      <c r="C31" s="62">
        <v>17550693.370000001</v>
      </c>
      <c r="D31" s="62">
        <v>233</v>
      </c>
      <c r="E31" s="62">
        <v>43047</v>
      </c>
      <c r="F31" s="62">
        <v>14881</v>
      </c>
      <c r="G31" s="62">
        <f t="shared" ref="G31:G38" si="21">D31+E31+F31</f>
        <v>58161</v>
      </c>
      <c r="H31" s="61">
        <v>139887369.97999999</v>
      </c>
      <c r="I31" s="61">
        <v>308844683.78996056</v>
      </c>
      <c r="J31" s="63">
        <v>31148520</v>
      </c>
      <c r="K31" s="61">
        <f t="shared" ref="K31:K38" si="22">H31+I31+J31</f>
        <v>479880573.76996052</v>
      </c>
      <c r="L31" s="61">
        <v>90989816.719999999</v>
      </c>
      <c r="M31" s="61">
        <v>114893827.25</v>
      </c>
      <c r="N31" s="63">
        <v>31148520</v>
      </c>
      <c r="O31" s="61">
        <f t="shared" ref="O31:O38" si="23">L31+M31+N31</f>
        <v>237032163.97</v>
      </c>
      <c r="P31" s="64">
        <f t="shared" ref="P31:Q39" si="24">L31/H31</f>
        <v>0.65045054984598694</v>
      </c>
      <c r="Q31" s="64">
        <f t="shared" si="24"/>
        <v>0.37201167214565728</v>
      </c>
      <c r="R31" s="64">
        <f t="shared" ref="R31:R39" si="25">O31/K31</f>
        <v>0.4939399028134564</v>
      </c>
      <c r="S31" s="64">
        <f t="shared" ref="S31:S39" si="26">1-(AB31)</f>
        <v>0.5547015852901378</v>
      </c>
      <c r="T31" s="65" t="s">
        <v>24</v>
      </c>
      <c r="U31" s="66">
        <f>RANK(P31,P31:P38,0)</f>
        <v>6</v>
      </c>
      <c r="V31" s="66">
        <f>RANK(Q31,Q31:Q38,0)</f>
        <v>7</v>
      </c>
      <c r="W31" s="66" t="e">
        <f>RANK(#REF!,#REF!,0)</f>
        <v>#REF!</v>
      </c>
      <c r="X31" s="66">
        <f>RANK(R31,R31:R38,0)</f>
        <v>8</v>
      </c>
      <c r="Y31" s="67">
        <f>RANK(S31,S31:S38,1)</f>
        <v>8</v>
      </c>
      <c r="Z31" s="68">
        <f t="shared" ref="Z31:Z39" si="27">C31/B31</f>
        <v>0.90152346909708092</v>
      </c>
      <c r="AA31" s="68">
        <f t="shared" ref="AA31:AA39" si="28">O31/K31</f>
        <v>0.4939399028134564</v>
      </c>
      <c r="AB31" s="68">
        <f t="shared" ref="AB31:AB39" si="29">Z31*AA31</f>
        <v>0.4452984147098622</v>
      </c>
    </row>
    <row r="32" spans="1:28" ht="24.75" customHeight="1">
      <c r="A32" s="69" t="s">
        <v>25</v>
      </c>
      <c r="B32" s="70">
        <v>19049951.439760614</v>
      </c>
      <c r="C32" s="70">
        <v>17478855.280000001</v>
      </c>
      <c r="D32" s="70">
        <v>658</v>
      </c>
      <c r="E32" s="70">
        <v>36169</v>
      </c>
      <c r="F32" s="70">
        <v>6298</v>
      </c>
      <c r="G32" s="71">
        <f t="shared" si="21"/>
        <v>43125</v>
      </c>
      <c r="H32" s="72">
        <v>220139888.35000002</v>
      </c>
      <c r="I32" s="72">
        <v>262561717.22999215</v>
      </c>
      <c r="J32" s="73">
        <v>34678800</v>
      </c>
      <c r="K32" s="74">
        <f t="shared" si="22"/>
        <v>517380405.57999218</v>
      </c>
      <c r="L32" s="72">
        <v>124059342.79000001</v>
      </c>
      <c r="M32" s="72">
        <v>235011012.69</v>
      </c>
      <c r="N32" s="73">
        <v>34678800</v>
      </c>
      <c r="O32" s="74">
        <f t="shared" si="23"/>
        <v>393749155.48000002</v>
      </c>
      <c r="P32" s="75">
        <f t="shared" si="24"/>
        <v>0.56354776828431141</v>
      </c>
      <c r="Q32" s="75">
        <f t="shared" si="24"/>
        <v>0.89506960561253879</v>
      </c>
      <c r="R32" s="75">
        <f t="shared" si="25"/>
        <v>0.76104381076937111</v>
      </c>
      <c r="S32" s="75">
        <f t="shared" si="26"/>
        <v>0.30172133654820998</v>
      </c>
      <c r="T32" s="76" t="s">
        <v>25</v>
      </c>
      <c r="U32" s="77">
        <f>RANK(P32,P31:P38,0)</f>
        <v>7</v>
      </c>
      <c r="V32" s="77">
        <f>RANK(Q32,Q31:Q38,0)</f>
        <v>1</v>
      </c>
      <c r="W32" s="77" t="e">
        <f>RANK(#REF!,#REF!,0)</f>
        <v>#REF!</v>
      </c>
      <c r="X32" s="77">
        <f>RANK(R32,R31:R38,0)</f>
        <v>5</v>
      </c>
      <c r="Y32" s="78">
        <f>RANK(S32,S31:S38,1)</f>
        <v>3</v>
      </c>
      <c r="Z32" s="79">
        <f t="shared" si="27"/>
        <v>0.91752755041246681</v>
      </c>
      <c r="AA32" s="79">
        <f t="shared" si="28"/>
        <v>0.76104381076937111</v>
      </c>
      <c r="AB32" s="79">
        <f t="shared" si="29"/>
        <v>0.69827866345179002</v>
      </c>
    </row>
    <row r="33" spans="1:28" ht="24.75" customHeight="1">
      <c r="A33" s="80" t="s">
        <v>80</v>
      </c>
      <c r="B33" s="81">
        <v>17420153.431341976</v>
      </c>
      <c r="C33" s="82">
        <v>15576844.970000001</v>
      </c>
      <c r="D33" s="82">
        <v>412</v>
      </c>
      <c r="E33" s="82">
        <v>30814</v>
      </c>
      <c r="F33" s="82">
        <v>19458</v>
      </c>
      <c r="G33" s="82">
        <f t="shared" si="21"/>
        <v>50684</v>
      </c>
      <c r="H33" s="81">
        <v>110271403.02000004</v>
      </c>
      <c r="I33" s="81">
        <v>267885165.12000278</v>
      </c>
      <c r="J33" s="83">
        <v>61556392</v>
      </c>
      <c r="K33" s="81">
        <f t="shared" si="22"/>
        <v>439712960.14000285</v>
      </c>
      <c r="L33" s="81">
        <v>78474745.359999985</v>
      </c>
      <c r="M33" s="81">
        <v>154868317.37</v>
      </c>
      <c r="N33" s="83">
        <v>61556392</v>
      </c>
      <c r="O33" s="81">
        <f t="shared" si="23"/>
        <v>294899454.73000002</v>
      </c>
      <c r="P33" s="84">
        <f t="shared" si="24"/>
        <v>0.71165091955678605</v>
      </c>
      <c r="Q33" s="84">
        <f t="shared" si="24"/>
        <v>0.57811457122168242</v>
      </c>
      <c r="R33" s="84">
        <f t="shared" si="25"/>
        <v>0.67066354977598386</v>
      </c>
      <c r="S33" s="84">
        <f t="shared" si="26"/>
        <v>0.40030251839833542</v>
      </c>
      <c r="T33" s="85" t="s">
        <v>80</v>
      </c>
      <c r="U33" s="86">
        <f>RANK(P33,P31:P38,0)</f>
        <v>5</v>
      </c>
      <c r="V33" s="86">
        <f>RANK(Q33,Q31:Q38,0)</f>
        <v>4</v>
      </c>
      <c r="W33" s="86" t="e">
        <f>RANK(#REF!,#REF!,0)</f>
        <v>#REF!</v>
      </c>
      <c r="X33" s="86">
        <f>RANK(R33,R31:R38,0)</f>
        <v>6</v>
      </c>
      <c r="Y33" s="78">
        <f>RANK(S33,S31:S38,1)</f>
        <v>6</v>
      </c>
      <c r="Z33" s="87">
        <f t="shared" si="27"/>
        <v>0.89418529127157209</v>
      </c>
      <c r="AA33" s="87">
        <f t="shared" si="28"/>
        <v>0.67066354977598386</v>
      </c>
      <c r="AB33" s="87">
        <f t="shared" si="29"/>
        <v>0.59969748160166458</v>
      </c>
    </row>
    <row r="34" spans="1:28" ht="24.75" customHeight="1">
      <c r="A34" s="80" t="s">
        <v>27</v>
      </c>
      <c r="B34" s="81">
        <v>21116826.724044885</v>
      </c>
      <c r="C34" s="82">
        <v>17562373.009999998</v>
      </c>
      <c r="D34" s="82">
        <v>602</v>
      </c>
      <c r="E34" s="82">
        <v>21691</v>
      </c>
      <c r="F34" s="82">
        <v>22297</v>
      </c>
      <c r="G34" s="82">
        <f t="shared" si="21"/>
        <v>44590</v>
      </c>
      <c r="H34" s="81">
        <v>227333756.27000001</v>
      </c>
      <c r="I34" s="81">
        <v>205893982.14999041</v>
      </c>
      <c r="J34" s="83">
        <v>91676130</v>
      </c>
      <c r="K34" s="81">
        <f t="shared" si="22"/>
        <v>524903868.41999042</v>
      </c>
      <c r="L34" s="81">
        <v>192149148.71999997</v>
      </c>
      <c r="M34" s="81">
        <v>146813915.16999999</v>
      </c>
      <c r="N34" s="83">
        <v>91676130</v>
      </c>
      <c r="O34" s="81">
        <f t="shared" si="23"/>
        <v>430639193.88999999</v>
      </c>
      <c r="P34" s="84">
        <f t="shared" si="24"/>
        <v>0.84522928698625843</v>
      </c>
      <c r="Q34" s="84">
        <f t="shared" si="24"/>
        <v>0.7130558826291894</v>
      </c>
      <c r="R34" s="84">
        <f t="shared" si="25"/>
        <v>0.82041535564648072</v>
      </c>
      <c r="S34" s="84">
        <f t="shared" si="26"/>
        <v>0.31767965484184291</v>
      </c>
      <c r="T34" s="85" t="s">
        <v>27</v>
      </c>
      <c r="U34" s="86">
        <f>RANK(P34,P31:P38,0)</f>
        <v>4</v>
      </c>
      <c r="V34" s="86">
        <f>RANK(Q34,Q31:Q38,0)</f>
        <v>2</v>
      </c>
      <c r="W34" s="86" t="e">
        <f>RANK(#REF!,#REF!,0)</f>
        <v>#REF!</v>
      </c>
      <c r="X34" s="86">
        <f>RANK(R34,R31:R38,0)</f>
        <v>2</v>
      </c>
      <c r="Y34" s="78">
        <f>RANK(S34,S31:S38,1)</f>
        <v>4</v>
      </c>
      <c r="Z34" s="87">
        <f t="shared" si="27"/>
        <v>0.83167671163406509</v>
      </c>
      <c r="AA34" s="87">
        <f t="shared" si="28"/>
        <v>0.82041535564648072</v>
      </c>
      <c r="AB34" s="87">
        <f t="shared" si="29"/>
        <v>0.68232034515815709</v>
      </c>
    </row>
    <row r="35" spans="1:28" ht="24.75" customHeight="1">
      <c r="A35" s="80" t="s">
        <v>28</v>
      </c>
      <c r="B35" s="82">
        <v>58360054.926342838</v>
      </c>
      <c r="C35" s="82">
        <v>52409028.030000001</v>
      </c>
      <c r="D35" s="82">
        <v>2504</v>
      </c>
      <c r="E35" s="82">
        <v>20477</v>
      </c>
      <c r="F35" s="82">
        <v>15304</v>
      </c>
      <c r="G35" s="82">
        <f t="shared" si="21"/>
        <v>38285</v>
      </c>
      <c r="H35" s="81">
        <v>1391479100.7600012</v>
      </c>
      <c r="I35" s="81">
        <v>237182774.09001672</v>
      </c>
      <c r="J35" s="83">
        <v>149573994</v>
      </c>
      <c r="K35" s="81">
        <f t="shared" si="22"/>
        <v>1778235868.850018</v>
      </c>
      <c r="L35" s="81">
        <v>1324031356.0300004</v>
      </c>
      <c r="M35" s="81">
        <v>136167785.73000002</v>
      </c>
      <c r="N35" s="83">
        <v>149573994</v>
      </c>
      <c r="O35" s="81">
        <f t="shared" si="23"/>
        <v>1609773135.7600005</v>
      </c>
      <c r="P35" s="84">
        <f t="shared" si="24"/>
        <v>0.95152802173373496</v>
      </c>
      <c r="Q35" s="84">
        <f t="shared" si="24"/>
        <v>0.57410487018893275</v>
      </c>
      <c r="R35" s="84">
        <f t="shared" si="25"/>
        <v>0.90526412382010824</v>
      </c>
      <c r="S35" s="84">
        <f t="shared" si="26"/>
        <v>0.18704646697606275</v>
      </c>
      <c r="T35" s="85" t="s">
        <v>28</v>
      </c>
      <c r="U35" s="86">
        <f>RANK(P35,P31:P38,0)</f>
        <v>1</v>
      </c>
      <c r="V35" s="86">
        <f>RANK(Q35,Q31:Q38,0)</f>
        <v>5</v>
      </c>
      <c r="W35" s="86" t="e">
        <f>RANK(#REF!,#REF!,0)</f>
        <v>#REF!</v>
      </c>
      <c r="X35" s="86">
        <f>RANK(R35,R31:R38,0)</f>
        <v>1</v>
      </c>
      <c r="Y35" s="78">
        <f>RANK(S35,S31:S38,1)</f>
        <v>1</v>
      </c>
      <c r="Z35" s="87">
        <f t="shared" si="27"/>
        <v>0.89802910734313524</v>
      </c>
      <c r="AA35" s="87">
        <f t="shared" si="28"/>
        <v>0.90526412382010824</v>
      </c>
      <c r="AB35" s="87">
        <f t="shared" si="29"/>
        <v>0.81295353302393725</v>
      </c>
    </row>
    <row r="36" spans="1:28" ht="24.75" customHeight="1">
      <c r="A36" s="80" t="s">
        <v>29</v>
      </c>
      <c r="B36" s="82">
        <v>51067517.999999985</v>
      </c>
      <c r="C36" s="82">
        <v>43195254.239999995</v>
      </c>
      <c r="D36" s="82">
        <v>1123</v>
      </c>
      <c r="E36" s="82">
        <v>20856</v>
      </c>
      <c r="F36" s="82">
        <v>55723</v>
      </c>
      <c r="G36" s="82">
        <f t="shared" si="21"/>
        <v>77702</v>
      </c>
      <c r="H36" s="81">
        <v>613959198.47000039</v>
      </c>
      <c r="I36" s="81">
        <v>330322742.47999597</v>
      </c>
      <c r="J36" s="83">
        <v>362878161</v>
      </c>
      <c r="K36" s="81">
        <f t="shared" si="22"/>
        <v>1307160101.9499965</v>
      </c>
      <c r="L36" s="81">
        <v>552676577.69000006</v>
      </c>
      <c r="M36" s="81">
        <v>107440619.34999999</v>
      </c>
      <c r="N36" s="83">
        <v>362878161</v>
      </c>
      <c r="O36" s="81">
        <f t="shared" si="23"/>
        <v>1022995358.0400001</v>
      </c>
      <c r="P36" s="84">
        <f t="shared" si="24"/>
        <v>0.90018453843070034</v>
      </c>
      <c r="Q36" s="84">
        <f t="shared" si="24"/>
        <v>0.32525952813105652</v>
      </c>
      <c r="R36" s="84">
        <f t="shared" si="25"/>
        <v>0.78260907482864195</v>
      </c>
      <c r="S36" s="84">
        <f t="shared" si="26"/>
        <v>0.33803326886271667</v>
      </c>
      <c r="T36" s="85" t="s">
        <v>29</v>
      </c>
      <c r="U36" s="86">
        <f>RANK(P36,P31:P38,0)</f>
        <v>3</v>
      </c>
      <c r="V36" s="86">
        <f>RANK(Q36,Q31:Q38,0)</f>
        <v>8</v>
      </c>
      <c r="W36" s="86" t="e">
        <f>RANK(#REF!,#REF!,0)</f>
        <v>#REF!</v>
      </c>
      <c r="X36" s="86">
        <f>RANK(R36,R31:R38,0)</f>
        <v>4</v>
      </c>
      <c r="Y36" s="78">
        <f>RANK(S36,S31:S38,1)</f>
        <v>5</v>
      </c>
      <c r="Z36" s="87">
        <f t="shared" si="27"/>
        <v>0.84584596886028429</v>
      </c>
      <c r="AA36" s="87">
        <f t="shared" si="28"/>
        <v>0.78260907482864195</v>
      </c>
      <c r="AB36" s="87">
        <f t="shared" si="29"/>
        <v>0.66196673113728333</v>
      </c>
    </row>
    <row r="37" spans="1:28" ht="24.75" customHeight="1">
      <c r="A37" s="40" t="s">
        <v>30</v>
      </c>
      <c r="B37" s="71">
        <v>32781079.865349263</v>
      </c>
      <c r="C37" s="71">
        <v>28930444.359999999</v>
      </c>
      <c r="D37" s="71">
        <v>797</v>
      </c>
      <c r="E37" s="71">
        <v>44802</v>
      </c>
      <c r="F37" s="71">
        <v>38416</v>
      </c>
      <c r="G37" s="71">
        <f t="shared" si="21"/>
        <v>84015</v>
      </c>
      <c r="H37" s="74">
        <v>308625712.25000012</v>
      </c>
      <c r="I37" s="74">
        <v>424348143.26999784</v>
      </c>
      <c r="J37" s="83">
        <v>95570245.5</v>
      </c>
      <c r="K37" s="74">
        <f t="shared" si="22"/>
        <v>828544101.01999795</v>
      </c>
      <c r="L37" s="74">
        <v>279319387.55000007</v>
      </c>
      <c r="M37" s="74">
        <v>289052964.83999997</v>
      </c>
      <c r="N37" s="83">
        <v>95570245.5</v>
      </c>
      <c r="O37" s="74">
        <f t="shared" si="23"/>
        <v>663942597.8900001</v>
      </c>
      <c r="P37" s="88">
        <f t="shared" si="24"/>
        <v>0.90504250444220713</v>
      </c>
      <c r="Q37" s="88">
        <f t="shared" si="24"/>
        <v>0.68116938750474443</v>
      </c>
      <c r="R37" s="88">
        <f t="shared" si="25"/>
        <v>0.80133646123681113</v>
      </c>
      <c r="S37" s="88">
        <f t="shared" si="26"/>
        <v>0.29279267184983393</v>
      </c>
      <c r="T37" s="76" t="s">
        <v>30</v>
      </c>
      <c r="U37" s="77">
        <f>RANK(P37,P31:P38,0)</f>
        <v>2</v>
      </c>
      <c r="V37" s="77">
        <f>RANK(Q37,Q31:Q38,0)</f>
        <v>3</v>
      </c>
      <c r="W37" s="77" t="e">
        <f>RANK(#REF!,#REF!,0)</f>
        <v>#REF!</v>
      </c>
      <c r="X37" s="77">
        <f>RANK(R37,R31:R38,0)</f>
        <v>3</v>
      </c>
      <c r="Y37" s="78">
        <f>RANK(S37,S31:S38,1)</f>
        <v>2</v>
      </c>
      <c r="Z37" s="79">
        <f t="shared" si="27"/>
        <v>0.88253481821934976</v>
      </c>
      <c r="AA37" s="79">
        <f t="shared" si="28"/>
        <v>0.80133646123681113</v>
      </c>
      <c r="AB37" s="79">
        <f t="shared" si="29"/>
        <v>0.70720732815016607</v>
      </c>
    </row>
    <row r="38" spans="1:28" ht="24.75" customHeight="1" thickBot="1">
      <c r="A38" s="80" t="s">
        <v>31</v>
      </c>
      <c r="B38" s="81">
        <v>16252633.278562376</v>
      </c>
      <c r="C38" s="82">
        <v>14452321.439999999</v>
      </c>
      <c r="D38" s="82">
        <v>209</v>
      </c>
      <c r="E38" s="82">
        <v>36408</v>
      </c>
      <c r="F38" s="82">
        <v>13032</v>
      </c>
      <c r="G38" s="82">
        <f t="shared" si="21"/>
        <v>49649</v>
      </c>
      <c r="H38" s="81">
        <v>90900291.170000106</v>
      </c>
      <c r="I38" s="81">
        <v>277649182.90999007</v>
      </c>
      <c r="J38" s="83">
        <v>20475440</v>
      </c>
      <c r="K38" s="81">
        <f t="shared" si="22"/>
        <v>389024914.07999015</v>
      </c>
      <c r="L38" s="81">
        <v>43140623.240000002</v>
      </c>
      <c r="M38" s="81">
        <v>132522917.22999999</v>
      </c>
      <c r="N38" s="99">
        <v>20475440</v>
      </c>
      <c r="O38" s="81">
        <f t="shared" si="23"/>
        <v>196138980.47</v>
      </c>
      <c r="P38" s="84">
        <f t="shared" si="24"/>
        <v>0.47459279486046063</v>
      </c>
      <c r="Q38" s="84">
        <f t="shared" si="24"/>
        <v>0.47730346562180248</v>
      </c>
      <c r="R38" s="84">
        <f t="shared" si="25"/>
        <v>0.50418102638452222</v>
      </c>
      <c r="S38" s="84">
        <f t="shared" si="26"/>
        <v>0.55166734323173205</v>
      </c>
      <c r="T38" s="85" t="s">
        <v>31</v>
      </c>
      <c r="U38" s="86">
        <f>RANK(P38,P31:P38,0)</f>
        <v>8</v>
      </c>
      <c r="V38" s="86">
        <f>RANK(Q38,Q31:Q38,0)</f>
        <v>6</v>
      </c>
      <c r="W38" s="86" t="e">
        <f>RANK(#REF!,#REF!,0)</f>
        <v>#REF!</v>
      </c>
      <c r="X38" s="86">
        <f>RANK(R38,R31:R38,0)</f>
        <v>7</v>
      </c>
      <c r="Y38" s="78">
        <f>RANK(S38,S31:S38,1)</f>
        <v>7</v>
      </c>
      <c r="Z38" s="87">
        <f t="shared" si="27"/>
        <v>0.88922952928883026</v>
      </c>
      <c r="AA38" s="87">
        <f t="shared" si="28"/>
        <v>0.50418102638452222</v>
      </c>
      <c r="AB38" s="87">
        <f t="shared" si="29"/>
        <v>0.448332656768268</v>
      </c>
    </row>
    <row r="39" spans="1:28" ht="24.75" customHeight="1" thickBot="1">
      <c r="A39" s="90" t="s">
        <v>32</v>
      </c>
      <c r="B39" s="91">
        <f t="shared" ref="B39" si="30">SUM(B31:B38)</f>
        <v>235516034.05799994</v>
      </c>
      <c r="C39" s="91">
        <v>207155814.69999999</v>
      </c>
      <c r="D39" s="91">
        <f>SUM(D31:D38)</f>
        <v>6538</v>
      </c>
      <c r="E39" s="91">
        <f t="shared" ref="E39:G39" si="31">SUM(E31:E38)</f>
        <v>254264</v>
      </c>
      <c r="F39" s="91">
        <f t="shared" si="31"/>
        <v>185409</v>
      </c>
      <c r="G39" s="91">
        <f t="shared" si="31"/>
        <v>446211</v>
      </c>
      <c r="H39" s="91">
        <f>SUM(H31:H38)</f>
        <v>3102596720.2700019</v>
      </c>
      <c r="I39" s="91">
        <f>SUM(I31:I38)</f>
        <v>2314688391.0399466</v>
      </c>
      <c r="J39" s="92">
        <f t="shared" ref="J39:O39" si="32">SUM(J31:J38)</f>
        <v>847557682.5</v>
      </c>
      <c r="K39" s="91">
        <f t="shared" si="32"/>
        <v>6264842793.8099489</v>
      </c>
      <c r="L39" s="93">
        <v>2684840998.1000004</v>
      </c>
      <c r="M39" s="100">
        <v>1314124630.9300001</v>
      </c>
      <c r="N39" s="101">
        <v>847557682.5</v>
      </c>
      <c r="O39" s="102">
        <f t="shared" si="32"/>
        <v>4849170040.2300014</v>
      </c>
      <c r="P39" s="95">
        <f t="shared" si="24"/>
        <v>0.8653528770140495</v>
      </c>
      <c r="Q39" s="95">
        <f t="shared" si="24"/>
        <v>0.56773284733138019</v>
      </c>
      <c r="R39" s="95">
        <f t="shared" si="25"/>
        <v>0.77402900596664304</v>
      </c>
      <c r="S39" s="95">
        <f t="shared" si="26"/>
        <v>0.31917752447817027</v>
      </c>
      <c r="T39" s="96"/>
      <c r="Z39" s="87">
        <f t="shared" si="27"/>
        <v>0.87958263873016918</v>
      </c>
      <c r="AA39" s="87">
        <f t="shared" si="28"/>
        <v>0.77402900596664304</v>
      </c>
      <c r="AB39" s="87">
        <f t="shared" si="29"/>
        <v>0.68082247552182973</v>
      </c>
    </row>
    <row r="41" spans="1:28" ht="20.25" customHeight="1" thickBot="1">
      <c r="A41" s="55">
        <v>42855</v>
      </c>
    </row>
    <row r="42" spans="1:28" ht="20.25" customHeight="1">
      <c r="A42" s="446" t="s">
        <v>1</v>
      </c>
      <c r="B42" s="448" t="s">
        <v>2</v>
      </c>
      <c r="C42" s="450" t="s">
        <v>3</v>
      </c>
      <c r="D42" s="452" t="s">
        <v>5</v>
      </c>
      <c r="E42" s="453"/>
      <c r="F42" s="453"/>
      <c r="G42" s="454"/>
      <c r="H42" s="455" t="s">
        <v>6</v>
      </c>
      <c r="I42" s="456"/>
      <c r="J42" s="456"/>
      <c r="K42" s="457"/>
      <c r="L42" s="455" t="s">
        <v>7</v>
      </c>
      <c r="M42" s="456"/>
      <c r="N42" s="456"/>
      <c r="O42" s="457"/>
      <c r="P42" s="458" t="s">
        <v>8</v>
      </c>
      <c r="Q42" s="459"/>
      <c r="R42" s="459"/>
      <c r="S42" s="460"/>
      <c r="T42" s="458" t="s">
        <v>85</v>
      </c>
      <c r="U42" s="459"/>
      <c r="V42" s="459"/>
      <c r="W42" s="459"/>
      <c r="X42" s="459"/>
      <c r="Y42" s="460"/>
    </row>
    <row r="43" spans="1:28" ht="20.25" customHeight="1" thickBot="1">
      <c r="A43" s="447"/>
      <c r="B43" s="449"/>
      <c r="C43" s="451"/>
      <c r="D43" s="56" t="s">
        <v>10</v>
      </c>
      <c r="E43" s="56" t="s">
        <v>11</v>
      </c>
      <c r="F43" s="56" t="s">
        <v>12</v>
      </c>
      <c r="G43" s="56" t="s">
        <v>13</v>
      </c>
      <c r="H43" s="56" t="s">
        <v>10</v>
      </c>
      <c r="I43" s="56" t="s">
        <v>11</v>
      </c>
      <c r="J43" s="56" t="s">
        <v>14</v>
      </c>
      <c r="K43" s="56" t="s">
        <v>15</v>
      </c>
      <c r="L43" s="56" t="s">
        <v>10</v>
      </c>
      <c r="M43" s="56" t="s">
        <v>11</v>
      </c>
      <c r="N43" s="56" t="s">
        <v>14</v>
      </c>
      <c r="O43" s="56" t="s">
        <v>15</v>
      </c>
      <c r="P43" s="56" t="s">
        <v>10</v>
      </c>
      <c r="Q43" s="57" t="s">
        <v>83</v>
      </c>
      <c r="R43" s="57" t="s">
        <v>84</v>
      </c>
      <c r="S43" s="57" t="s">
        <v>86</v>
      </c>
      <c r="T43" s="56" t="s">
        <v>1</v>
      </c>
      <c r="U43" s="56" t="s">
        <v>10</v>
      </c>
      <c r="V43" s="56" t="s">
        <v>17</v>
      </c>
      <c r="W43" s="56" t="s">
        <v>12</v>
      </c>
      <c r="X43" s="56" t="s">
        <v>19</v>
      </c>
      <c r="Y43" s="57" t="s">
        <v>20</v>
      </c>
      <c r="Z43" s="58" t="s">
        <v>21</v>
      </c>
      <c r="AA43" s="58" t="s">
        <v>22</v>
      </c>
      <c r="AB43" s="58" t="s">
        <v>79</v>
      </c>
    </row>
    <row r="44" spans="1:28" ht="24.75" customHeight="1">
      <c r="A44" s="60" t="s">
        <v>24</v>
      </c>
      <c r="B44" s="61">
        <v>16713356.422229471</v>
      </c>
      <c r="C44" s="62">
        <v>15054045.370000001</v>
      </c>
      <c r="D44" s="62">
        <v>250</v>
      </c>
      <c r="E44" s="62">
        <v>43047</v>
      </c>
      <c r="F44" s="62">
        <v>15119</v>
      </c>
      <c r="G44" s="62">
        <f t="shared" ref="G44:G51" si="33">D44+E44+F44</f>
        <v>58416</v>
      </c>
      <c r="H44" s="61">
        <v>122887740.06999999</v>
      </c>
      <c r="I44" s="61">
        <v>259599582.11000806</v>
      </c>
      <c r="J44" s="63">
        <v>29488578</v>
      </c>
      <c r="K44" s="61">
        <f t="shared" ref="K44:K51" si="34">H44+I44+J44</f>
        <v>411975900.18000805</v>
      </c>
      <c r="L44" s="61">
        <v>91077259.620000005</v>
      </c>
      <c r="M44" s="61">
        <v>101993039.30000001</v>
      </c>
      <c r="N44" s="63">
        <v>29488578</v>
      </c>
      <c r="O44" s="61">
        <f t="shared" ref="O44:O51" si="35">L44+M44+N44</f>
        <v>222558876.92000002</v>
      </c>
      <c r="P44" s="64">
        <f t="shared" ref="P44:Q52" si="36">L44/H44</f>
        <v>0.7411419525505154</v>
      </c>
      <c r="Q44" s="64">
        <f t="shared" si="36"/>
        <v>0.39288599184562395</v>
      </c>
      <c r="R44" s="64">
        <f t="shared" ref="R44:R52" si="37">O44/K44</f>
        <v>0.54022304902484708</v>
      </c>
      <c r="S44" s="64">
        <v>0.44384678635055502</v>
      </c>
      <c r="T44" s="65" t="s">
        <v>24</v>
      </c>
      <c r="U44" s="66">
        <f>RANK(P44,P44:P51,0)</f>
        <v>5</v>
      </c>
      <c r="V44" s="66">
        <f>RANK(Q44,Q44:Q51,0)</f>
        <v>7</v>
      </c>
      <c r="W44" s="66" t="e">
        <f>RANK(#REF!,#REF!,0)</f>
        <v>#REF!</v>
      </c>
      <c r="X44" s="103">
        <f>RANK(R44,R44:R51,0)</f>
        <v>6</v>
      </c>
      <c r="Y44" s="104">
        <f>1-AB44</f>
        <v>0.51341058704862186</v>
      </c>
      <c r="Z44" s="68">
        <f t="shared" ref="Z44:Z52" si="38">C44/B44</f>
        <v>0.90071945991515412</v>
      </c>
      <c r="AA44" s="68">
        <f t="shared" ref="AA44:AA52" si="39">O44/K44</f>
        <v>0.54022304902484708</v>
      </c>
      <c r="AB44" s="68">
        <f t="shared" ref="AB44:AB52" si="40">Z44*AA44</f>
        <v>0.48658941295137809</v>
      </c>
    </row>
    <row r="45" spans="1:28" ht="24.75" customHeight="1">
      <c r="A45" s="69" t="s">
        <v>25</v>
      </c>
      <c r="B45" s="70">
        <v>24764881.087664858</v>
      </c>
      <c r="C45" s="70">
        <v>22842335.57</v>
      </c>
      <c r="D45" s="70">
        <v>665</v>
      </c>
      <c r="E45" s="70">
        <v>36169</v>
      </c>
      <c r="F45" s="70">
        <v>6302</v>
      </c>
      <c r="G45" s="71">
        <f t="shared" si="33"/>
        <v>43136</v>
      </c>
      <c r="H45" s="72">
        <v>288786058.30000043</v>
      </c>
      <c r="I45" s="72">
        <v>344084080.91999048</v>
      </c>
      <c r="J45" s="73">
        <v>27994860</v>
      </c>
      <c r="K45" s="61">
        <f t="shared" si="34"/>
        <v>660864999.21999097</v>
      </c>
      <c r="L45" s="72">
        <v>137758000.23000002</v>
      </c>
      <c r="M45" s="72">
        <v>232506422.35999998</v>
      </c>
      <c r="N45" s="73">
        <v>27994860</v>
      </c>
      <c r="O45" s="74">
        <f t="shared" si="35"/>
        <v>398259282.59000003</v>
      </c>
      <c r="P45" s="75">
        <f t="shared" si="36"/>
        <v>0.47702441399332546</v>
      </c>
      <c r="Q45" s="75">
        <f t="shared" si="36"/>
        <v>0.67572560095875078</v>
      </c>
      <c r="R45" s="75">
        <f t="shared" si="37"/>
        <v>0.60263334124224988</v>
      </c>
      <c r="S45" s="75">
        <v>0.54055244009825276</v>
      </c>
      <c r="T45" s="76" t="s">
        <v>25</v>
      </c>
      <c r="U45" s="77">
        <f>RANK(P45,P44:P51,0)</f>
        <v>7</v>
      </c>
      <c r="V45" s="77">
        <f>RANK(Q45,Q44:Q51,0)</f>
        <v>1</v>
      </c>
      <c r="W45" s="77" t="e">
        <f>RANK(#REF!,#REF!,0)</f>
        <v>#REF!</v>
      </c>
      <c r="X45" s="105">
        <f>RANK(R45,R44:R51,0)</f>
        <v>5</v>
      </c>
      <c r="Y45" s="104">
        <f t="shared" ref="Y45:Y52" si="41">1-AB45</f>
        <v>0.44415024818422089</v>
      </c>
      <c r="Z45" s="79">
        <f t="shared" si="38"/>
        <v>0.92236806989465181</v>
      </c>
      <c r="AA45" s="79">
        <f t="shared" si="39"/>
        <v>0.60263334124224988</v>
      </c>
      <c r="AB45" s="79">
        <f t="shared" si="40"/>
        <v>0.55584975181577911</v>
      </c>
    </row>
    <row r="46" spans="1:28" ht="24.75" customHeight="1">
      <c r="A46" s="80" t="s">
        <v>80</v>
      </c>
      <c r="B46" s="81">
        <v>22172464.530712932</v>
      </c>
      <c r="C46" s="82">
        <v>19758540.789999999</v>
      </c>
      <c r="D46" s="82">
        <v>421</v>
      </c>
      <c r="E46" s="82">
        <v>30814</v>
      </c>
      <c r="F46" s="82">
        <v>20027</v>
      </c>
      <c r="G46" s="82">
        <f t="shared" si="33"/>
        <v>51262</v>
      </c>
      <c r="H46" s="81">
        <v>136109645.30000001</v>
      </c>
      <c r="I46" s="81">
        <v>341896791.10001415</v>
      </c>
      <c r="J46" s="83">
        <v>52087331</v>
      </c>
      <c r="K46" s="61">
        <f t="shared" si="34"/>
        <v>530093767.40001416</v>
      </c>
      <c r="L46" s="81">
        <v>92144559.849999994</v>
      </c>
      <c r="M46" s="81">
        <v>132751659.38</v>
      </c>
      <c r="N46" s="83">
        <v>52087331</v>
      </c>
      <c r="O46" s="81">
        <f t="shared" si="35"/>
        <v>276983550.23000002</v>
      </c>
      <c r="P46" s="84">
        <f t="shared" si="36"/>
        <v>0.67698773034713056</v>
      </c>
      <c r="Q46" s="84">
        <f t="shared" si="36"/>
        <v>0.38827992199893596</v>
      </c>
      <c r="R46" s="84">
        <f t="shared" si="37"/>
        <v>0.52251802843964656</v>
      </c>
      <c r="S46" s="84">
        <v>0.4132139964040859</v>
      </c>
      <c r="T46" s="85" t="s">
        <v>80</v>
      </c>
      <c r="U46" s="86">
        <f>RANK(P46,P44:P51,0)</f>
        <v>6</v>
      </c>
      <c r="V46" s="86">
        <f>RANK(Q46,Q44:Q51,0)</f>
        <v>8</v>
      </c>
      <c r="W46" s="86" t="e">
        <f>RANK(#REF!,#REF!,0)</f>
        <v>#REF!</v>
      </c>
      <c r="X46" s="106">
        <f>RANK(R46,R44:R51,0)</f>
        <v>7</v>
      </c>
      <c r="Y46" s="104">
        <f t="shared" si="41"/>
        <v>0.53436868670443771</v>
      </c>
      <c r="Z46" s="87">
        <f t="shared" si="38"/>
        <v>0.89112966051341713</v>
      </c>
      <c r="AA46" s="87">
        <f t="shared" si="39"/>
        <v>0.52251802843964656</v>
      </c>
      <c r="AB46" s="87">
        <f t="shared" si="40"/>
        <v>0.46563131329556229</v>
      </c>
    </row>
    <row r="47" spans="1:28" ht="24.75" customHeight="1">
      <c r="A47" s="80" t="s">
        <v>27</v>
      </c>
      <c r="B47" s="81">
        <v>26492177.129521165</v>
      </c>
      <c r="C47" s="82">
        <v>21966020.559999999</v>
      </c>
      <c r="D47" s="82">
        <v>609</v>
      </c>
      <c r="E47" s="82">
        <v>21691</v>
      </c>
      <c r="F47" s="82">
        <v>22524</v>
      </c>
      <c r="G47" s="82">
        <f t="shared" si="33"/>
        <v>44824</v>
      </c>
      <c r="H47" s="81">
        <v>284742501.83999979</v>
      </c>
      <c r="I47" s="81">
        <v>251829398.45999348</v>
      </c>
      <c r="J47" s="83">
        <v>82416003</v>
      </c>
      <c r="K47" s="61">
        <f t="shared" si="34"/>
        <v>618987903.29999328</v>
      </c>
      <c r="L47" s="81">
        <v>222186708.46000001</v>
      </c>
      <c r="M47" s="81">
        <v>141589184.41</v>
      </c>
      <c r="N47" s="83">
        <v>82416003</v>
      </c>
      <c r="O47" s="81">
        <f t="shared" si="35"/>
        <v>446191895.87</v>
      </c>
      <c r="P47" s="84">
        <f t="shared" si="36"/>
        <v>0.78030749545373235</v>
      </c>
      <c r="Q47" s="84">
        <f t="shared" si="36"/>
        <v>0.56224247556423945</v>
      </c>
      <c r="R47" s="84">
        <f t="shared" si="37"/>
        <v>0.72084105923755437</v>
      </c>
      <c r="S47" s="84">
        <v>0.51701298125913786</v>
      </c>
      <c r="T47" s="85" t="s">
        <v>27</v>
      </c>
      <c r="U47" s="86">
        <f>RANK(P47,P44:P51,0)</f>
        <v>4</v>
      </c>
      <c r="V47" s="86">
        <f>RANK(Q47,Q44:Q51,0)</f>
        <v>4</v>
      </c>
      <c r="W47" s="86" t="e">
        <f>RANK(#REF!,#REF!,0)</f>
        <v>#REF!</v>
      </c>
      <c r="X47" s="106">
        <f>RANK(R47,R44:R51,0)</f>
        <v>4</v>
      </c>
      <c r="Y47" s="104">
        <f t="shared" si="41"/>
        <v>0.40231376793642593</v>
      </c>
      <c r="Z47" s="87">
        <f t="shared" si="38"/>
        <v>0.82915120386698948</v>
      </c>
      <c r="AA47" s="87">
        <f t="shared" si="39"/>
        <v>0.72084105923755437</v>
      </c>
      <c r="AB47" s="87">
        <f t="shared" si="40"/>
        <v>0.59768623206357407</v>
      </c>
    </row>
    <row r="48" spans="1:28" ht="24.75" customHeight="1">
      <c r="A48" s="80" t="s">
        <v>28</v>
      </c>
      <c r="B48" s="82">
        <v>68685492.656275064</v>
      </c>
      <c r="C48" s="82">
        <v>58199399.659999996</v>
      </c>
      <c r="D48" s="82">
        <v>2517</v>
      </c>
      <c r="E48" s="82">
        <v>20477</v>
      </c>
      <c r="F48" s="82">
        <v>15497</v>
      </c>
      <c r="G48" s="82">
        <f t="shared" si="33"/>
        <v>38491</v>
      </c>
      <c r="H48" s="81">
        <v>1536460530.3099995</v>
      </c>
      <c r="I48" s="81">
        <v>249561779.42999813</v>
      </c>
      <c r="J48" s="83">
        <v>128220328.23</v>
      </c>
      <c r="K48" s="61">
        <f t="shared" si="34"/>
        <v>1914242637.9699976</v>
      </c>
      <c r="L48" s="81">
        <v>1253507506.5300002</v>
      </c>
      <c r="M48" s="81">
        <v>162936155.09999999</v>
      </c>
      <c r="N48" s="83">
        <v>128220328.23</v>
      </c>
      <c r="O48" s="81">
        <f t="shared" si="35"/>
        <v>1544663989.8600001</v>
      </c>
      <c r="P48" s="84">
        <f t="shared" si="36"/>
        <v>0.81584100717321384</v>
      </c>
      <c r="Q48" s="84">
        <f t="shared" si="36"/>
        <v>0.65288905806068531</v>
      </c>
      <c r="R48" s="84">
        <f t="shared" si="37"/>
        <v>0.80693218258792643</v>
      </c>
      <c r="S48" s="84">
        <v>0.38947423054964447</v>
      </c>
      <c r="T48" s="85" t="s">
        <v>28</v>
      </c>
      <c r="U48" s="86">
        <f>RANK(P48,P44:P51,0)</f>
        <v>3</v>
      </c>
      <c r="V48" s="86">
        <f>RANK(Q48,Q44:Q51,0)</f>
        <v>2</v>
      </c>
      <c r="W48" s="86" t="e">
        <f>RANK(#REF!,#REF!,0)</f>
        <v>#REF!</v>
      </c>
      <c r="X48" s="106">
        <f>RANK(R48,R44:R51,0)</f>
        <v>2</v>
      </c>
      <c r="Y48" s="104">
        <f t="shared" si="41"/>
        <v>0.31626073022480805</v>
      </c>
      <c r="Z48" s="87">
        <f t="shared" si="38"/>
        <v>0.84733176409244171</v>
      </c>
      <c r="AA48" s="87">
        <f t="shared" si="39"/>
        <v>0.80693218258792643</v>
      </c>
      <c r="AB48" s="87">
        <f t="shared" si="40"/>
        <v>0.68373926977519195</v>
      </c>
    </row>
    <row r="49" spans="1:28" ht="24.75" customHeight="1">
      <c r="A49" s="80" t="s">
        <v>29</v>
      </c>
      <c r="B49" s="82">
        <v>52676540.00000003</v>
      </c>
      <c r="C49" s="82">
        <v>42290479.810000002</v>
      </c>
      <c r="D49" s="82">
        <v>1161</v>
      </c>
      <c r="E49" s="82">
        <v>20856</v>
      </c>
      <c r="F49" s="82">
        <v>55943</v>
      </c>
      <c r="G49" s="82">
        <f t="shared" si="33"/>
        <v>77960</v>
      </c>
      <c r="H49" s="81">
        <v>634375757.60000026</v>
      </c>
      <c r="I49" s="81">
        <v>246884242.4599995</v>
      </c>
      <c r="J49" s="83">
        <v>330717423.78999996</v>
      </c>
      <c r="K49" s="61">
        <f t="shared" si="34"/>
        <v>1211977423.8499997</v>
      </c>
      <c r="L49" s="81">
        <v>545154397.64999998</v>
      </c>
      <c r="M49" s="81">
        <v>103569682.48</v>
      </c>
      <c r="N49" s="83">
        <v>330717423.78999996</v>
      </c>
      <c r="O49" s="81">
        <f t="shared" si="35"/>
        <v>979441503.91999996</v>
      </c>
      <c r="P49" s="84">
        <f t="shared" si="36"/>
        <v>0.85935565966841687</v>
      </c>
      <c r="Q49" s="84">
        <f t="shared" si="36"/>
        <v>0.41950705904926472</v>
      </c>
      <c r="R49" s="84">
        <f t="shared" si="37"/>
        <v>0.80813510602258587</v>
      </c>
      <c r="S49" s="84">
        <v>0.38119808388115989</v>
      </c>
      <c r="T49" s="85" t="s">
        <v>29</v>
      </c>
      <c r="U49" s="86">
        <f>RANK(P49,P44:P51,0)</f>
        <v>1</v>
      </c>
      <c r="V49" s="86">
        <f>RANK(Q49,Q44:Q51,0)</f>
        <v>5</v>
      </c>
      <c r="W49" s="86" t="e">
        <f>RANK(#REF!,#REF!,0)</f>
        <v>#REF!</v>
      </c>
      <c r="X49" s="106">
        <f>RANK(R49,R44:R51,0)</f>
        <v>1</v>
      </c>
      <c r="Y49" s="104">
        <f t="shared" si="41"/>
        <v>0.35120223566315556</v>
      </c>
      <c r="Z49" s="87">
        <f t="shared" si="38"/>
        <v>0.80283328802537102</v>
      </c>
      <c r="AA49" s="87">
        <f t="shared" si="39"/>
        <v>0.80813510602258587</v>
      </c>
      <c r="AB49" s="87">
        <f t="shared" si="40"/>
        <v>0.64879776433684444</v>
      </c>
    </row>
    <row r="50" spans="1:28" ht="24.75" customHeight="1">
      <c r="A50" s="40" t="s">
        <v>30</v>
      </c>
      <c r="B50" s="71">
        <v>39108971.297085948</v>
      </c>
      <c r="C50" s="71">
        <v>34137131.5</v>
      </c>
      <c r="D50" s="71">
        <v>797</v>
      </c>
      <c r="E50" s="71">
        <v>44923</v>
      </c>
      <c r="F50" s="71">
        <v>38570</v>
      </c>
      <c r="G50" s="71">
        <f t="shared" si="33"/>
        <v>84290</v>
      </c>
      <c r="H50" s="74">
        <v>396933172.49000037</v>
      </c>
      <c r="I50" s="74">
        <v>464527234.09999526</v>
      </c>
      <c r="J50" s="83">
        <v>81647681</v>
      </c>
      <c r="K50" s="61">
        <f t="shared" si="34"/>
        <v>943108087.58999562</v>
      </c>
      <c r="L50" s="74">
        <v>327291505.47999996</v>
      </c>
      <c r="M50" s="74">
        <v>271164730.26000005</v>
      </c>
      <c r="N50" s="83">
        <v>81647681</v>
      </c>
      <c r="O50" s="74">
        <f t="shared" si="35"/>
        <v>680103916.74000001</v>
      </c>
      <c r="P50" s="88">
        <f t="shared" si="36"/>
        <v>0.82455065024389007</v>
      </c>
      <c r="Q50" s="88">
        <f t="shared" si="36"/>
        <v>0.58374345001616945</v>
      </c>
      <c r="R50" s="88">
        <f t="shared" si="37"/>
        <v>0.7211304045519612</v>
      </c>
      <c r="S50" s="88">
        <v>0.46198865190859673</v>
      </c>
      <c r="T50" s="76" t="s">
        <v>30</v>
      </c>
      <c r="U50" s="77">
        <f>RANK(P50,P44:P51,0)</f>
        <v>2</v>
      </c>
      <c r="V50" s="77">
        <f>RANK(Q50,Q44:Q51,0)</f>
        <v>3</v>
      </c>
      <c r="W50" s="77" t="e">
        <f>RANK(#REF!,#REF!,0)</f>
        <v>#REF!</v>
      </c>
      <c r="X50" s="105">
        <f>RANK(R50,R44:R51,0)</f>
        <v>3</v>
      </c>
      <c r="Y50" s="104">
        <f t="shared" si="41"/>
        <v>0.37054535999332816</v>
      </c>
      <c r="Z50" s="79">
        <f t="shared" si="38"/>
        <v>0.87287214078534447</v>
      </c>
      <c r="AA50" s="79">
        <f t="shared" si="39"/>
        <v>0.7211304045519612</v>
      </c>
      <c r="AB50" s="79">
        <f t="shared" si="40"/>
        <v>0.62945464000667184</v>
      </c>
    </row>
    <row r="51" spans="1:28" ht="24.75" customHeight="1" thickBot="1">
      <c r="A51" s="80" t="s">
        <v>31</v>
      </c>
      <c r="B51" s="81">
        <v>16522661.120510584</v>
      </c>
      <c r="C51" s="82">
        <v>14769661.48</v>
      </c>
      <c r="D51" s="82">
        <v>214</v>
      </c>
      <c r="E51" s="82">
        <v>36408</v>
      </c>
      <c r="F51" s="82">
        <v>12964</v>
      </c>
      <c r="G51" s="82">
        <f t="shared" si="33"/>
        <v>49586</v>
      </c>
      <c r="H51" s="81">
        <v>105861031.67000002</v>
      </c>
      <c r="I51" s="81">
        <v>275276900.66999263</v>
      </c>
      <c r="J51" s="83">
        <v>17594869</v>
      </c>
      <c r="K51" s="61">
        <f t="shared" si="34"/>
        <v>398732801.33999264</v>
      </c>
      <c r="L51" s="81">
        <v>41671906.200000003</v>
      </c>
      <c r="M51" s="81">
        <v>110025247.8</v>
      </c>
      <c r="N51" s="99">
        <v>17594869</v>
      </c>
      <c r="O51" s="81">
        <f t="shared" si="35"/>
        <v>169292023</v>
      </c>
      <c r="P51" s="84">
        <f t="shared" si="36"/>
        <v>0.39364727079085715</v>
      </c>
      <c r="Q51" s="84">
        <f t="shared" si="36"/>
        <v>0.39968935835956843</v>
      </c>
      <c r="R51" s="84">
        <f t="shared" si="37"/>
        <v>0.42457511002624432</v>
      </c>
      <c r="S51" s="84">
        <v>0.43540708302364356</v>
      </c>
      <c r="T51" s="85" t="s">
        <v>31</v>
      </c>
      <c r="U51" s="86">
        <f>RANK(P51,P44:P51,0)</f>
        <v>8</v>
      </c>
      <c r="V51" s="86">
        <f>RANK(Q51,Q44:Q51,0)</f>
        <v>6</v>
      </c>
      <c r="W51" s="86" t="e">
        <f>RANK(#REF!,#REF!,0)</f>
        <v>#REF!</v>
      </c>
      <c r="X51" s="106">
        <f>RANK(R51,R44:R51,0)</f>
        <v>8</v>
      </c>
      <c r="Y51" s="104">
        <f t="shared" si="41"/>
        <v>0.62047090343473665</v>
      </c>
      <c r="Z51" s="87">
        <f t="shared" si="38"/>
        <v>0.89390331086954999</v>
      </c>
      <c r="AA51" s="87">
        <f t="shared" si="39"/>
        <v>0.42457511002624432</v>
      </c>
      <c r="AB51" s="87">
        <f t="shared" si="40"/>
        <v>0.37952909656526329</v>
      </c>
    </row>
    <row r="52" spans="1:28" ht="24.75" customHeight="1" thickBot="1">
      <c r="A52" s="90" t="s">
        <v>32</v>
      </c>
      <c r="B52" s="91">
        <f t="shared" ref="B52:C52" si="42">SUM(B44:B51)</f>
        <v>267136544.24400005</v>
      </c>
      <c r="C52" s="91">
        <f t="shared" si="42"/>
        <v>229017614.73999998</v>
      </c>
      <c r="D52" s="91">
        <f>SUM(D44:D51)</f>
        <v>6634</v>
      </c>
      <c r="E52" s="91">
        <f t="shared" ref="E52:G52" si="43">SUM(E44:E51)</f>
        <v>254385</v>
      </c>
      <c r="F52" s="91">
        <f t="shared" si="43"/>
        <v>186946</v>
      </c>
      <c r="G52" s="91">
        <f t="shared" si="43"/>
        <v>447965</v>
      </c>
      <c r="H52" s="91">
        <f>SUM(H44:H51)</f>
        <v>3506156437.5800004</v>
      </c>
      <c r="I52" s="91">
        <f>SUM(I44:I51)</f>
        <v>2433660009.2499919</v>
      </c>
      <c r="J52" s="92">
        <f t="shared" ref="J52:K52" si="44">SUM(J44:J51)</f>
        <v>750167074.01999998</v>
      </c>
      <c r="K52" s="91">
        <f t="shared" si="44"/>
        <v>6689983520.8499908</v>
      </c>
      <c r="L52" s="93">
        <f>SUM(L44:L51)</f>
        <v>2710791844.02</v>
      </c>
      <c r="M52" s="100">
        <f>SUM(M44:M51)</f>
        <v>1256536121.0899999</v>
      </c>
      <c r="N52" s="101">
        <f>SUM(N44:N51)</f>
        <v>750167074.01999998</v>
      </c>
      <c r="O52" s="102">
        <f>SUM(O44:O51)</f>
        <v>4717495039.1300001</v>
      </c>
      <c r="P52" s="95">
        <f t="shared" si="36"/>
        <v>0.77315199486393349</v>
      </c>
      <c r="Q52" s="95">
        <f t="shared" si="36"/>
        <v>0.51631539176141561</v>
      </c>
      <c r="R52" s="95">
        <f t="shared" si="37"/>
        <v>0.70515794611862093</v>
      </c>
      <c r="S52" s="95">
        <v>0.44388710256850805</v>
      </c>
      <c r="T52" s="96"/>
      <c r="Y52" s="104">
        <f t="shared" si="41"/>
        <v>0.39546425109273997</v>
      </c>
      <c r="Z52" s="87">
        <f t="shared" si="38"/>
        <v>0.85730544799897312</v>
      </c>
      <c r="AA52" s="87">
        <f t="shared" si="39"/>
        <v>0.70515794611862093</v>
      </c>
      <c r="AB52" s="87">
        <f t="shared" si="40"/>
        <v>0.60453574890726003</v>
      </c>
    </row>
    <row r="54" spans="1:28" ht="20.25" customHeight="1" thickBot="1">
      <c r="A54" s="55">
        <v>42886</v>
      </c>
    </row>
    <row r="55" spans="1:28" ht="20.25" customHeight="1">
      <c r="A55" s="446" t="s">
        <v>1</v>
      </c>
      <c r="B55" s="448" t="s">
        <v>2</v>
      </c>
      <c r="C55" s="450" t="s">
        <v>3</v>
      </c>
      <c r="D55" s="452" t="s">
        <v>5</v>
      </c>
      <c r="E55" s="453"/>
      <c r="F55" s="453"/>
      <c r="G55" s="454"/>
      <c r="H55" s="455" t="s">
        <v>6</v>
      </c>
      <c r="I55" s="456"/>
      <c r="J55" s="456"/>
      <c r="K55" s="457"/>
      <c r="L55" s="455" t="s">
        <v>7</v>
      </c>
      <c r="M55" s="456"/>
      <c r="N55" s="456"/>
      <c r="O55" s="457"/>
      <c r="P55" s="472" t="s">
        <v>8</v>
      </c>
      <c r="Q55" s="473"/>
      <c r="R55" s="473"/>
      <c r="S55" s="473"/>
      <c r="T55" s="473"/>
      <c r="U55" s="473"/>
    </row>
    <row r="56" spans="1:28" ht="20.25" customHeight="1" thickBot="1">
      <c r="A56" s="447"/>
      <c r="B56" s="449"/>
      <c r="C56" s="451"/>
      <c r="D56" s="56" t="s">
        <v>10</v>
      </c>
      <c r="E56" s="56" t="s">
        <v>11</v>
      </c>
      <c r="F56" s="56" t="s">
        <v>12</v>
      </c>
      <c r="G56" s="56" t="s">
        <v>13</v>
      </c>
      <c r="H56" s="56" t="s">
        <v>10</v>
      </c>
      <c r="I56" s="56" t="s">
        <v>11</v>
      </c>
      <c r="J56" s="56" t="s">
        <v>14</v>
      </c>
      <c r="K56" s="56" t="s">
        <v>15</v>
      </c>
      <c r="L56" s="56" t="s">
        <v>10</v>
      </c>
      <c r="M56" s="56" t="s">
        <v>11</v>
      </c>
      <c r="N56" s="56" t="s">
        <v>14</v>
      </c>
      <c r="O56" s="56" t="s">
        <v>15</v>
      </c>
      <c r="P56" s="56" t="s">
        <v>10</v>
      </c>
      <c r="Q56" s="57" t="s">
        <v>87</v>
      </c>
      <c r="R56" s="57" t="s">
        <v>83</v>
      </c>
      <c r="S56" s="57" t="s">
        <v>84</v>
      </c>
      <c r="T56" s="56" t="s">
        <v>18</v>
      </c>
      <c r="U56" s="57" t="s">
        <v>88</v>
      </c>
      <c r="V56" s="58" t="s">
        <v>21</v>
      </c>
      <c r="W56" s="58"/>
      <c r="X56" s="58" t="s">
        <v>89</v>
      </c>
    </row>
    <row r="57" spans="1:28" ht="20.25" customHeight="1">
      <c r="A57" s="60" t="s">
        <v>24</v>
      </c>
      <c r="B57" s="61">
        <v>19186300</v>
      </c>
      <c r="C57" s="62">
        <v>17032119.66</v>
      </c>
      <c r="D57" s="62">
        <v>271</v>
      </c>
      <c r="E57" s="62">
        <v>43590</v>
      </c>
      <c r="F57" s="62">
        <v>15178</v>
      </c>
      <c r="G57" s="62">
        <f t="shared" ref="G57:G64" si="45">D57+E57+F57</f>
        <v>59039</v>
      </c>
      <c r="H57" s="61">
        <v>120903869.39</v>
      </c>
      <c r="I57" s="61">
        <v>312856541.37997013</v>
      </c>
      <c r="J57" s="63">
        <v>28245850</v>
      </c>
      <c r="K57" s="61">
        <f t="shared" ref="K57:K64" si="46">H57+I57+J57</f>
        <v>462006260.76997012</v>
      </c>
      <c r="L57" s="61">
        <v>94341433.900000021</v>
      </c>
      <c r="M57" s="61">
        <v>108329276.62</v>
      </c>
      <c r="N57" s="63">
        <v>28245850</v>
      </c>
      <c r="O57" s="61">
        <f t="shared" ref="O57:O64" si="47">L57+M57+N57</f>
        <v>230916560.52000004</v>
      </c>
      <c r="P57" s="64">
        <f t="shared" ref="P57:P65" si="48">L57/H57</f>
        <v>0.78030119611542414</v>
      </c>
      <c r="Q57" s="64">
        <f t="shared" ref="Q57:Q65" si="49">(M57+N57)/(I57+J57)</f>
        <v>0.40039334250184866</v>
      </c>
      <c r="R57" s="64">
        <f t="shared" ref="R57:R65" si="50">M57/I57</f>
        <v>0.34625862749160824</v>
      </c>
      <c r="S57" s="64">
        <f t="shared" ref="S57:S65" si="51">O57/K57</f>
        <v>0.49981262187910452</v>
      </c>
      <c r="T57" s="64">
        <v>0.55788985567421934</v>
      </c>
      <c r="U57" s="84">
        <v>0.4444689103812734</v>
      </c>
      <c r="V57" s="68">
        <f>C57/B57</f>
        <v>0.88772299296894142</v>
      </c>
      <c r="W57" s="68"/>
      <c r="X57" s="68">
        <f>V57*S57</f>
        <v>0.44369515661817249</v>
      </c>
    </row>
    <row r="58" spans="1:28" ht="20.25" customHeight="1">
      <c r="A58" s="69" t="s">
        <v>25</v>
      </c>
      <c r="B58" s="70">
        <v>21290035</v>
      </c>
      <c r="C58" s="70">
        <v>18491048.829999998</v>
      </c>
      <c r="D58" s="70">
        <v>669</v>
      </c>
      <c r="E58" s="70">
        <v>36120</v>
      </c>
      <c r="F58" s="70">
        <v>6315</v>
      </c>
      <c r="G58" s="71">
        <f t="shared" si="45"/>
        <v>43104</v>
      </c>
      <c r="H58" s="72">
        <v>220907941.74000001</v>
      </c>
      <c r="I58" s="72">
        <v>289311602.87998855</v>
      </c>
      <c r="J58" s="73">
        <v>34511910.350000001</v>
      </c>
      <c r="K58" s="61">
        <f t="shared" si="46"/>
        <v>544731454.96998858</v>
      </c>
      <c r="L58" s="72">
        <v>127545172.19000001</v>
      </c>
      <c r="M58" s="72">
        <v>243353022.34999999</v>
      </c>
      <c r="N58" s="73">
        <v>34511910.350000001</v>
      </c>
      <c r="O58" s="74">
        <f t="shared" si="47"/>
        <v>405410104.89000005</v>
      </c>
      <c r="P58" s="75">
        <f t="shared" si="48"/>
        <v>0.57736798046000393</v>
      </c>
      <c r="Q58" s="64">
        <f t="shared" si="49"/>
        <v>0.85807522106232137</v>
      </c>
      <c r="R58" s="75">
        <f t="shared" si="50"/>
        <v>0.84114504889369068</v>
      </c>
      <c r="S58" s="75">
        <f t="shared" si="51"/>
        <v>0.74423847051816694</v>
      </c>
      <c r="T58" s="75">
        <v>0.34756695605397914</v>
      </c>
      <c r="U58" s="84">
        <v>0.53858110616184118</v>
      </c>
      <c r="V58" s="68">
        <f t="shared" ref="V58:V65" si="52">C58/B58</f>
        <v>0.86853069194108878</v>
      </c>
      <c r="W58" s="79"/>
      <c r="X58" s="68">
        <f t="shared" ref="X58:X65" si="53">V58*S58</f>
        <v>0.64639395376832109</v>
      </c>
    </row>
    <row r="59" spans="1:28" ht="20.25" customHeight="1">
      <c r="A59" s="80" t="s">
        <v>80</v>
      </c>
      <c r="B59" s="81">
        <v>18902250</v>
      </c>
      <c r="C59" s="82">
        <v>16716366.5</v>
      </c>
      <c r="D59" s="82">
        <v>427</v>
      </c>
      <c r="E59" s="82">
        <v>29720</v>
      </c>
      <c r="F59" s="82">
        <v>20171</v>
      </c>
      <c r="G59" s="82">
        <f t="shared" si="45"/>
        <v>50318</v>
      </c>
      <c r="H59" s="81">
        <v>119798976.57000002</v>
      </c>
      <c r="I59" s="81">
        <v>283372526.06999856</v>
      </c>
      <c r="J59" s="83">
        <v>59266603</v>
      </c>
      <c r="K59" s="61">
        <f t="shared" si="46"/>
        <v>462438105.63999856</v>
      </c>
      <c r="L59" s="81">
        <v>98775822.260000005</v>
      </c>
      <c r="M59" s="81">
        <v>158482169.72999999</v>
      </c>
      <c r="N59" s="83">
        <v>59266603</v>
      </c>
      <c r="O59" s="81">
        <f t="shared" si="47"/>
        <v>316524594.99000001</v>
      </c>
      <c r="P59" s="84">
        <f t="shared" si="48"/>
        <v>0.82451307254936412</v>
      </c>
      <c r="Q59" s="64">
        <f t="shared" si="49"/>
        <v>0.63550468774836155</v>
      </c>
      <c r="R59" s="84">
        <f t="shared" si="50"/>
        <v>0.55927147182522485</v>
      </c>
      <c r="S59" s="84">
        <f t="shared" si="51"/>
        <v>0.68446910219896517</v>
      </c>
      <c r="T59" s="84">
        <v>0.38656931913308479</v>
      </c>
      <c r="U59" s="84">
        <v>0.45063396796375055</v>
      </c>
      <c r="V59" s="68">
        <f t="shared" si="52"/>
        <v>0.88435855519845519</v>
      </c>
      <c r="W59" s="87"/>
      <c r="X59" s="68">
        <f t="shared" si="53"/>
        <v>0.60531610629866062</v>
      </c>
    </row>
    <row r="60" spans="1:28" ht="20.25" customHeight="1">
      <c r="A60" s="80" t="s">
        <v>27</v>
      </c>
      <c r="B60" s="81">
        <v>24337040</v>
      </c>
      <c r="C60" s="82">
        <v>19521363.640000001</v>
      </c>
      <c r="D60" s="82">
        <v>617</v>
      </c>
      <c r="E60" s="82">
        <v>21869</v>
      </c>
      <c r="F60" s="82">
        <v>22682</v>
      </c>
      <c r="G60" s="82">
        <f t="shared" si="45"/>
        <v>45168</v>
      </c>
      <c r="H60" s="81">
        <v>259453675.48000005</v>
      </c>
      <c r="I60" s="81">
        <v>227767953.37000299</v>
      </c>
      <c r="J60" s="83">
        <v>96246714</v>
      </c>
      <c r="K60" s="61">
        <f t="shared" si="46"/>
        <v>583468342.850003</v>
      </c>
      <c r="L60" s="81">
        <v>210729113.50999999</v>
      </c>
      <c r="M60" s="81">
        <v>148482863.91</v>
      </c>
      <c r="N60" s="83">
        <v>96246714</v>
      </c>
      <c r="O60" s="81">
        <f t="shared" si="47"/>
        <v>455458691.41999996</v>
      </c>
      <c r="P60" s="84">
        <f t="shared" si="48"/>
        <v>0.81220323096268499</v>
      </c>
      <c r="Q60" s="64">
        <f t="shared" si="49"/>
        <v>0.75530401106976819</v>
      </c>
      <c r="R60" s="84">
        <f t="shared" si="50"/>
        <v>0.65190410552969025</v>
      </c>
      <c r="S60" s="84">
        <f t="shared" si="51"/>
        <v>0.78060566096057837</v>
      </c>
      <c r="T60" s="84">
        <v>0.38067446239485847</v>
      </c>
      <c r="U60" s="84">
        <v>0.53720636748068284</v>
      </c>
      <c r="V60" s="68">
        <f t="shared" si="52"/>
        <v>0.80212563401301062</v>
      </c>
      <c r="W60" s="87"/>
      <c r="X60" s="68">
        <f t="shared" si="53"/>
        <v>0.6261438107121492</v>
      </c>
    </row>
    <row r="61" spans="1:28" ht="20.25" customHeight="1">
      <c r="A61" s="80" t="s">
        <v>28</v>
      </c>
      <c r="B61" s="82">
        <v>59587650</v>
      </c>
      <c r="C61" s="82">
        <v>55533941.390000001</v>
      </c>
      <c r="D61" s="82">
        <v>2537</v>
      </c>
      <c r="E61" s="82">
        <v>20479</v>
      </c>
      <c r="F61" s="82">
        <v>15599</v>
      </c>
      <c r="G61" s="82">
        <f t="shared" si="45"/>
        <v>38615</v>
      </c>
      <c r="H61" s="81">
        <v>1522260151.480001</v>
      </c>
      <c r="I61" s="81">
        <v>205465315.06999773</v>
      </c>
      <c r="J61" s="83">
        <v>148067918</v>
      </c>
      <c r="K61" s="61">
        <f t="shared" si="46"/>
        <v>1875793384.5499988</v>
      </c>
      <c r="L61" s="81">
        <v>1367281056.9899998</v>
      </c>
      <c r="M61" s="81">
        <v>148529675.27000001</v>
      </c>
      <c r="N61" s="83">
        <v>148067918</v>
      </c>
      <c r="O61" s="81">
        <f t="shared" si="47"/>
        <v>1663878650.2599998</v>
      </c>
      <c r="P61" s="84">
        <f t="shared" si="48"/>
        <v>0.89819145279515822</v>
      </c>
      <c r="Q61" s="64">
        <f t="shared" si="49"/>
        <v>0.83895251004952964</v>
      </c>
      <c r="R61" s="84">
        <f t="shared" si="50"/>
        <v>0.72289415475988761</v>
      </c>
      <c r="S61" s="84">
        <f t="shared" si="51"/>
        <v>0.88702661176042197</v>
      </c>
      <c r="T61" s="84">
        <v>0.1743385593544563</v>
      </c>
      <c r="U61" s="84">
        <v>0.42558591221028097</v>
      </c>
      <c r="V61" s="68">
        <f t="shared" si="52"/>
        <v>0.93197065818168701</v>
      </c>
      <c r="W61" s="87"/>
      <c r="X61" s="68">
        <f t="shared" si="53"/>
        <v>0.82668277518703226</v>
      </c>
    </row>
    <row r="62" spans="1:28" ht="20.25" customHeight="1">
      <c r="A62" s="80" t="s">
        <v>29</v>
      </c>
      <c r="B62" s="82">
        <v>52164020</v>
      </c>
      <c r="C62" s="82">
        <v>40616829</v>
      </c>
      <c r="D62" s="82">
        <v>1176</v>
      </c>
      <c r="E62" s="82">
        <v>21015</v>
      </c>
      <c r="F62" s="82">
        <v>56124</v>
      </c>
      <c r="G62" s="82">
        <f t="shared" si="45"/>
        <v>78315</v>
      </c>
      <c r="H62" s="81">
        <v>596027182.26999986</v>
      </c>
      <c r="I62" s="81">
        <v>258711593.57000521</v>
      </c>
      <c r="J62" s="83">
        <v>336477722</v>
      </c>
      <c r="K62" s="61">
        <f t="shared" si="46"/>
        <v>1191216497.8400049</v>
      </c>
      <c r="L62" s="81">
        <v>563331041.2700001</v>
      </c>
      <c r="M62" s="81">
        <v>105963219.12</v>
      </c>
      <c r="N62" s="83">
        <v>336477722</v>
      </c>
      <c r="O62" s="81">
        <f t="shared" si="47"/>
        <v>1005771982.3900001</v>
      </c>
      <c r="P62" s="84">
        <f t="shared" si="48"/>
        <v>0.94514320491982451</v>
      </c>
      <c r="Q62" s="64">
        <f t="shared" si="49"/>
        <v>0.74336169945571018</v>
      </c>
      <c r="R62" s="84">
        <f t="shared" si="50"/>
        <v>0.40958048171632183</v>
      </c>
      <c r="S62" s="84">
        <f t="shared" si="51"/>
        <v>0.84432341578019998</v>
      </c>
      <c r="T62" s="84">
        <v>0.36730063902284682</v>
      </c>
      <c r="U62" s="84">
        <v>0.38527740535018834</v>
      </c>
      <c r="V62" s="68">
        <f t="shared" si="52"/>
        <v>0.77863686502689022</v>
      </c>
      <c r="W62" s="87"/>
      <c r="X62" s="68">
        <f t="shared" si="53"/>
        <v>0.65742133753189047</v>
      </c>
    </row>
    <row r="63" spans="1:28" ht="20.25" customHeight="1">
      <c r="A63" s="40" t="s">
        <v>30</v>
      </c>
      <c r="B63" s="71">
        <v>32126890</v>
      </c>
      <c r="C63" s="71">
        <v>27935408.710000001</v>
      </c>
      <c r="D63" s="71">
        <v>801</v>
      </c>
      <c r="E63" s="71">
        <v>44280</v>
      </c>
      <c r="F63" s="71">
        <v>38698</v>
      </c>
      <c r="G63" s="71">
        <f t="shared" si="45"/>
        <v>83779</v>
      </c>
      <c r="H63" s="74">
        <v>301814163.60000008</v>
      </c>
      <c r="I63" s="74">
        <v>387965697.59000659</v>
      </c>
      <c r="J63" s="83">
        <v>102484405</v>
      </c>
      <c r="K63" s="61">
        <f t="shared" si="46"/>
        <v>792264266.19000673</v>
      </c>
      <c r="L63" s="74">
        <v>234483986.84</v>
      </c>
      <c r="M63" s="74">
        <v>292232980.88999999</v>
      </c>
      <c r="N63" s="83">
        <v>102484405</v>
      </c>
      <c r="O63" s="74">
        <f t="shared" si="47"/>
        <v>629201372.73000002</v>
      </c>
      <c r="P63" s="88">
        <f t="shared" si="48"/>
        <v>0.77691511903585142</v>
      </c>
      <c r="Q63" s="64">
        <f t="shared" si="49"/>
        <v>0.80480640906291201</v>
      </c>
      <c r="R63" s="88">
        <f t="shared" si="50"/>
        <v>0.75324437883378348</v>
      </c>
      <c r="S63" s="88">
        <f t="shared" si="51"/>
        <v>0.79418118370505963</v>
      </c>
      <c r="T63" s="88">
        <v>0.30357112049644464</v>
      </c>
      <c r="U63" s="84">
        <v>0.52218116805721093</v>
      </c>
      <c r="V63" s="68">
        <f t="shared" si="52"/>
        <v>0.8695335499327822</v>
      </c>
      <c r="W63" s="79"/>
      <c r="X63" s="68">
        <f t="shared" si="53"/>
        <v>0.69056718395687955</v>
      </c>
    </row>
    <row r="64" spans="1:28" ht="20.25" customHeight="1" thickBot="1">
      <c r="A64" s="80" t="s">
        <v>31</v>
      </c>
      <c r="B64" s="81">
        <v>15207230</v>
      </c>
      <c r="C64" s="82">
        <v>13395065.83</v>
      </c>
      <c r="D64" s="82">
        <v>215</v>
      </c>
      <c r="E64" s="82">
        <v>36910</v>
      </c>
      <c r="F64" s="82">
        <v>13039</v>
      </c>
      <c r="G64" s="82">
        <f t="shared" si="45"/>
        <v>50164</v>
      </c>
      <c r="H64" s="81">
        <v>87813995.329999968</v>
      </c>
      <c r="I64" s="81">
        <v>255139041.0100013</v>
      </c>
      <c r="J64" s="83">
        <v>20151688</v>
      </c>
      <c r="K64" s="61">
        <f t="shared" si="46"/>
        <v>363104724.34000129</v>
      </c>
      <c r="L64" s="81">
        <v>39489900.919999994</v>
      </c>
      <c r="M64" s="81">
        <v>128372709.71000001</v>
      </c>
      <c r="N64" s="99">
        <v>20151688</v>
      </c>
      <c r="O64" s="81">
        <f t="shared" si="47"/>
        <v>188014298.63</v>
      </c>
      <c r="P64" s="84">
        <f t="shared" si="48"/>
        <v>0.44969939895798167</v>
      </c>
      <c r="Q64" s="64">
        <f t="shared" si="49"/>
        <v>0.53951834209645366</v>
      </c>
      <c r="R64" s="84">
        <f t="shared" si="50"/>
        <v>0.50314804508874778</v>
      </c>
      <c r="S64" s="84">
        <f t="shared" si="51"/>
        <v>0.5177963436629609</v>
      </c>
      <c r="T64" s="84">
        <v>0.54090568061442434</v>
      </c>
      <c r="U64" s="84">
        <v>0.48219838928315129</v>
      </c>
      <c r="V64" s="68">
        <f t="shared" si="52"/>
        <v>0.88083535463065921</v>
      </c>
      <c r="W64" s="87"/>
      <c r="X64" s="68">
        <f t="shared" si="53"/>
        <v>0.45609332599682284</v>
      </c>
    </row>
    <row r="65" spans="1:24" ht="20.25" customHeight="1" thickBot="1">
      <c r="A65" s="90" t="s">
        <v>32</v>
      </c>
      <c r="B65" s="91">
        <f t="shared" ref="B65:O65" si="54">SUM(B57:B64)</f>
        <v>242801415</v>
      </c>
      <c r="C65" s="91">
        <f t="shared" si="54"/>
        <v>209242143.56</v>
      </c>
      <c r="D65" s="91">
        <f t="shared" si="54"/>
        <v>6713</v>
      </c>
      <c r="E65" s="91">
        <f t="shared" si="54"/>
        <v>253983</v>
      </c>
      <c r="F65" s="91">
        <f t="shared" si="54"/>
        <v>187806</v>
      </c>
      <c r="G65" s="91">
        <f t="shared" si="54"/>
        <v>448502</v>
      </c>
      <c r="H65" s="91">
        <f t="shared" si="54"/>
        <v>3228979955.8600006</v>
      </c>
      <c r="I65" s="91">
        <f t="shared" si="54"/>
        <v>2220590270.939971</v>
      </c>
      <c r="J65" s="92">
        <f t="shared" si="54"/>
        <v>825452810.35000002</v>
      </c>
      <c r="K65" s="91">
        <f t="shared" si="54"/>
        <v>6275023037.149972</v>
      </c>
      <c r="L65" s="93">
        <f t="shared" si="54"/>
        <v>2735977527.8800001</v>
      </c>
      <c r="M65" s="100">
        <f t="shared" si="54"/>
        <v>1333745917.5999999</v>
      </c>
      <c r="N65" s="101">
        <f t="shared" si="54"/>
        <v>825452810.35000002</v>
      </c>
      <c r="O65" s="102">
        <f t="shared" si="54"/>
        <v>4895176255.8300009</v>
      </c>
      <c r="P65" s="95">
        <f t="shared" si="48"/>
        <v>0.84731945235977935</v>
      </c>
      <c r="Q65" s="107">
        <f t="shared" si="49"/>
        <v>0.70885364071594126</v>
      </c>
      <c r="R65" s="95">
        <f t="shared" si="50"/>
        <v>0.60062675003769528</v>
      </c>
      <c r="S65" s="95">
        <f t="shared" si="51"/>
        <v>0.78010490588626136</v>
      </c>
      <c r="T65" s="95">
        <v>0.33224239090800411</v>
      </c>
      <c r="U65" s="108">
        <v>0.47033359933306884</v>
      </c>
      <c r="V65" s="68">
        <f t="shared" si="52"/>
        <v>0.86178304834014252</v>
      </c>
      <c r="W65" s="87"/>
      <c r="X65" s="68">
        <f t="shared" si="53"/>
        <v>0.67228118381976232</v>
      </c>
    </row>
    <row r="67" spans="1:24" ht="20.25" customHeight="1">
      <c r="A67" s="462" t="s">
        <v>90</v>
      </c>
      <c r="B67" s="462"/>
      <c r="C67" s="462"/>
      <c r="D67" s="462"/>
      <c r="E67" s="462"/>
      <c r="F67" s="462"/>
      <c r="G67" s="462"/>
      <c r="H67" s="462"/>
      <c r="I67" s="462"/>
      <c r="J67" s="462"/>
      <c r="K67" s="462"/>
      <c r="L67" s="462"/>
      <c r="M67" s="462"/>
      <c r="N67" s="462"/>
      <c r="O67" s="462"/>
      <c r="P67" s="462"/>
      <c r="Q67" s="462"/>
      <c r="R67" s="462"/>
      <c r="S67" s="462"/>
      <c r="T67" s="53"/>
    </row>
    <row r="68" spans="1:24" ht="20.25" customHeight="1" thickBot="1">
      <c r="A68" s="55">
        <v>42916</v>
      </c>
    </row>
    <row r="69" spans="1:24" ht="20.25" customHeight="1">
      <c r="A69" s="446" t="s">
        <v>1</v>
      </c>
      <c r="B69" s="448" t="s">
        <v>2</v>
      </c>
      <c r="C69" s="450" t="s">
        <v>3</v>
      </c>
      <c r="D69" s="452" t="s">
        <v>5</v>
      </c>
      <c r="E69" s="453"/>
      <c r="F69" s="453"/>
      <c r="G69" s="454"/>
      <c r="H69" s="455" t="s">
        <v>6</v>
      </c>
      <c r="I69" s="456"/>
      <c r="J69" s="456"/>
      <c r="K69" s="457"/>
      <c r="L69" s="455" t="s">
        <v>7</v>
      </c>
      <c r="M69" s="456"/>
      <c r="N69" s="456"/>
      <c r="O69" s="457"/>
      <c r="P69" s="472" t="s">
        <v>8</v>
      </c>
      <c r="Q69" s="473"/>
      <c r="R69" s="473"/>
      <c r="S69" s="473"/>
      <c r="T69" s="473"/>
    </row>
    <row r="70" spans="1:24" ht="47.25" customHeight="1" thickBot="1">
      <c r="A70" s="447"/>
      <c r="B70" s="449"/>
      <c r="C70" s="451"/>
      <c r="D70" s="56" t="s">
        <v>10</v>
      </c>
      <c r="E70" s="56" t="s">
        <v>11</v>
      </c>
      <c r="F70" s="56" t="s">
        <v>12</v>
      </c>
      <c r="G70" s="56" t="s">
        <v>13</v>
      </c>
      <c r="H70" s="56" t="s">
        <v>10</v>
      </c>
      <c r="I70" s="56" t="s">
        <v>11</v>
      </c>
      <c r="J70" s="56" t="s">
        <v>14</v>
      </c>
      <c r="K70" s="56" t="s">
        <v>15</v>
      </c>
      <c r="L70" s="56" t="s">
        <v>10</v>
      </c>
      <c r="M70" s="56" t="s">
        <v>11</v>
      </c>
      <c r="N70" s="56" t="s">
        <v>14</v>
      </c>
      <c r="O70" s="57" t="s">
        <v>15</v>
      </c>
      <c r="P70" s="56" t="s">
        <v>10</v>
      </c>
      <c r="Q70" s="57" t="s">
        <v>87</v>
      </c>
      <c r="R70" s="57" t="s">
        <v>83</v>
      </c>
      <c r="S70" s="57" t="s">
        <v>84</v>
      </c>
      <c r="T70" s="57" t="s">
        <v>88</v>
      </c>
      <c r="U70" s="57" t="s">
        <v>20</v>
      </c>
      <c r="V70" s="58" t="s">
        <v>21</v>
      </c>
      <c r="W70" s="58" t="s">
        <v>22</v>
      </c>
      <c r="X70" s="58" t="s">
        <v>79</v>
      </c>
    </row>
    <row r="71" spans="1:24" ht="20.25" customHeight="1">
      <c r="A71" s="60" t="s">
        <v>24</v>
      </c>
      <c r="B71" s="61">
        <v>18500750</v>
      </c>
      <c r="C71" s="62">
        <v>16534830.300000001</v>
      </c>
      <c r="D71" s="62">
        <v>306</v>
      </c>
      <c r="E71" s="62">
        <v>44202</v>
      </c>
      <c r="F71" s="62">
        <v>15217</v>
      </c>
      <c r="G71" s="62">
        <v>59725</v>
      </c>
      <c r="H71" s="61">
        <v>146975145.72000003</v>
      </c>
      <c r="I71" s="61">
        <v>287592463.17997909</v>
      </c>
      <c r="J71" s="63">
        <v>20614460</v>
      </c>
      <c r="K71" s="61">
        <v>462813458.89997911</v>
      </c>
      <c r="L71" s="61">
        <v>139866162.22</v>
      </c>
      <c r="M71" s="61">
        <v>74986090.280000001</v>
      </c>
      <c r="N71" s="63">
        <v>20614460</v>
      </c>
      <c r="O71" s="61">
        <f t="shared" ref="O71:O78" si="55">L71+M71+N71</f>
        <v>235466712.5</v>
      </c>
      <c r="P71" s="64">
        <f t="shared" ref="P71:P79" si="56">L71/H71</f>
        <v>0.95163139002057373</v>
      </c>
      <c r="Q71" s="64">
        <f t="shared" ref="Q71:Q79" si="57">(M71+N71)/(I71+J71)</f>
        <v>0.31018300722652342</v>
      </c>
      <c r="R71" s="64">
        <f t="shared" ref="R71:R79" si="58">M71/I71</f>
        <v>0.26073732757409829</v>
      </c>
      <c r="S71" s="64">
        <f t="shared" ref="S71:S79" si="59">O71/K71</f>
        <v>0.5087723962472056</v>
      </c>
      <c r="T71" s="109">
        <v>0.31547897586737084</v>
      </c>
      <c r="U71" s="104">
        <f>1-X71</f>
        <v>0.54529058371839512</v>
      </c>
      <c r="V71" s="68">
        <f>C71/B71</f>
        <v>0.89373837817385782</v>
      </c>
      <c r="W71" s="68"/>
      <c r="X71" s="68">
        <f>V71*S71</f>
        <v>0.45470941628160488</v>
      </c>
    </row>
    <row r="72" spans="1:24" ht="20.25" customHeight="1">
      <c r="A72" s="44" t="s">
        <v>25</v>
      </c>
      <c r="B72" s="70">
        <v>24185470</v>
      </c>
      <c r="C72" s="70">
        <v>22137355.899999999</v>
      </c>
      <c r="D72" s="70">
        <v>672</v>
      </c>
      <c r="E72" s="70">
        <v>36171</v>
      </c>
      <c r="F72" s="70">
        <v>6319</v>
      </c>
      <c r="G72" s="71">
        <v>43162</v>
      </c>
      <c r="H72" s="72">
        <v>266255770.57000023</v>
      </c>
      <c r="I72" s="72">
        <v>345005205.21000272</v>
      </c>
      <c r="J72" s="73">
        <v>33407500</v>
      </c>
      <c r="K72" s="61">
        <v>645772886.13000298</v>
      </c>
      <c r="L72" s="72">
        <v>162062040.81999999</v>
      </c>
      <c r="M72" s="72">
        <v>245272761.84000003</v>
      </c>
      <c r="N72" s="73">
        <v>33407500</v>
      </c>
      <c r="O72" s="61">
        <f t="shared" si="55"/>
        <v>440742302.66000003</v>
      </c>
      <c r="P72" s="75">
        <f t="shared" si="56"/>
        <v>0.60867052936752375</v>
      </c>
      <c r="Q72" s="64">
        <f t="shared" si="57"/>
        <v>0.73644530958690857</v>
      </c>
      <c r="R72" s="75">
        <f t="shared" si="58"/>
        <v>0.7109248154406943</v>
      </c>
      <c r="S72" s="75">
        <f t="shared" si="59"/>
        <v>0.68250357382033622</v>
      </c>
      <c r="T72" s="109">
        <v>0.56213713021841305</v>
      </c>
      <c r="U72" s="104">
        <f t="shared" ref="U72:U79" si="60">1-X72</f>
        <v>0.37529332625403999</v>
      </c>
      <c r="V72" s="68">
        <f t="shared" ref="V72:V79" si="61">C72/B72</f>
        <v>0.91531634076162249</v>
      </c>
      <c r="W72" s="79"/>
      <c r="X72" s="68">
        <f t="shared" ref="X72:X79" si="62">V72*S72</f>
        <v>0.62470667374596001</v>
      </c>
    </row>
    <row r="73" spans="1:24" ht="20.25" customHeight="1">
      <c r="A73" s="80" t="s">
        <v>80</v>
      </c>
      <c r="B73" s="81">
        <v>20303270</v>
      </c>
      <c r="C73" s="82">
        <v>18180731.16</v>
      </c>
      <c r="D73" s="82">
        <v>435</v>
      </c>
      <c r="E73" s="82">
        <v>29926</v>
      </c>
      <c r="F73" s="82">
        <v>20302</v>
      </c>
      <c r="G73" s="82">
        <v>50663</v>
      </c>
      <c r="H73" s="81">
        <v>137394830.69999996</v>
      </c>
      <c r="I73" s="81">
        <v>299522653.25999635</v>
      </c>
      <c r="J73" s="83">
        <v>50997000</v>
      </c>
      <c r="K73" s="61">
        <v>496184086.95999634</v>
      </c>
      <c r="L73" s="81">
        <v>96076759.980000004</v>
      </c>
      <c r="M73" s="81">
        <v>142402863.09999999</v>
      </c>
      <c r="N73" s="83">
        <v>50997000</v>
      </c>
      <c r="O73" s="61">
        <f t="shared" si="55"/>
        <v>289476623.07999998</v>
      </c>
      <c r="P73" s="84">
        <f t="shared" si="56"/>
        <v>0.69927492534113245</v>
      </c>
      <c r="Q73" s="64">
        <f t="shared" si="57"/>
        <v>0.55175183845268305</v>
      </c>
      <c r="R73" s="84">
        <f t="shared" si="58"/>
        <v>0.47543269782799774</v>
      </c>
      <c r="S73" s="84">
        <f t="shared" si="59"/>
        <v>0.58340569697338629</v>
      </c>
      <c r="T73" s="109">
        <v>0.42241582756450596</v>
      </c>
      <c r="U73" s="104">
        <f t="shared" si="60"/>
        <v>0.47758454013143881</v>
      </c>
      <c r="V73" s="68">
        <f t="shared" si="61"/>
        <v>0.89545827642542308</v>
      </c>
      <c r="W73" s="87"/>
      <c r="X73" s="68">
        <f t="shared" si="62"/>
        <v>0.52241545986856119</v>
      </c>
    </row>
    <row r="74" spans="1:24" ht="20.25" customHeight="1">
      <c r="A74" s="80" t="s">
        <v>27</v>
      </c>
      <c r="B74" s="81">
        <v>27139240</v>
      </c>
      <c r="C74" s="82">
        <v>21805946.300000001</v>
      </c>
      <c r="D74" s="82">
        <v>623</v>
      </c>
      <c r="E74" s="82">
        <v>21831</v>
      </c>
      <c r="F74" s="82">
        <v>22860</v>
      </c>
      <c r="G74" s="82">
        <v>45314</v>
      </c>
      <c r="H74" s="81">
        <v>286838228.57000017</v>
      </c>
      <c r="I74" s="81">
        <v>255393184.29999706</v>
      </c>
      <c r="J74" s="83">
        <v>97267524</v>
      </c>
      <c r="K74" s="61">
        <v>638478126.86999726</v>
      </c>
      <c r="L74" s="81">
        <v>225693662.66</v>
      </c>
      <c r="M74" s="81">
        <v>139269667.56</v>
      </c>
      <c r="N74" s="83">
        <v>97267524</v>
      </c>
      <c r="O74" s="61">
        <f t="shared" si="55"/>
        <v>462230854.22000003</v>
      </c>
      <c r="P74" s="84">
        <f t="shared" si="56"/>
        <v>0.78683257732126732</v>
      </c>
      <c r="Q74" s="64">
        <f t="shared" si="57"/>
        <v>0.6707217050071409</v>
      </c>
      <c r="R74" s="84">
        <f t="shared" si="58"/>
        <v>0.54531473869094005</v>
      </c>
      <c r="S74" s="84">
        <f t="shared" si="59"/>
        <v>0.72395722698597076</v>
      </c>
      <c r="T74" s="109">
        <v>0.52139196234134755</v>
      </c>
      <c r="U74" s="104">
        <f t="shared" si="60"/>
        <v>0.41831191974598447</v>
      </c>
      <c r="V74" s="68">
        <f t="shared" si="61"/>
        <v>0.80348404376835902</v>
      </c>
      <c r="W74" s="87"/>
      <c r="X74" s="68">
        <f t="shared" si="62"/>
        <v>0.58168808025401553</v>
      </c>
    </row>
    <row r="75" spans="1:24" ht="20.25" customHeight="1">
      <c r="A75" s="80" t="s">
        <v>28</v>
      </c>
      <c r="B75" s="82">
        <f>49346540+15115890</f>
        <v>64462430</v>
      </c>
      <c r="C75" s="82">
        <v>58628625.469999999</v>
      </c>
      <c r="D75" s="82">
        <v>2561</v>
      </c>
      <c r="E75" s="82">
        <v>20293</v>
      </c>
      <c r="F75" s="82">
        <v>15859</v>
      </c>
      <c r="G75" s="82">
        <v>38713</v>
      </c>
      <c r="H75" s="81">
        <v>1613611552.6300001</v>
      </c>
      <c r="I75" s="81">
        <v>206087911.13999942</v>
      </c>
      <c r="J75" s="83">
        <v>140394218</v>
      </c>
      <c r="K75" s="61">
        <v>1967767381.7699995</v>
      </c>
      <c r="L75" s="81">
        <v>1466393345.3999999</v>
      </c>
      <c r="M75" s="81">
        <v>126608315</v>
      </c>
      <c r="N75" s="83">
        <v>140394218</v>
      </c>
      <c r="O75" s="61">
        <f t="shared" si="55"/>
        <v>1733395878.3999999</v>
      </c>
      <c r="P75" s="84">
        <f t="shared" si="56"/>
        <v>0.90876477861722571</v>
      </c>
      <c r="Q75" s="64">
        <f t="shared" si="57"/>
        <v>0.77060982528225896</v>
      </c>
      <c r="R75" s="84">
        <f t="shared" si="58"/>
        <v>0.61434129881588528</v>
      </c>
      <c r="S75" s="84">
        <f t="shared" si="59"/>
        <v>0.88089471065467939</v>
      </c>
      <c r="T75" s="109">
        <v>0.41592874926208262</v>
      </c>
      <c r="U75" s="104">
        <f t="shared" si="60"/>
        <v>0.19882564046255757</v>
      </c>
      <c r="V75" s="68">
        <f t="shared" si="61"/>
        <v>0.90950070405350836</v>
      </c>
      <c r="W75" s="87"/>
      <c r="X75" s="68">
        <f t="shared" si="62"/>
        <v>0.80117435953744243</v>
      </c>
    </row>
    <row r="76" spans="1:24" ht="20.25" customHeight="1">
      <c r="A76" s="80" t="s">
        <v>29</v>
      </c>
      <c r="B76" s="82">
        <f>23190130+28787530</f>
        <v>51977660</v>
      </c>
      <c r="C76" s="82">
        <v>40758076.340000004</v>
      </c>
      <c r="D76" s="82">
        <v>1196</v>
      </c>
      <c r="E76" s="82">
        <v>20553</v>
      </c>
      <c r="F76" s="82">
        <v>56673</v>
      </c>
      <c r="G76" s="82">
        <v>78422</v>
      </c>
      <c r="H76" s="81">
        <v>591345627.9799999</v>
      </c>
      <c r="I76" s="81">
        <v>259828751.51999009</v>
      </c>
      <c r="J76" s="83">
        <v>306413953.13</v>
      </c>
      <c r="K76" s="61">
        <v>1187652101.49999</v>
      </c>
      <c r="L76" s="81">
        <v>562574373.02999997</v>
      </c>
      <c r="M76" s="81">
        <v>87248185.430000007</v>
      </c>
      <c r="N76" s="83">
        <v>306413953.13</v>
      </c>
      <c r="O76" s="61">
        <f t="shared" si="55"/>
        <v>956236511.59000003</v>
      </c>
      <c r="P76" s="84">
        <f t="shared" si="56"/>
        <v>0.9513461272246474</v>
      </c>
      <c r="Q76" s="64">
        <f t="shared" si="57"/>
        <v>0.69521803164481066</v>
      </c>
      <c r="R76" s="84">
        <f t="shared" si="58"/>
        <v>0.33579111210595763</v>
      </c>
      <c r="S76" s="84">
        <f t="shared" si="59"/>
        <v>0.80514867138473045</v>
      </c>
      <c r="T76" s="109">
        <v>0.36187585716462639</v>
      </c>
      <c r="U76" s="104">
        <f t="shared" si="60"/>
        <v>0.36864585644393344</v>
      </c>
      <c r="V76" s="68">
        <f t="shared" si="61"/>
        <v>0.78414604158786683</v>
      </c>
      <c r="W76" s="87"/>
      <c r="X76" s="68">
        <f t="shared" si="62"/>
        <v>0.63135414355606656</v>
      </c>
    </row>
    <row r="77" spans="1:24" ht="20.25" customHeight="1">
      <c r="A77" s="288" t="s">
        <v>30</v>
      </c>
      <c r="B77" s="71">
        <f>22809490+19878600</f>
        <v>42688090</v>
      </c>
      <c r="C77" s="71">
        <v>34596469.670000002</v>
      </c>
      <c r="D77" s="71">
        <v>806</v>
      </c>
      <c r="E77" s="71">
        <v>44416</v>
      </c>
      <c r="F77" s="71">
        <v>38854</v>
      </c>
      <c r="G77" s="71">
        <v>84076</v>
      </c>
      <c r="H77" s="74">
        <v>388210661.12000012</v>
      </c>
      <c r="I77" s="74">
        <v>478565122.50997806</v>
      </c>
      <c r="J77" s="83">
        <v>100831421</v>
      </c>
      <c r="K77" s="61">
        <v>969260188.62997818</v>
      </c>
      <c r="L77" s="74">
        <v>333478725.93000007</v>
      </c>
      <c r="M77" s="74">
        <v>295973222.71999997</v>
      </c>
      <c r="N77" s="83">
        <v>100831421</v>
      </c>
      <c r="O77" s="61">
        <f t="shared" si="55"/>
        <v>730283369.6500001</v>
      </c>
      <c r="P77" s="88">
        <f t="shared" si="56"/>
        <v>0.85901485798433075</v>
      </c>
      <c r="Q77" s="64">
        <f t="shared" si="57"/>
        <v>0.68485849314212621</v>
      </c>
      <c r="R77" s="88">
        <f t="shared" si="58"/>
        <v>0.61845965950815596</v>
      </c>
      <c r="S77" s="88">
        <f t="shared" si="59"/>
        <v>0.75344409913527444</v>
      </c>
      <c r="T77" s="109">
        <v>0.50598148587704728</v>
      </c>
      <c r="U77" s="104">
        <f t="shared" si="60"/>
        <v>0.38937286901864199</v>
      </c>
      <c r="V77" s="68">
        <f t="shared" si="61"/>
        <v>0.81044782444002539</v>
      </c>
      <c r="W77" s="79"/>
      <c r="X77" s="68">
        <f t="shared" si="62"/>
        <v>0.61062713098135801</v>
      </c>
    </row>
    <row r="78" spans="1:24" ht="20.25" customHeight="1" thickBot="1">
      <c r="A78" s="80" t="s">
        <v>31</v>
      </c>
      <c r="B78" s="81">
        <v>16659540</v>
      </c>
      <c r="C78" s="82">
        <v>14761755.130000001</v>
      </c>
      <c r="D78" s="82">
        <v>218</v>
      </c>
      <c r="E78" s="82">
        <v>37265</v>
      </c>
      <c r="F78" s="82">
        <v>13152</v>
      </c>
      <c r="G78" s="82">
        <v>50635</v>
      </c>
      <c r="H78" s="81">
        <v>97391910.569999948</v>
      </c>
      <c r="I78" s="81">
        <v>279471632.23002523</v>
      </c>
      <c r="J78" s="83">
        <v>18955450</v>
      </c>
      <c r="K78" s="61">
        <v>397015230.80002517</v>
      </c>
      <c r="L78" s="81">
        <v>43306873.030000009</v>
      </c>
      <c r="M78" s="81">
        <v>113234181.92999999</v>
      </c>
      <c r="N78" s="99">
        <v>18955450</v>
      </c>
      <c r="O78" s="61">
        <f t="shared" si="55"/>
        <v>175496504.96000001</v>
      </c>
      <c r="P78" s="84">
        <f t="shared" si="56"/>
        <v>0.4446660177066083</v>
      </c>
      <c r="Q78" s="64">
        <f t="shared" si="57"/>
        <v>0.44295454334171075</v>
      </c>
      <c r="R78" s="84">
        <f t="shared" si="58"/>
        <v>0.40517236410169932</v>
      </c>
      <c r="S78" s="84">
        <f t="shared" si="59"/>
        <v>0.44203972881936315</v>
      </c>
      <c r="T78" s="109">
        <v>0.4469259427174706</v>
      </c>
      <c r="U78" s="104">
        <f t="shared" si="60"/>
        <v>0.60831558166893895</v>
      </c>
      <c r="V78" s="68">
        <f t="shared" si="61"/>
        <v>0.88608419740280953</v>
      </c>
      <c r="W78" s="87"/>
      <c r="X78" s="68">
        <f t="shared" si="62"/>
        <v>0.39168441833106099</v>
      </c>
    </row>
    <row r="79" spans="1:24" ht="20.25" customHeight="1" thickBot="1">
      <c r="A79" s="90" t="s">
        <v>32</v>
      </c>
      <c r="B79" s="91">
        <f>SUM(B71:B78)</f>
        <v>265916450</v>
      </c>
      <c r="C79" s="91">
        <f>SUM(C71:C78)</f>
        <v>227403790.26999998</v>
      </c>
      <c r="D79" s="91">
        <v>6817</v>
      </c>
      <c r="E79" s="91">
        <v>254657</v>
      </c>
      <c r="F79" s="91">
        <v>189236</v>
      </c>
      <c r="G79" s="91">
        <v>450710</v>
      </c>
      <c r="H79" s="91">
        <v>3528023727.8600011</v>
      </c>
      <c r="I79" s="91">
        <v>2411466923.349968</v>
      </c>
      <c r="J79" s="92">
        <f>SUM(J71:J78)</f>
        <v>768881526.13</v>
      </c>
      <c r="K79" s="91">
        <v>6764943461.559968</v>
      </c>
      <c r="L79" s="93">
        <f>SUM(L71:L78)</f>
        <v>3029451943.0700002</v>
      </c>
      <c r="M79" s="100">
        <f>SUM(M71:M78)</f>
        <v>1224995287.8600001</v>
      </c>
      <c r="N79" s="101">
        <f>SUM(N71:N78)</f>
        <v>768881526.13</v>
      </c>
      <c r="O79" s="102">
        <f>SUM(O71:O78)</f>
        <v>5023328757.0600004</v>
      </c>
      <c r="P79" s="95">
        <f t="shared" si="56"/>
        <v>0.858682417339517</v>
      </c>
      <c r="Q79" s="107">
        <f t="shared" si="57"/>
        <v>0.62693659064811824</v>
      </c>
      <c r="R79" s="95">
        <f t="shared" si="58"/>
        <v>0.50798759709225372</v>
      </c>
      <c r="S79" s="95">
        <f t="shared" si="59"/>
        <v>0.74255295489219675</v>
      </c>
      <c r="T79" s="110">
        <v>0.43884453033616438</v>
      </c>
      <c r="U79" s="104">
        <f t="shared" si="60"/>
        <v>0.36499093448835573</v>
      </c>
      <c r="V79" s="68">
        <f t="shared" si="61"/>
        <v>0.85517007417179336</v>
      </c>
      <c r="W79" s="87"/>
      <c r="X79" s="68">
        <f t="shared" si="62"/>
        <v>0.63500906551164427</v>
      </c>
    </row>
    <row r="81" spans="1:25" ht="20.25" customHeight="1">
      <c r="A81" s="462" t="s">
        <v>91</v>
      </c>
      <c r="B81" s="462"/>
      <c r="C81" s="462"/>
      <c r="D81" s="462"/>
      <c r="E81" s="462"/>
      <c r="F81" s="462"/>
      <c r="G81" s="462"/>
      <c r="H81" s="462"/>
      <c r="I81" s="462"/>
      <c r="J81" s="462"/>
      <c r="K81" s="462"/>
      <c r="L81" s="462"/>
      <c r="M81" s="462"/>
      <c r="N81" s="462"/>
      <c r="O81" s="462"/>
      <c r="P81" s="462"/>
      <c r="Q81" s="462"/>
      <c r="R81" s="462"/>
      <c r="S81" s="462"/>
      <c r="T81" s="53"/>
      <c r="U81" s="53"/>
    </row>
    <row r="82" spans="1:25" ht="20.25" customHeight="1" thickBot="1">
      <c r="A82" s="55">
        <v>42947</v>
      </c>
    </row>
    <row r="83" spans="1:25" ht="20.25" customHeight="1" thickBot="1">
      <c r="A83" s="446" t="s">
        <v>1</v>
      </c>
      <c r="B83" s="448" t="s">
        <v>2</v>
      </c>
      <c r="C83" s="450" t="s">
        <v>3</v>
      </c>
      <c r="D83" s="463" t="s">
        <v>5</v>
      </c>
      <c r="E83" s="464"/>
      <c r="F83" s="464"/>
      <c r="G83" s="465"/>
      <c r="H83" s="466" t="s">
        <v>6</v>
      </c>
      <c r="I83" s="467"/>
      <c r="J83" s="467"/>
      <c r="K83" s="468"/>
      <c r="L83" s="466" t="s">
        <v>7</v>
      </c>
      <c r="M83" s="467"/>
      <c r="N83" s="467"/>
      <c r="O83" s="468"/>
      <c r="P83" s="469" t="s">
        <v>8</v>
      </c>
      <c r="Q83" s="470"/>
      <c r="R83" s="470"/>
      <c r="S83" s="470"/>
      <c r="T83" s="470"/>
      <c r="U83" s="470"/>
      <c r="V83" s="470"/>
      <c r="W83" s="470"/>
      <c r="X83" s="470"/>
      <c r="Y83" s="471"/>
    </row>
    <row r="84" spans="1:25" ht="20.25" customHeight="1" thickBot="1">
      <c r="A84" s="447"/>
      <c r="B84" s="449"/>
      <c r="C84" s="451"/>
      <c r="D84" s="56" t="s">
        <v>10</v>
      </c>
      <c r="E84" s="56" t="s">
        <v>11</v>
      </c>
      <c r="F84" s="56" t="s">
        <v>12</v>
      </c>
      <c r="G84" s="56" t="s">
        <v>13</v>
      </c>
      <c r="H84" s="56" t="s">
        <v>10</v>
      </c>
      <c r="I84" s="56" t="s">
        <v>11</v>
      </c>
      <c r="J84" s="56" t="s">
        <v>14</v>
      </c>
      <c r="K84" s="56" t="s">
        <v>15</v>
      </c>
      <c r="L84" s="56" t="s">
        <v>10</v>
      </c>
      <c r="M84" s="56" t="s">
        <v>11</v>
      </c>
      <c r="N84" s="56" t="s">
        <v>14</v>
      </c>
      <c r="O84" s="57" t="s">
        <v>15</v>
      </c>
      <c r="P84" s="111" t="s">
        <v>10</v>
      </c>
      <c r="Q84" s="112" t="s">
        <v>87</v>
      </c>
      <c r="R84" s="112" t="s">
        <v>83</v>
      </c>
      <c r="S84" s="112" t="s">
        <v>84</v>
      </c>
      <c r="T84" s="113" t="s">
        <v>88</v>
      </c>
      <c r="U84" s="114" t="s">
        <v>92</v>
      </c>
      <c r="V84" s="114" t="s">
        <v>93</v>
      </c>
      <c r="W84" s="115" t="s">
        <v>94</v>
      </c>
      <c r="X84" s="116" t="s">
        <v>21</v>
      </c>
      <c r="Y84" s="116" t="s">
        <v>79</v>
      </c>
    </row>
    <row r="85" spans="1:25" ht="20.25" customHeight="1">
      <c r="A85" s="60" t="s">
        <v>24</v>
      </c>
      <c r="B85" s="61">
        <v>10607829</v>
      </c>
      <c r="C85" s="62">
        <v>9970574.5700000003</v>
      </c>
      <c r="D85" s="62">
        <v>309</v>
      </c>
      <c r="E85" s="62">
        <v>44728</v>
      </c>
      <c r="F85" s="62">
        <v>15328</v>
      </c>
      <c r="G85" s="62">
        <v>60365</v>
      </c>
      <c r="H85" s="61">
        <v>84198479.739999995</v>
      </c>
      <c r="I85" s="61">
        <v>169391180.80000192</v>
      </c>
      <c r="J85" s="63">
        <v>24124458</v>
      </c>
      <c r="K85" s="61">
        <f>H85+I85+J85</f>
        <v>277714118.54000193</v>
      </c>
      <c r="L85" s="61">
        <v>75467836.909999982</v>
      </c>
      <c r="M85" s="61">
        <v>82426261.060000002</v>
      </c>
      <c r="N85" s="63">
        <v>24124458</v>
      </c>
      <c r="O85" s="61">
        <f>L85+M85+N85</f>
        <v>182018555.96999997</v>
      </c>
      <c r="P85" s="64">
        <f t="shared" ref="P85:P94" si="63">L85/H85</f>
        <v>0.89630878304501782</v>
      </c>
      <c r="Q85" s="64">
        <f t="shared" ref="Q85:Q94" si="64">(M85+N85)/(I85+J85)</f>
        <v>0.55060521062134926</v>
      </c>
      <c r="R85" s="64">
        <f t="shared" ref="R85:R94" si="65">M85/I85</f>
        <v>0.4866030254392032</v>
      </c>
      <c r="S85" s="117">
        <f t="shared" ref="S85:S94" si="66">O85/K85</f>
        <v>0.65541700554119298</v>
      </c>
      <c r="T85" s="118">
        <v>0.31547897586737084</v>
      </c>
      <c r="U85" s="119">
        <f>K85/C85</f>
        <v>27.85337159762117</v>
      </c>
      <c r="V85" s="120">
        <f>O85/C85</f>
        <v>18.255573406738982</v>
      </c>
      <c r="W85" s="121">
        <f>1-Y85</f>
        <v>0.38395649777211083</v>
      </c>
      <c r="X85" s="121">
        <v>0.93992602727664631</v>
      </c>
      <c r="Y85" s="121">
        <f>X85*S85</f>
        <v>0.61604350222788917</v>
      </c>
    </row>
    <row r="86" spans="1:25" ht="20.25" customHeight="1">
      <c r="A86" s="44" t="s">
        <v>25</v>
      </c>
      <c r="B86" s="70">
        <v>25078428</v>
      </c>
      <c r="C86" s="70">
        <v>22096472.059999999</v>
      </c>
      <c r="D86" s="70">
        <v>675</v>
      </c>
      <c r="E86" s="70">
        <v>36264</v>
      </c>
      <c r="F86" s="70">
        <v>6562</v>
      </c>
      <c r="G86" s="62">
        <v>43501</v>
      </c>
      <c r="H86" s="72">
        <v>254950577.17000014</v>
      </c>
      <c r="I86" s="72">
        <v>359068449.99000037</v>
      </c>
      <c r="J86" s="73">
        <v>26676270</v>
      </c>
      <c r="K86" s="61">
        <f t="shared" ref="K86:K93" si="67">H86+I86+J86</f>
        <v>640695297.16000056</v>
      </c>
      <c r="L86" s="72">
        <v>152006742.12999997</v>
      </c>
      <c r="M86" s="72">
        <v>255024703.86999997</v>
      </c>
      <c r="N86" s="73">
        <v>26676270</v>
      </c>
      <c r="O86" s="61">
        <f t="shared" ref="O86:O94" si="68">L86+M86+N86</f>
        <v>433707715.99999994</v>
      </c>
      <c r="P86" s="64">
        <f t="shared" si="63"/>
        <v>0.59622042757189919</v>
      </c>
      <c r="Q86" s="64">
        <f t="shared" si="64"/>
        <v>0.73027823654281654</v>
      </c>
      <c r="R86" s="64">
        <f t="shared" si="65"/>
        <v>0.71023979933937975</v>
      </c>
      <c r="S86" s="117">
        <f t="shared" si="66"/>
        <v>0.67693288513664596</v>
      </c>
      <c r="T86" s="118">
        <v>0.56213713021841305</v>
      </c>
      <c r="U86" s="119">
        <f t="shared" ref="U86:U94" si="69">K86/C86</f>
        <v>28.995366111851641</v>
      </c>
      <c r="V86" s="120">
        <f t="shared" ref="V86:V94" si="70">O86/C86</f>
        <v>19.627916837689064</v>
      </c>
      <c r="W86" s="121">
        <f t="shared" ref="W86:W94" si="71">1-Y86</f>
        <v>0.4035579669141508</v>
      </c>
      <c r="X86" s="122">
        <v>0.88109478233643668</v>
      </c>
      <c r="Y86" s="121">
        <f t="shared" ref="Y86:Y94" si="72">X86*S86</f>
        <v>0.5964420330858492</v>
      </c>
    </row>
    <row r="87" spans="1:25" ht="20.25" customHeight="1">
      <c r="A87" s="80" t="s">
        <v>80</v>
      </c>
      <c r="B87" s="81">
        <v>18466596</v>
      </c>
      <c r="C87" s="82">
        <v>16757828.77</v>
      </c>
      <c r="D87" s="82">
        <v>438</v>
      </c>
      <c r="E87" s="82">
        <v>29972</v>
      </c>
      <c r="F87" s="82">
        <v>20487</v>
      </c>
      <c r="G87" s="62">
        <v>50897</v>
      </c>
      <c r="H87" s="81">
        <v>128501211.57000001</v>
      </c>
      <c r="I87" s="81">
        <v>279968776.63999993</v>
      </c>
      <c r="J87" s="83">
        <v>50550311.219999999</v>
      </c>
      <c r="K87" s="61">
        <f t="shared" si="67"/>
        <v>459020299.42999995</v>
      </c>
      <c r="L87" s="81">
        <v>81724550.460000008</v>
      </c>
      <c r="M87" s="81">
        <v>148644961.84999999</v>
      </c>
      <c r="N87" s="83">
        <v>50550311.219999999</v>
      </c>
      <c r="O87" s="61">
        <f t="shared" si="68"/>
        <v>280919823.52999997</v>
      </c>
      <c r="P87" s="64">
        <f t="shared" si="63"/>
        <v>0.63598272313161197</v>
      </c>
      <c r="Q87" s="64">
        <f t="shared" si="64"/>
        <v>0.60267403725371049</v>
      </c>
      <c r="R87" s="64">
        <f t="shared" si="65"/>
        <v>0.53093406926993258</v>
      </c>
      <c r="S87" s="117">
        <f t="shared" si="66"/>
        <v>0.61199869347573355</v>
      </c>
      <c r="T87" s="118">
        <v>0.42241582756450596</v>
      </c>
      <c r="U87" s="119">
        <f t="shared" si="69"/>
        <v>27.391394537444004</v>
      </c>
      <c r="V87" s="120">
        <f t="shared" si="70"/>
        <v>16.763497669394074</v>
      </c>
      <c r="W87" s="121">
        <f t="shared" si="71"/>
        <v>0.44463130548098528</v>
      </c>
      <c r="X87" s="121">
        <v>0.90746712442293098</v>
      </c>
      <c r="Y87" s="121">
        <f t="shared" si="72"/>
        <v>0.55536869451901472</v>
      </c>
    </row>
    <row r="88" spans="1:25" ht="20.25" customHeight="1">
      <c r="A88" s="80" t="s">
        <v>95</v>
      </c>
      <c r="B88" s="81">
        <v>20779697</v>
      </c>
      <c r="C88" s="82">
        <v>15489871.65</v>
      </c>
      <c r="D88" s="82">
        <v>444</v>
      </c>
      <c r="E88" s="82">
        <v>16325</v>
      </c>
      <c r="F88" s="82">
        <v>38111</v>
      </c>
      <c r="G88" s="62">
        <v>54880</v>
      </c>
      <c r="H88" s="81">
        <v>139549913.86000001</v>
      </c>
      <c r="I88" s="81">
        <v>178946099.80999848</v>
      </c>
      <c r="J88" s="83">
        <v>103328660</v>
      </c>
      <c r="K88" s="61">
        <f t="shared" si="67"/>
        <v>421824673.66999853</v>
      </c>
      <c r="L88" s="81">
        <v>118344263.88000003</v>
      </c>
      <c r="M88" s="81">
        <v>51189524.319999993</v>
      </c>
      <c r="N88" s="83">
        <v>103328660</v>
      </c>
      <c r="O88" s="61">
        <f t="shared" si="68"/>
        <v>272862448.20000005</v>
      </c>
      <c r="P88" s="64">
        <f t="shared" si="63"/>
        <v>0.84804254339222285</v>
      </c>
      <c r="Q88" s="64">
        <f t="shared" si="64"/>
        <v>0.54740347462878891</v>
      </c>
      <c r="R88" s="64">
        <f t="shared" si="65"/>
        <v>0.28606113446647924</v>
      </c>
      <c r="S88" s="117">
        <f t="shared" si="66"/>
        <v>0.64686222791572767</v>
      </c>
      <c r="T88" s="118">
        <v>0.29283892128279881</v>
      </c>
      <c r="U88" s="119">
        <f t="shared" si="69"/>
        <v>27.232289795635491</v>
      </c>
      <c r="V88" s="120">
        <f t="shared" si="70"/>
        <v>17.615539648451513</v>
      </c>
      <c r="W88" s="121">
        <f t="shared" si="71"/>
        <v>0.51780755582491556</v>
      </c>
      <c r="X88" s="121">
        <v>0.74543298922982371</v>
      </c>
      <c r="Y88" s="121">
        <f t="shared" si="72"/>
        <v>0.48219244417508439</v>
      </c>
    </row>
    <row r="89" spans="1:25" ht="20.25" customHeight="1">
      <c r="A89" s="80" t="s">
        <v>27</v>
      </c>
      <c r="B89" s="81">
        <v>27374127</v>
      </c>
      <c r="C89" s="82">
        <v>21805393.100000001</v>
      </c>
      <c r="D89" s="82">
        <v>625</v>
      </c>
      <c r="E89" s="82">
        <v>21872</v>
      </c>
      <c r="F89" s="82">
        <v>23008</v>
      </c>
      <c r="G89" s="62">
        <v>45505</v>
      </c>
      <c r="H89" s="81">
        <v>310431175.38000011</v>
      </c>
      <c r="I89" s="81">
        <v>251933118.54999733</v>
      </c>
      <c r="J89" s="83">
        <v>83717366</v>
      </c>
      <c r="K89" s="61">
        <f t="shared" si="67"/>
        <v>646081659.92999744</v>
      </c>
      <c r="L89" s="81">
        <v>237398118.22999996</v>
      </c>
      <c r="M89" s="81">
        <v>146966596.63</v>
      </c>
      <c r="N89" s="83">
        <v>83717366</v>
      </c>
      <c r="O89" s="61">
        <f t="shared" si="68"/>
        <v>468082080.85999995</v>
      </c>
      <c r="P89" s="64">
        <f t="shared" si="63"/>
        <v>0.76473671801615906</v>
      </c>
      <c r="Q89" s="64">
        <f t="shared" si="64"/>
        <v>0.68727433222471068</v>
      </c>
      <c r="R89" s="64">
        <f t="shared" si="65"/>
        <v>0.58335560435986811</v>
      </c>
      <c r="S89" s="117">
        <f t="shared" si="66"/>
        <v>0.72449368228579092</v>
      </c>
      <c r="T89" s="118">
        <v>0.52139196234134755</v>
      </c>
      <c r="U89" s="119">
        <f t="shared" si="69"/>
        <v>29.629443366008264</v>
      </c>
      <c r="V89" s="120">
        <f t="shared" si="70"/>
        <v>21.466344528317627</v>
      </c>
      <c r="W89" s="121">
        <f t="shared" si="71"/>
        <v>0.42289047096522281</v>
      </c>
      <c r="X89" s="121">
        <v>0.79656944310954647</v>
      </c>
      <c r="Y89" s="121">
        <f t="shared" si="72"/>
        <v>0.57710952903477719</v>
      </c>
    </row>
    <row r="90" spans="1:25" ht="20.25" customHeight="1">
      <c r="A90" s="80" t="s">
        <v>28</v>
      </c>
      <c r="B90" s="82">
        <v>67338957</v>
      </c>
      <c r="C90" s="82">
        <v>55752312.93</v>
      </c>
      <c r="D90" s="82">
        <v>2598</v>
      </c>
      <c r="E90" s="82">
        <v>20182</v>
      </c>
      <c r="F90" s="82">
        <v>16107</v>
      </c>
      <c r="G90" s="62">
        <v>38887</v>
      </c>
      <c r="H90" s="81">
        <v>1557063524.8900011</v>
      </c>
      <c r="I90" s="81">
        <v>213853799.41999647</v>
      </c>
      <c r="J90" s="83">
        <v>114543566.73</v>
      </c>
      <c r="K90" s="61">
        <f t="shared" si="67"/>
        <v>1885460891.0399976</v>
      </c>
      <c r="L90" s="81">
        <v>1444948585.7299998</v>
      </c>
      <c r="M90" s="81">
        <v>133608667.67999999</v>
      </c>
      <c r="N90" s="83">
        <v>114543566.73</v>
      </c>
      <c r="O90" s="61">
        <f t="shared" si="68"/>
        <v>1693100820.1399999</v>
      </c>
      <c r="P90" s="64">
        <f t="shared" si="63"/>
        <v>0.92799591194076581</v>
      </c>
      <c r="Q90" s="64">
        <f t="shared" si="64"/>
        <v>0.755646238333884</v>
      </c>
      <c r="R90" s="64">
        <f t="shared" si="65"/>
        <v>0.62476639668019318</v>
      </c>
      <c r="S90" s="117">
        <f t="shared" si="66"/>
        <v>0.89797716207526623</v>
      </c>
      <c r="T90" s="118">
        <v>0.41592874926208262</v>
      </c>
      <c r="U90" s="119">
        <f t="shared" si="69"/>
        <v>33.818523249560862</v>
      </c>
      <c r="V90" s="120">
        <f t="shared" si="70"/>
        <v>30.368261533217073</v>
      </c>
      <c r="W90" s="121">
        <f t="shared" si="71"/>
        <v>0.25653283070580413</v>
      </c>
      <c r="X90" s="121">
        <v>0.82793549846636327</v>
      </c>
      <c r="Y90" s="121">
        <f t="shared" si="72"/>
        <v>0.74346716929419587</v>
      </c>
    </row>
    <row r="91" spans="1:25" ht="20.25" customHeight="1">
      <c r="A91" s="80" t="s">
        <v>29</v>
      </c>
      <c r="B91" s="82">
        <v>23832690</v>
      </c>
      <c r="C91" s="82">
        <v>18864272.509999998</v>
      </c>
      <c r="D91" s="82">
        <v>768</v>
      </c>
      <c r="E91" s="82">
        <v>4350</v>
      </c>
      <c r="F91" s="82">
        <v>18888</v>
      </c>
      <c r="G91" s="62">
        <v>24006</v>
      </c>
      <c r="H91" s="81">
        <v>389150597.95000017</v>
      </c>
      <c r="I91" s="81">
        <v>53388487.069999628</v>
      </c>
      <c r="J91" s="83">
        <v>150101401.09</v>
      </c>
      <c r="K91" s="61">
        <f t="shared" si="67"/>
        <v>592640486.10999978</v>
      </c>
      <c r="L91" s="81">
        <v>379266126.93999994</v>
      </c>
      <c r="M91" s="81">
        <v>37131325.280000001</v>
      </c>
      <c r="N91" s="83">
        <v>150101401.09</v>
      </c>
      <c r="O91" s="61">
        <f t="shared" si="68"/>
        <v>566498853.30999994</v>
      </c>
      <c r="P91" s="64">
        <f t="shared" si="63"/>
        <v>0.97459988225106042</v>
      </c>
      <c r="Q91" s="64">
        <f t="shared" si="64"/>
        <v>0.9201082572849173</v>
      </c>
      <c r="R91" s="64">
        <f t="shared" si="65"/>
        <v>0.6954931169208024</v>
      </c>
      <c r="S91" s="117">
        <f t="shared" si="66"/>
        <v>0.95588955966948963</v>
      </c>
      <c r="T91" s="118">
        <v>0.4440973090060818</v>
      </c>
      <c r="U91" s="119">
        <f t="shared" si="69"/>
        <v>31.416026554739368</v>
      </c>
      <c r="V91" s="120">
        <f t="shared" si="70"/>
        <v>30.030251789974805</v>
      </c>
      <c r="W91" s="121">
        <f t="shared" si="71"/>
        <v>0.24338540286181898</v>
      </c>
      <c r="X91" s="121">
        <v>0.79152930323853488</v>
      </c>
      <c r="Y91" s="121">
        <f t="shared" si="72"/>
        <v>0.75661459713818102</v>
      </c>
    </row>
    <row r="92" spans="1:25" ht="20.25" customHeight="1">
      <c r="A92" s="288" t="s">
        <v>30</v>
      </c>
      <c r="B92" s="71">
        <v>42628759</v>
      </c>
      <c r="C92" s="71">
        <v>34704169.420000002</v>
      </c>
      <c r="D92" s="71">
        <v>817</v>
      </c>
      <c r="E92" s="71">
        <v>44436</v>
      </c>
      <c r="F92" s="71">
        <v>39038</v>
      </c>
      <c r="G92" s="62">
        <v>84291</v>
      </c>
      <c r="H92" s="74">
        <v>403397075.9599998</v>
      </c>
      <c r="I92" s="74">
        <v>489259942.20000458</v>
      </c>
      <c r="J92" s="83">
        <v>89880152</v>
      </c>
      <c r="K92" s="61">
        <f t="shared" si="67"/>
        <v>982537170.16000438</v>
      </c>
      <c r="L92" s="74">
        <v>368507519.46000004</v>
      </c>
      <c r="M92" s="74">
        <v>317945160.76999992</v>
      </c>
      <c r="N92" s="83">
        <v>89880152</v>
      </c>
      <c r="O92" s="61">
        <f t="shared" si="68"/>
        <v>776332832.23000002</v>
      </c>
      <c r="P92" s="64">
        <f t="shared" si="63"/>
        <v>0.91351063609727468</v>
      </c>
      <c r="Q92" s="64">
        <f t="shared" si="64"/>
        <v>0.70419112206926304</v>
      </c>
      <c r="R92" s="64">
        <f t="shared" si="65"/>
        <v>0.64984915654514608</v>
      </c>
      <c r="S92" s="117">
        <f t="shared" si="66"/>
        <v>0.79013075108759057</v>
      </c>
      <c r="T92" s="118">
        <v>0.50598148587704728</v>
      </c>
      <c r="U92" s="119">
        <f t="shared" si="69"/>
        <v>28.311790386597426</v>
      </c>
      <c r="V92" s="120">
        <f t="shared" si="70"/>
        <v>22.370016202796648</v>
      </c>
      <c r="W92" s="121">
        <f t="shared" si="71"/>
        <v>0.35675276285440083</v>
      </c>
      <c r="X92" s="122">
        <v>0.81410226884625003</v>
      </c>
      <c r="Y92" s="121">
        <f t="shared" si="72"/>
        <v>0.64324723714559917</v>
      </c>
    </row>
    <row r="93" spans="1:25" ht="20.25" customHeight="1" thickBot="1">
      <c r="A93" s="80" t="s">
        <v>31</v>
      </c>
      <c r="B93" s="81">
        <v>15990872</v>
      </c>
      <c r="C93" s="82">
        <v>14046620.48</v>
      </c>
      <c r="D93" s="82">
        <v>218</v>
      </c>
      <c r="E93" s="82">
        <v>37379</v>
      </c>
      <c r="F93" s="82">
        <v>13248</v>
      </c>
      <c r="G93" s="62">
        <v>50845</v>
      </c>
      <c r="H93" s="81">
        <v>82932352.25</v>
      </c>
      <c r="I93" s="81">
        <v>274853730.78000551</v>
      </c>
      <c r="J93" s="83">
        <v>18115922</v>
      </c>
      <c r="K93" s="61">
        <f t="shared" si="67"/>
        <v>375902005.03000551</v>
      </c>
      <c r="L93" s="81">
        <v>40994514.060000002</v>
      </c>
      <c r="M93" s="81">
        <v>118081776.91</v>
      </c>
      <c r="N93" s="99">
        <v>18115922</v>
      </c>
      <c r="O93" s="61">
        <f t="shared" si="68"/>
        <v>177192212.97</v>
      </c>
      <c r="P93" s="64">
        <f t="shared" si="63"/>
        <v>0.49431268917131194</v>
      </c>
      <c r="Q93" s="64">
        <f t="shared" si="64"/>
        <v>0.46488671306946766</v>
      </c>
      <c r="R93" s="64">
        <f t="shared" si="65"/>
        <v>0.4296167877179492</v>
      </c>
      <c r="S93" s="117">
        <f t="shared" si="66"/>
        <v>0.47137873860464258</v>
      </c>
      <c r="T93" s="118">
        <v>0.4469259427174706</v>
      </c>
      <c r="U93" s="119">
        <f t="shared" si="69"/>
        <v>26.761028075416863</v>
      </c>
      <c r="V93" s="120">
        <f t="shared" si="70"/>
        <v>12.614579657953426</v>
      </c>
      <c r="W93" s="121">
        <f t="shared" si="71"/>
        <v>0.58593388506139377</v>
      </c>
      <c r="X93" s="121">
        <v>0.87841491570941221</v>
      </c>
      <c r="Y93" s="121">
        <f t="shared" si="72"/>
        <v>0.41406611493860618</v>
      </c>
    </row>
    <row r="94" spans="1:25" ht="20.25" customHeight="1" thickBot="1">
      <c r="A94" s="90" t="s">
        <v>32</v>
      </c>
      <c r="B94" s="91">
        <f>SUM(B85:B93)</f>
        <v>252097955</v>
      </c>
      <c r="C94" s="91">
        <f>SUM(C85:C93)</f>
        <v>209487515.48999998</v>
      </c>
      <c r="D94" s="91">
        <v>6817</v>
      </c>
      <c r="E94" s="91">
        <v>254655</v>
      </c>
      <c r="F94" s="91">
        <v>190777</v>
      </c>
      <c r="G94" s="91">
        <f>SUM(G85:G93)</f>
        <v>453177</v>
      </c>
      <c r="H94" s="91">
        <v>3350174908.7700014</v>
      </c>
      <c r="I94" s="91">
        <f t="shared" ref="I94:N94" si="73">SUM(I85:I93)</f>
        <v>2270663585.2600045</v>
      </c>
      <c r="J94" s="92">
        <f t="shared" si="73"/>
        <v>661038107.04000008</v>
      </c>
      <c r="K94" s="123">
        <f t="shared" si="73"/>
        <v>6281876601.0700064</v>
      </c>
      <c r="L94" s="93">
        <f t="shared" si="73"/>
        <v>2898658257.7999997</v>
      </c>
      <c r="M94" s="100">
        <f t="shared" si="73"/>
        <v>1291018978.3699999</v>
      </c>
      <c r="N94" s="101">
        <f t="shared" si="73"/>
        <v>661038107.04000008</v>
      </c>
      <c r="O94" s="123">
        <f t="shared" si="68"/>
        <v>4850715343.21</v>
      </c>
      <c r="P94" s="64">
        <f t="shared" si="63"/>
        <v>0.86522594692353727</v>
      </c>
      <c r="Q94" s="64">
        <f t="shared" si="64"/>
        <v>0.665844376505631</v>
      </c>
      <c r="R94" s="64">
        <f t="shared" si="65"/>
        <v>0.56856461994222296</v>
      </c>
      <c r="S94" s="117">
        <f t="shared" si="66"/>
        <v>0.7721761586949617</v>
      </c>
      <c r="T94" s="118">
        <v>0.43480913465683141</v>
      </c>
      <c r="U94" s="119">
        <f t="shared" si="69"/>
        <v>29.986878150597359</v>
      </c>
      <c r="V94" s="120">
        <f t="shared" si="70"/>
        <v>23.155152381582148</v>
      </c>
      <c r="W94" s="121">
        <f t="shared" si="71"/>
        <v>0.35833963823459236</v>
      </c>
      <c r="X94" s="121">
        <v>0.83097665544331756</v>
      </c>
      <c r="Y94" s="121">
        <f t="shared" si="72"/>
        <v>0.64166036176540764</v>
      </c>
    </row>
    <row r="95" spans="1:25" ht="20.25" customHeight="1">
      <c r="A95" s="474" t="s">
        <v>96</v>
      </c>
      <c r="B95" s="474"/>
      <c r="C95" s="124"/>
      <c r="D95" s="124"/>
      <c r="E95" s="124"/>
      <c r="F95" s="124"/>
      <c r="G95" s="124"/>
      <c r="J95" s="125"/>
      <c r="K95" s="126"/>
      <c r="L95" s="127"/>
      <c r="N95" s="128"/>
    </row>
    <row r="96" spans="1:25" ht="20.25" customHeight="1">
      <c r="A96" s="474" t="s">
        <v>82</v>
      </c>
      <c r="B96" s="474"/>
      <c r="C96" s="129"/>
      <c r="D96" s="129"/>
      <c r="E96" s="129"/>
      <c r="F96" s="129"/>
      <c r="G96" s="129"/>
      <c r="J96" s="125"/>
      <c r="K96" s="126"/>
      <c r="L96" s="127"/>
      <c r="N96" s="128"/>
    </row>
    <row r="98" spans="1:25" ht="20.25" customHeight="1">
      <c r="A98" s="475" t="s">
        <v>97</v>
      </c>
      <c r="B98" s="475"/>
      <c r="C98" s="475"/>
      <c r="D98" s="475"/>
      <c r="E98" s="475"/>
      <c r="F98" s="475"/>
      <c r="G98" s="475"/>
      <c r="H98" s="475"/>
      <c r="I98" s="475"/>
      <c r="J98" s="475"/>
      <c r="K98" s="475"/>
      <c r="L98" s="475"/>
      <c r="M98" s="475"/>
      <c r="N98" s="475"/>
      <c r="O98" s="475"/>
      <c r="P98" s="475"/>
      <c r="Q98" s="475"/>
      <c r="R98" s="475"/>
      <c r="S98" s="475"/>
      <c r="T98" s="130"/>
      <c r="U98" s="53"/>
      <c r="X98" s="124"/>
    </row>
    <row r="99" spans="1:25" ht="20.25" customHeight="1" thickBot="1">
      <c r="A99" s="55">
        <v>42978</v>
      </c>
      <c r="T99" s="2"/>
      <c r="X99" s="124"/>
    </row>
    <row r="100" spans="1:25" ht="20.25" customHeight="1" thickBot="1">
      <c r="A100" s="446" t="s">
        <v>1</v>
      </c>
      <c r="B100" s="448" t="s">
        <v>2</v>
      </c>
      <c r="C100" s="450" t="s">
        <v>3</v>
      </c>
      <c r="D100" s="463" t="s">
        <v>5</v>
      </c>
      <c r="E100" s="464"/>
      <c r="F100" s="464"/>
      <c r="G100" s="465"/>
      <c r="H100" s="466" t="s">
        <v>6</v>
      </c>
      <c r="I100" s="467"/>
      <c r="J100" s="467"/>
      <c r="K100" s="468"/>
      <c r="L100" s="466" t="s">
        <v>7</v>
      </c>
      <c r="M100" s="467"/>
      <c r="N100" s="467"/>
      <c r="O100" s="468"/>
      <c r="P100" s="469" t="s">
        <v>8</v>
      </c>
      <c r="Q100" s="470"/>
      <c r="R100" s="470"/>
      <c r="S100" s="470"/>
      <c r="T100" s="470"/>
      <c r="U100" s="470"/>
      <c r="V100" s="470"/>
      <c r="W100" s="470"/>
      <c r="X100" s="470"/>
      <c r="Y100" s="471"/>
    </row>
    <row r="101" spans="1:25" ht="20.25" customHeight="1" thickBot="1">
      <c r="A101" s="447"/>
      <c r="B101" s="449"/>
      <c r="C101" s="451"/>
      <c r="D101" s="56" t="s">
        <v>10</v>
      </c>
      <c r="E101" s="56" t="s">
        <v>11</v>
      </c>
      <c r="F101" s="56" t="s">
        <v>12</v>
      </c>
      <c r="G101" s="56" t="s">
        <v>13</v>
      </c>
      <c r="H101" s="56" t="s">
        <v>10</v>
      </c>
      <c r="I101" s="56" t="s">
        <v>11</v>
      </c>
      <c r="J101" s="56" t="s">
        <v>14</v>
      </c>
      <c r="K101" s="56" t="s">
        <v>15</v>
      </c>
      <c r="L101" s="56" t="s">
        <v>10</v>
      </c>
      <c r="M101" s="56" t="s">
        <v>11</v>
      </c>
      <c r="N101" s="56" t="s">
        <v>14</v>
      </c>
      <c r="O101" s="57" t="s">
        <v>15</v>
      </c>
      <c r="P101" s="111" t="s">
        <v>10</v>
      </c>
      <c r="Q101" s="112" t="s">
        <v>87</v>
      </c>
      <c r="R101" s="112" t="s">
        <v>83</v>
      </c>
      <c r="S101" s="112" t="s">
        <v>84</v>
      </c>
      <c r="T101" s="113" t="s">
        <v>88</v>
      </c>
      <c r="U101" s="114" t="s">
        <v>92</v>
      </c>
      <c r="V101" s="114" t="s">
        <v>93</v>
      </c>
      <c r="W101" s="115" t="s">
        <v>94</v>
      </c>
      <c r="X101" s="131" t="s">
        <v>21</v>
      </c>
      <c r="Y101" s="116" t="s">
        <v>79</v>
      </c>
    </row>
    <row r="102" spans="1:25" ht="20.25" customHeight="1">
      <c r="A102" s="60" t="s">
        <v>24</v>
      </c>
      <c r="B102" s="61">
        <v>13906785.623711886</v>
      </c>
      <c r="C102" s="62">
        <v>11997725.57</v>
      </c>
      <c r="D102" s="62">
        <v>310</v>
      </c>
      <c r="E102" s="62">
        <v>45239</v>
      </c>
      <c r="F102" s="62">
        <v>15468</v>
      </c>
      <c r="G102" s="62">
        <v>61017</v>
      </c>
      <c r="H102" s="61">
        <v>58793062.370000035</v>
      </c>
      <c r="I102" s="61">
        <v>237275853.0399783</v>
      </c>
      <c r="J102" s="63">
        <v>26016591</v>
      </c>
      <c r="K102" s="132">
        <v>322085506.40997833</v>
      </c>
      <c r="L102" s="61">
        <v>53779597.149999999</v>
      </c>
      <c r="M102" s="61">
        <v>96124948.639999986</v>
      </c>
      <c r="N102" s="63">
        <v>26016591</v>
      </c>
      <c r="O102" s="61">
        <v>175921136.78999999</v>
      </c>
      <c r="P102" s="64">
        <v>0.91472692494823626</v>
      </c>
      <c r="Q102" s="133">
        <v>0.46390066408990466</v>
      </c>
      <c r="R102" s="133">
        <v>0.40511896768443612</v>
      </c>
      <c r="S102" s="134">
        <v>0.54619389351246472</v>
      </c>
      <c r="T102" s="135">
        <v>0.42476686824983201</v>
      </c>
      <c r="U102" s="119">
        <v>26.84554706063162</v>
      </c>
      <c r="V102" s="120">
        <v>14.662873872518489</v>
      </c>
      <c r="W102" s="136">
        <v>0.52878511111877913</v>
      </c>
      <c r="X102" s="137">
        <v>0.86272456444163304</v>
      </c>
      <c r="Y102" s="121">
        <v>0.47121488888122082</v>
      </c>
    </row>
    <row r="103" spans="1:25" ht="20.25" customHeight="1">
      <c r="A103" s="44" t="s">
        <v>25</v>
      </c>
      <c r="B103" s="70">
        <v>22593979.445435647</v>
      </c>
      <c r="C103" s="70">
        <v>20262167.059999999</v>
      </c>
      <c r="D103" s="70">
        <v>676</v>
      </c>
      <c r="E103" s="70">
        <v>36176</v>
      </c>
      <c r="F103" s="70">
        <v>6591</v>
      </c>
      <c r="G103" s="62">
        <v>43443</v>
      </c>
      <c r="H103" s="72">
        <v>240429978.12000003</v>
      </c>
      <c r="I103" s="72">
        <v>322342306.04994869</v>
      </c>
      <c r="J103" s="73">
        <v>32574383.560000002</v>
      </c>
      <c r="K103" s="132">
        <v>595346667.72994876</v>
      </c>
      <c r="L103" s="72">
        <v>125001462.27</v>
      </c>
      <c r="M103" s="72">
        <v>274739514.32999998</v>
      </c>
      <c r="N103" s="73">
        <v>32574383.560000002</v>
      </c>
      <c r="O103" s="61">
        <v>432315360.15999997</v>
      </c>
      <c r="P103" s="138">
        <v>0.51990797174057479</v>
      </c>
      <c r="Q103" s="64">
        <v>0.86587615315508581</v>
      </c>
      <c r="R103" s="64">
        <v>0.85232223376669525</v>
      </c>
      <c r="S103" s="117">
        <v>0.72615735267052783</v>
      </c>
      <c r="T103" s="135">
        <v>0.58936997905301203</v>
      </c>
      <c r="U103" s="119">
        <v>29.382181381044678</v>
      </c>
      <c r="V103" s="120">
        <v>21.336087047344677</v>
      </c>
      <c r="W103" s="121">
        <v>0.34878574059117584</v>
      </c>
      <c r="X103" s="137">
        <v>0.89679496739089437</v>
      </c>
      <c r="Y103" s="121">
        <v>0.65121425940882416</v>
      </c>
    </row>
    <row r="104" spans="1:25" ht="20.25" customHeight="1">
      <c r="A104" s="80" t="s">
        <v>80</v>
      </c>
      <c r="B104" s="81">
        <v>19089837.718366504</v>
      </c>
      <c r="C104" s="82">
        <v>16903797.77</v>
      </c>
      <c r="D104" s="82">
        <v>448</v>
      </c>
      <c r="E104" s="82">
        <v>29904</v>
      </c>
      <c r="F104" s="82">
        <v>20837</v>
      </c>
      <c r="G104" s="62">
        <v>51189</v>
      </c>
      <c r="H104" s="81">
        <v>142544981.37000003</v>
      </c>
      <c r="I104" s="81">
        <v>272847917.07000303</v>
      </c>
      <c r="J104" s="83">
        <v>52968589</v>
      </c>
      <c r="K104" s="132">
        <v>468361487.44000304</v>
      </c>
      <c r="L104" s="81">
        <v>98593908.540000021</v>
      </c>
      <c r="M104" s="81">
        <v>156291596.24000001</v>
      </c>
      <c r="N104" s="83">
        <v>52968589</v>
      </c>
      <c r="O104" s="61">
        <v>307854093.78000003</v>
      </c>
      <c r="P104" s="64">
        <v>0.69166874619094842</v>
      </c>
      <c r="Q104" s="64">
        <v>0.64226391647278791</v>
      </c>
      <c r="R104" s="139">
        <v>0.57281579393512894</v>
      </c>
      <c r="S104" s="117">
        <v>0.65730018807200929</v>
      </c>
      <c r="T104" s="135">
        <v>0.44937388892144797</v>
      </c>
      <c r="U104" s="119">
        <v>27.707471055482408</v>
      </c>
      <c r="V104" s="120">
        <v>18.212125935768341</v>
      </c>
      <c r="W104" s="121">
        <v>0.41796941297922374</v>
      </c>
      <c r="X104" s="137">
        <v>0.88548671913207022</v>
      </c>
      <c r="Y104" s="121">
        <v>0.58203058702077626</v>
      </c>
    </row>
    <row r="105" spans="1:25" ht="20.25" customHeight="1">
      <c r="A105" s="80" t="s">
        <v>95</v>
      </c>
      <c r="B105" s="81">
        <v>11084092.894271543</v>
      </c>
      <c r="C105" s="82">
        <v>10148855.25</v>
      </c>
      <c r="D105" s="82">
        <v>447</v>
      </c>
      <c r="E105" s="82">
        <v>16469</v>
      </c>
      <c r="F105" s="82">
        <v>33546</v>
      </c>
      <c r="G105" s="62">
        <v>50462</v>
      </c>
      <c r="H105" s="81">
        <v>98685621.919999972</v>
      </c>
      <c r="I105" s="81">
        <v>97550435.510000005</v>
      </c>
      <c r="J105" s="83">
        <v>110304414</v>
      </c>
      <c r="K105" s="132">
        <v>306540471.42999995</v>
      </c>
      <c r="L105" s="81">
        <v>76058951.269999996</v>
      </c>
      <c r="M105" s="81">
        <v>55570024.739999995</v>
      </c>
      <c r="N105" s="83">
        <v>110304414</v>
      </c>
      <c r="O105" s="61">
        <v>241933390.00999999</v>
      </c>
      <c r="P105" s="64">
        <v>0.77071968327521501</v>
      </c>
      <c r="Q105" s="64">
        <v>0.79803015965725499</v>
      </c>
      <c r="R105" s="139">
        <v>0.56965429676942292</v>
      </c>
      <c r="S105" s="117">
        <v>0.78923800463080673</v>
      </c>
      <c r="T105" s="135">
        <v>0.39619912012999881</v>
      </c>
      <c r="U105" s="119">
        <v>30.204438222724672</v>
      </c>
      <c r="V105" s="120">
        <v>23.838490553897692</v>
      </c>
      <c r="W105" s="121">
        <v>0.27735518429870543</v>
      </c>
      <c r="X105" s="137">
        <v>0.91562343863475826</v>
      </c>
      <c r="Y105" s="121">
        <v>0.72264481570129457</v>
      </c>
    </row>
    <row r="106" spans="1:25" ht="20.25" customHeight="1">
      <c r="A106" s="80" t="s">
        <v>27</v>
      </c>
      <c r="B106" s="81">
        <v>24978959.020124722</v>
      </c>
      <c r="C106" s="82">
        <v>20534766.100000001</v>
      </c>
      <c r="D106" s="82">
        <v>627</v>
      </c>
      <c r="E106" s="82">
        <v>21930</v>
      </c>
      <c r="F106" s="82">
        <v>23303</v>
      </c>
      <c r="G106" s="62">
        <v>45860</v>
      </c>
      <c r="H106" s="81">
        <v>273053954.77000022</v>
      </c>
      <c r="I106" s="81">
        <v>248153965.40000239</v>
      </c>
      <c r="J106" s="83">
        <v>85099379</v>
      </c>
      <c r="K106" s="132">
        <v>606307299.17000258</v>
      </c>
      <c r="L106" s="81">
        <v>207970258.66999999</v>
      </c>
      <c r="M106" s="81">
        <v>163672087.71000001</v>
      </c>
      <c r="N106" s="83">
        <v>85099379</v>
      </c>
      <c r="O106" s="61">
        <v>456741725.38</v>
      </c>
      <c r="P106" s="64">
        <v>0.7616452903792521</v>
      </c>
      <c r="Q106" s="64">
        <v>0.7464935337945201</v>
      </c>
      <c r="R106" s="64">
        <v>0.65955862299510304</v>
      </c>
      <c r="S106" s="117">
        <v>0.7533172139033314</v>
      </c>
      <c r="T106" s="135">
        <v>0.51585259485390322</v>
      </c>
      <c r="U106" s="119">
        <v>29.525892635806674</v>
      </c>
      <c r="V106" s="120">
        <v>22.242363178414774</v>
      </c>
      <c r="W106" s="121">
        <v>0.38071107069972132</v>
      </c>
      <c r="X106" s="137">
        <v>0.82208254088794563</v>
      </c>
      <c r="Y106" s="121">
        <v>0.61928892930027868</v>
      </c>
    </row>
    <row r="107" spans="1:25" ht="20.25" customHeight="1">
      <c r="A107" s="80" t="s">
        <v>28</v>
      </c>
      <c r="B107" s="82">
        <v>56087053.439845689</v>
      </c>
      <c r="C107" s="82">
        <v>50160245.93</v>
      </c>
      <c r="D107" s="82">
        <v>2606</v>
      </c>
      <c r="E107" s="82">
        <v>20139</v>
      </c>
      <c r="F107" s="82">
        <v>16311</v>
      </c>
      <c r="G107" s="62">
        <v>39056</v>
      </c>
      <c r="H107" s="81">
        <v>1398793919.1100001</v>
      </c>
      <c r="I107" s="81">
        <v>191909367.24000415</v>
      </c>
      <c r="J107" s="83">
        <v>144308288</v>
      </c>
      <c r="K107" s="132">
        <v>1735011574.3500042</v>
      </c>
      <c r="L107" s="81">
        <v>1339094502.7300003</v>
      </c>
      <c r="M107" s="81">
        <v>137171680.39999998</v>
      </c>
      <c r="N107" s="83">
        <v>144308288</v>
      </c>
      <c r="O107" s="61">
        <v>1620574471.1300001</v>
      </c>
      <c r="P107" s="64">
        <v>0.95732079217360022</v>
      </c>
      <c r="Q107" s="64">
        <v>0.83719567968276243</v>
      </c>
      <c r="R107" s="64">
        <v>0.71477324099793127</v>
      </c>
      <c r="S107" s="117">
        <v>0.93404245544420861</v>
      </c>
      <c r="T107" s="135">
        <v>0.40142359688652191</v>
      </c>
      <c r="U107" s="119">
        <v>34.589375354563863</v>
      </c>
      <c r="V107" s="120">
        <v>32.307945088458226</v>
      </c>
      <c r="W107" s="121">
        <v>0.16465928586546419</v>
      </c>
      <c r="X107" s="137">
        <v>0.8943284207967479</v>
      </c>
      <c r="Y107" s="121">
        <v>0.83534071413453581</v>
      </c>
    </row>
    <row r="108" spans="1:25" ht="20.25" customHeight="1">
      <c r="A108" s="80" t="s">
        <v>29</v>
      </c>
      <c r="B108" s="82">
        <v>26524635.605298102</v>
      </c>
      <c r="C108" s="82">
        <v>20906103.91</v>
      </c>
      <c r="D108" s="82">
        <v>788</v>
      </c>
      <c r="E108" s="82">
        <v>4542</v>
      </c>
      <c r="F108" s="82">
        <v>24027</v>
      </c>
      <c r="G108" s="62">
        <v>29357</v>
      </c>
      <c r="H108" s="81">
        <v>379757800.48000002</v>
      </c>
      <c r="I108" s="81">
        <v>82552957.129999995</v>
      </c>
      <c r="J108" s="83">
        <v>173908011</v>
      </c>
      <c r="K108" s="132">
        <v>636218768.61000001</v>
      </c>
      <c r="L108" s="81">
        <v>387349778.49000001</v>
      </c>
      <c r="M108" s="81">
        <v>44870008.129999995</v>
      </c>
      <c r="N108" s="83">
        <v>173908011</v>
      </c>
      <c r="O108" s="61">
        <v>606127797.62</v>
      </c>
      <c r="P108" s="64">
        <v>1.0199916315093567</v>
      </c>
      <c r="Q108" s="64">
        <v>0.85306555896295877</v>
      </c>
      <c r="R108" s="64">
        <v>0.54352999201883345</v>
      </c>
      <c r="S108" s="117">
        <v>0.95270342140999353</v>
      </c>
      <c r="T108" s="135">
        <v>0.37830841025990392</v>
      </c>
      <c r="U108" s="119">
        <v>30.432201588057637</v>
      </c>
      <c r="V108" s="120">
        <v>28.992862573981149</v>
      </c>
      <c r="W108" s="121">
        <v>0.24910121217908432</v>
      </c>
      <c r="X108" s="137">
        <v>0.78817685645506697</v>
      </c>
      <c r="Y108" s="121">
        <v>0.75089878782091568</v>
      </c>
    </row>
    <row r="109" spans="1:25" ht="20.25" customHeight="1">
      <c r="A109" s="288" t="s">
        <v>30</v>
      </c>
      <c r="B109" s="71">
        <v>36109600.254087016</v>
      </c>
      <c r="C109" s="71">
        <v>31810401.420000002</v>
      </c>
      <c r="D109" s="71">
        <v>818</v>
      </c>
      <c r="E109" s="71">
        <v>44493</v>
      </c>
      <c r="F109" s="71">
        <v>39303</v>
      </c>
      <c r="G109" s="62">
        <v>84614</v>
      </c>
      <c r="H109" s="74">
        <v>352779748.06000006</v>
      </c>
      <c r="I109" s="74">
        <v>452798080.59999365</v>
      </c>
      <c r="J109" s="83">
        <v>95483502</v>
      </c>
      <c r="K109" s="132">
        <v>901061330.65999365</v>
      </c>
      <c r="L109" s="74">
        <v>309031669.25000006</v>
      </c>
      <c r="M109" s="74">
        <v>340148493.20999998</v>
      </c>
      <c r="N109" s="83">
        <v>95483502</v>
      </c>
      <c r="O109" s="61">
        <v>744663664.46000004</v>
      </c>
      <c r="P109" s="64">
        <v>0.87599039046153115</v>
      </c>
      <c r="Q109" s="64">
        <v>0.79454063210403558</v>
      </c>
      <c r="R109" s="64">
        <v>0.75121452096103425</v>
      </c>
      <c r="S109" s="117">
        <v>0.82642949943769295</v>
      </c>
      <c r="T109" s="135">
        <v>0.51550570827522635</v>
      </c>
      <c r="U109" s="119">
        <v>28.325996857539611</v>
      </c>
      <c r="V109" s="120">
        <v>23.409439404050122</v>
      </c>
      <c r="W109" s="121">
        <v>0.27196496395810454</v>
      </c>
      <c r="X109" s="137">
        <v>0.88094028170249783</v>
      </c>
      <c r="Y109" s="121">
        <v>0.72803503604189546</v>
      </c>
    </row>
    <row r="110" spans="1:25" ht="20.25" customHeight="1" thickBot="1">
      <c r="A110" s="80" t="s">
        <v>31</v>
      </c>
      <c r="B110" s="81">
        <v>17190453.714858703</v>
      </c>
      <c r="C110" s="82">
        <v>15268522.039999999</v>
      </c>
      <c r="D110" s="82">
        <v>220</v>
      </c>
      <c r="E110" s="82">
        <v>38256</v>
      </c>
      <c r="F110" s="82">
        <v>13336</v>
      </c>
      <c r="G110" s="62">
        <v>51812</v>
      </c>
      <c r="H110" s="81">
        <v>82067197.76000002</v>
      </c>
      <c r="I110" s="81">
        <v>305989030.76000911</v>
      </c>
      <c r="J110" s="83">
        <v>18770908</v>
      </c>
      <c r="K110" s="132">
        <v>406827136.52000916</v>
      </c>
      <c r="L110" s="81">
        <v>40507108.190000005</v>
      </c>
      <c r="M110" s="81">
        <v>132118264.85000001</v>
      </c>
      <c r="N110" s="99">
        <v>18770908</v>
      </c>
      <c r="O110" s="61">
        <v>191396281.04000002</v>
      </c>
      <c r="P110" s="133">
        <v>0.49358463912049622</v>
      </c>
      <c r="Q110" s="133">
        <v>0.46461756775211122</v>
      </c>
      <c r="R110" s="133">
        <v>0.43177451336032358</v>
      </c>
      <c r="S110" s="134">
        <v>0.47046094977144304</v>
      </c>
      <c r="T110" s="135">
        <v>0.47851848992511387</v>
      </c>
      <c r="U110" s="119">
        <v>26.644827538265726</v>
      </c>
      <c r="V110" s="120">
        <v>12.535350870148793</v>
      </c>
      <c r="W110" s="136">
        <v>0.58213765036720821</v>
      </c>
      <c r="X110" s="137">
        <v>0.88819773423446835</v>
      </c>
      <c r="Y110" s="121">
        <v>0.41786234963279173</v>
      </c>
    </row>
    <row r="111" spans="1:25" ht="20.25" customHeight="1" thickBot="1">
      <c r="A111" s="90" t="s">
        <v>32</v>
      </c>
      <c r="B111" s="91">
        <v>227565397.71599984</v>
      </c>
      <c r="C111" s="91">
        <v>197992585.04999998</v>
      </c>
      <c r="D111" s="91">
        <v>6940</v>
      </c>
      <c r="E111" s="91">
        <v>257148</v>
      </c>
      <c r="F111" s="91">
        <v>192722</v>
      </c>
      <c r="G111" s="140">
        <v>456810</v>
      </c>
      <c r="H111" s="91">
        <v>3026906263.9600005</v>
      </c>
      <c r="I111" s="91">
        <v>2211419912.7999396</v>
      </c>
      <c r="J111" s="92">
        <v>739434065.55999994</v>
      </c>
      <c r="K111" s="141">
        <v>5977760242.3199396</v>
      </c>
      <c r="L111" s="93">
        <v>2637387236.5599999</v>
      </c>
      <c r="M111" s="100">
        <v>1400706618.2499998</v>
      </c>
      <c r="N111" s="101">
        <v>739434065.55999994</v>
      </c>
      <c r="O111" s="123">
        <v>4777527920.3699999</v>
      </c>
      <c r="P111" s="64">
        <v>0.87131447311803911</v>
      </c>
      <c r="Q111" s="64">
        <v>0.725261466512644</v>
      </c>
      <c r="R111" s="64">
        <v>0.63339694561967042</v>
      </c>
      <c r="S111" s="117">
        <v>0.7992170523245784</v>
      </c>
      <c r="T111" s="108">
        <v>0.46708916179593268</v>
      </c>
      <c r="U111" s="119">
        <v>30.191838956041451</v>
      </c>
      <c r="V111" s="120">
        <v>24.129832534705827</v>
      </c>
      <c r="W111" s="121">
        <v>0.30464362423295255</v>
      </c>
      <c r="X111" s="137">
        <v>0.87004697127589437</v>
      </c>
      <c r="Y111" s="121">
        <v>0.69535637576704745</v>
      </c>
    </row>
    <row r="112" spans="1:25" ht="20.25" customHeight="1">
      <c r="A112" s="476" t="s">
        <v>96</v>
      </c>
      <c r="B112" s="476"/>
      <c r="C112" s="124"/>
      <c r="D112" s="124"/>
      <c r="E112" s="124"/>
      <c r="F112" s="124"/>
      <c r="G112" s="124"/>
      <c r="J112" s="125"/>
      <c r="K112" s="126"/>
      <c r="L112" s="127"/>
      <c r="N112" s="128"/>
      <c r="T112" s="2"/>
      <c r="X112" s="124"/>
    </row>
    <row r="114" spans="1:25" ht="20.25" customHeight="1">
      <c r="A114" s="475" t="s">
        <v>98</v>
      </c>
      <c r="B114" s="475"/>
      <c r="C114" s="475"/>
      <c r="D114" s="475"/>
      <c r="E114" s="475"/>
      <c r="F114" s="475"/>
      <c r="G114" s="475"/>
      <c r="H114" s="475"/>
      <c r="I114" s="475"/>
      <c r="J114" s="475"/>
      <c r="K114" s="475"/>
      <c r="L114" s="475"/>
      <c r="M114" s="475"/>
      <c r="N114" s="475"/>
      <c r="O114" s="475"/>
      <c r="P114" s="475"/>
      <c r="Q114" s="475"/>
      <c r="R114" s="475"/>
      <c r="S114" s="475"/>
      <c r="T114" s="130"/>
      <c r="U114" s="53"/>
      <c r="X114" s="124"/>
    </row>
    <row r="115" spans="1:25" ht="20.25" customHeight="1" thickBot="1">
      <c r="A115" s="55" t="s">
        <v>99</v>
      </c>
      <c r="T115" s="2"/>
      <c r="X115" s="124"/>
    </row>
    <row r="116" spans="1:25" ht="20.25" customHeight="1" thickBot="1">
      <c r="A116" s="446" t="s">
        <v>1</v>
      </c>
      <c r="B116" s="448" t="s">
        <v>2</v>
      </c>
      <c r="C116" s="450" t="s">
        <v>3</v>
      </c>
      <c r="D116" s="463" t="s">
        <v>5</v>
      </c>
      <c r="E116" s="464"/>
      <c r="F116" s="464"/>
      <c r="G116" s="465"/>
      <c r="H116" s="466" t="s">
        <v>6</v>
      </c>
      <c r="I116" s="467"/>
      <c r="J116" s="467"/>
      <c r="K116" s="468"/>
      <c r="L116" s="466" t="s">
        <v>7</v>
      </c>
      <c r="M116" s="467"/>
      <c r="N116" s="467"/>
      <c r="O116" s="468"/>
      <c r="P116" s="469" t="s">
        <v>8</v>
      </c>
      <c r="Q116" s="470"/>
      <c r="R116" s="470"/>
      <c r="S116" s="470"/>
      <c r="T116" s="470"/>
      <c r="U116" s="470"/>
      <c r="V116" s="470"/>
      <c r="W116" s="470"/>
      <c r="X116" s="470"/>
      <c r="Y116" s="471"/>
    </row>
    <row r="117" spans="1:25" ht="20.25" customHeight="1" thickBot="1">
      <c r="A117" s="447"/>
      <c r="B117" s="449"/>
      <c r="C117" s="451"/>
      <c r="D117" s="142" t="s">
        <v>10</v>
      </c>
      <c r="E117" s="142" t="s">
        <v>11</v>
      </c>
      <c r="F117" s="142" t="s">
        <v>12</v>
      </c>
      <c r="G117" s="142" t="s">
        <v>13</v>
      </c>
      <c r="H117" s="142" t="s">
        <v>10</v>
      </c>
      <c r="I117" s="142" t="s">
        <v>11</v>
      </c>
      <c r="J117" s="142" t="s">
        <v>14</v>
      </c>
      <c r="K117" s="142" t="s">
        <v>15</v>
      </c>
      <c r="L117" s="142" t="s">
        <v>10</v>
      </c>
      <c r="M117" s="142" t="s">
        <v>11</v>
      </c>
      <c r="N117" s="142" t="s">
        <v>14</v>
      </c>
      <c r="O117" s="143" t="s">
        <v>15</v>
      </c>
      <c r="P117" s="144" t="s">
        <v>10</v>
      </c>
      <c r="Q117" s="145" t="s">
        <v>87</v>
      </c>
      <c r="R117" s="145" t="s">
        <v>83</v>
      </c>
      <c r="S117" s="145" t="s">
        <v>84</v>
      </c>
      <c r="T117" s="146" t="s">
        <v>88</v>
      </c>
      <c r="U117" s="147" t="s">
        <v>92</v>
      </c>
      <c r="V117" s="147" t="s">
        <v>93</v>
      </c>
      <c r="W117" s="148" t="s">
        <v>94</v>
      </c>
      <c r="X117" s="149" t="s">
        <v>21</v>
      </c>
      <c r="Y117" s="149" t="s">
        <v>79</v>
      </c>
    </row>
    <row r="118" spans="1:25" ht="20.25" customHeight="1">
      <c r="A118" s="60" t="s">
        <v>24</v>
      </c>
      <c r="B118" s="61">
        <v>15381990.000709487</v>
      </c>
      <c r="C118" s="62">
        <v>13980939.469999999</v>
      </c>
      <c r="D118" s="62">
        <v>313</v>
      </c>
      <c r="E118" s="62">
        <v>45804</v>
      </c>
      <c r="F118" s="62">
        <v>15468</v>
      </c>
      <c r="G118" s="62">
        <v>61585</v>
      </c>
      <c r="H118" s="61">
        <v>92414247.910000026</v>
      </c>
      <c r="I118" s="61">
        <v>263014640.74001551</v>
      </c>
      <c r="J118" s="63">
        <v>23817660</v>
      </c>
      <c r="K118" s="132">
        <v>379246548.65001553</v>
      </c>
      <c r="L118" s="61">
        <v>90614964.389999986</v>
      </c>
      <c r="M118" s="61">
        <v>85026816.549999997</v>
      </c>
      <c r="N118" s="63">
        <v>23817660</v>
      </c>
      <c r="O118" s="61">
        <v>199459440.94</v>
      </c>
      <c r="P118" s="150">
        <v>0.98053023683369345</v>
      </c>
      <c r="Q118" s="139">
        <v>0.37947077881112323</v>
      </c>
      <c r="R118" s="139">
        <v>0.32327788411614405</v>
      </c>
      <c r="S118" s="151">
        <v>0.52593607417128918</v>
      </c>
      <c r="T118" s="135">
        <v>0.37238996057562829</v>
      </c>
      <c r="U118" s="119">
        <v>27.125970287175242</v>
      </c>
      <c r="V118" s="120">
        <v>14.266526320923983</v>
      </c>
      <c r="W118" s="136">
        <v>0.52196819671973094</v>
      </c>
      <c r="X118" s="137">
        <v>0.90891617205284458</v>
      </c>
      <c r="Y118" s="121">
        <v>0.47803180328026912</v>
      </c>
    </row>
    <row r="119" spans="1:25" ht="20.25" customHeight="1">
      <c r="A119" s="44" t="s">
        <v>25</v>
      </c>
      <c r="B119" s="70">
        <v>24602428.991780397</v>
      </c>
      <c r="C119" s="70">
        <v>22157992.899999999</v>
      </c>
      <c r="D119" s="70">
        <v>677</v>
      </c>
      <c r="E119" s="70">
        <v>36398</v>
      </c>
      <c r="F119" s="70">
        <v>6591</v>
      </c>
      <c r="G119" s="62">
        <v>43666</v>
      </c>
      <c r="H119" s="72">
        <v>279042339.1200003</v>
      </c>
      <c r="I119" s="72">
        <v>339465297.35004836</v>
      </c>
      <c r="J119" s="73">
        <v>28077225</v>
      </c>
      <c r="K119" s="132">
        <v>646584861.47004867</v>
      </c>
      <c r="L119" s="72">
        <v>157434472.88</v>
      </c>
      <c r="M119" s="72">
        <v>256173473.98999998</v>
      </c>
      <c r="N119" s="73">
        <v>28077225</v>
      </c>
      <c r="O119" s="61">
        <v>441685171.87</v>
      </c>
      <c r="P119" s="150">
        <v>0.56419564635421271</v>
      </c>
      <c r="Q119" s="139">
        <v>0.77338180402233558</v>
      </c>
      <c r="R119" s="139">
        <v>0.75463817948330703</v>
      </c>
      <c r="S119" s="151">
        <v>0.68310472173103898</v>
      </c>
      <c r="T119" s="135">
        <v>0.56203928391557167</v>
      </c>
      <c r="U119" s="119">
        <v>29.180660197343446</v>
      </c>
      <c r="V119" s="120">
        <v>19.933446764034301</v>
      </c>
      <c r="W119" s="121">
        <v>0.38476686268946014</v>
      </c>
      <c r="X119" s="137">
        <v>0.90064248970713101</v>
      </c>
      <c r="Y119" s="121">
        <v>0.61523313731053986</v>
      </c>
    </row>
    <row r="120" spans="1:25" ht="20.25" customHeight="1">
      <c r="A120" s="80" t="s">
        <v>80</v>
      </c>
      <c r="B120" s="81">
        <v>18047102.513733249</v>
      </c>
      <c r="C120" s="82">
        <v>15728858.539999999</v>
      </c>
      <c r="D120" s="82">
        <v>451</v>
      </c>
      <c r="E120" s="82">
        <v>29891</v>
      </c>
      <c r="F120" s="82">
        <v>20837</v>
      </c>
      <c r="G120" s="62">
        <v>51179</v>
      </c>
      <c r="H120" s="81">
        <v>112168033.67000003</v>
      </c>
      <c r="I120" s="81">
        <v>264977557.93000457</v>
      </c>
      <c r="J120" s="83">
        <v>54572359</v>
      </c>
      <c r="K120" s="132">
        <v>431717950.60000461</v>
      </c>
      <c r="L120" s="81">
        <v>76915412.230000004</v>
      </c>
      <c r="M120" s="81">
        <v>143372458.44</v>
      </c>
      <c r="N120" s="83">
        <v>54572359</v>
      </c>
      <c r="O120" s="61">
        <v>274860229.67000002</v>
      </c>
      <c r="P120" s="150">
        <v>0.68571597195227874</v>
      </c>
      <c r="Q120" s="139">
        <v>0.61944881520140893</v>
      </c>
      <c r="R120" s="139">
        <v>0.54107396701826616</v>
      </c>
      <c r="S120" s="151">
        <v>0.63666620599860946</v>
      </c>
      <c r="T120" s="135">
        <v>0.44568866807693053</v>
      </c>
      <c r="U120" s="119">
        <v>27.447506727974211</v>
      </c>
      <c r="V120" s="120">
        <v>17.474899972620648</v>
      </c>
      <c r="W120" s="121">
        <v>0.44511687215550089</v>
      </c>
      <c r="X120" s="137">
        <v>0.87154481047751886</v>
      </c>
      <c r="Y120" s="121">
        <v>0.55488312784449911</v>
      </c>
    </row>
    <row r="121" spans="1:25" ht="20.25" customHeight="1">
      <c r="A121" s="80" t="s">
        <v>95</v>
      </c>
      <c r="B121" s="81">
        <v>15129377.886507496</v>
      </c>
      <c r="C121" s="82">
        <v>12768576.08</v>
      </c>
      <c r="D121" s="82">
        <v>455</v>
      </c>
      <c r="E121" s="82">
        <v>16437</v>
      </c>
      <c r="F121" s="82">
        <v>33546</v>
      </c>
      <c r="G121" s="62">
        <v>50438</v>
      </c>
      <c r="H121" s="81">
        <v>139080055.07000005</v>
      </c>
      <c r="I121" s="81">
        <v>122675407.60000706</v>
      </c>
      <c r="J121" s="83">
        <v>102876729</v>
      </c>
      <c r="K121" s="132">
        <v>364632191.67000711</v>
      </c>
      <c r="L121" s="81">
        <v>89467319.799999997</v>
      </c>
      <c r="M121" s="81">
        <v>53293211.970000006</v>
      </c>
      <c r="N121" s="83">
        <v>102876729</v>
      </c>
      <c r="O121" s="61">
        <v>245637260.77000001</v>
      </c>
      <c r="P121" s="150">
        <v>0.64327929518700877</v>
      </c>
      <c r="Q121" s="139">
        <v>0.69238954382840068</v>
      </c>
      <c r="R121" s="139">
        <v>0.4344245763076392</v>
      </c>
      <c r="S121" s="151">
        <v>0.67365763742632534</v>
      </c>
      <c r="T121" s="135">
        <v>0.34731401290220759</v>
      </c>
      <c r="U121" s="119">
        <v>28.556997223922803</v>
      </c>
      <c r="V121" s="120">
        <v>19.237639281857966</v>
      </c>
      <c r="W121" s="121">
        <v>0.43146050948848924</v>
      </c>
      <c r="X121" s="137">
        <v>0.84395909572640926</v>
      </c>
      <c r="Y121" s="121">
        <v>0.56853949051151076</v>
      </c>
    </row>
    <row r="122" spans="1:25" ht="20.25" customHeight="1">
      <c r="A122" s="80" t="s">
        <v>27</v>
      </c>
      <c r="B122" s="81">
        <v>23478383.96981509</v>
      </c>
      <c r="C122" s="82">
        <v>20566900.939999998</v>
      </c>
      <c r="D122" s="82">
        <v>630</v>
      </c>
      <c r="E122" s="82">
        <v>22184</v>
      </c>
      <c r="F122" s="82">
        <v>23303</v>
      </c>
      <c r="G122" s="62">
        <v>46117</v>
      </c>
      <c r="H122" s="81">
        <v>280012383.67000031</v>
      </c>
      <c r="I122" s="81">
        <v>246196344.30000293</v>
      </c>
      <c r="J122" s="83">
        <v>82435712</v>
      </c>
      <c r="K122" s="132">
        <v>608644439.97000325</v>
      </c>
      <c r="L122" s="81">
        <v>201098267.52000001</v>
      </c>
      <c r="M122" s="81">
        <v>155327036.87</v>
      </c>
      <c r="N122" s="83">
        <v>82435712</v>
      </c>
      <c r="O122" s="61">
        <v>438861016.38999999</v>
      </c>
      <c r="P122" s="150">
        <v>0.71817633521879509</v>
      </c>
      <c r="Q122" s="139">
        <v>0.72349225923642158</v>
      </c>
      <c r="R122" s="139">
        <v>0.630907161971203</v>
      </c>
      <c r="S122" s="151">
        <v>0.72104662027575417</v>
      </c>
      <c r="T122" s="135">
        <v>0.50323960088117148</v>
      </c>
      <c r="U122" s="119">
        <v>29.593395803558693</v>
      </c>
      <c r="V122" s="120">
        <v>21.338218026638682</v>
      </c>
      <c r="W122" s="121">
        <v>0.36836817936877686</v>
      </c>
      <c r="X122" s="137">
        <v>0.87599303965902287</v>
      </c>
      <c r="Y122" s="121">
        <v>0.63163182063122314</v>
      </c>
    </row>
    <row r="123" spans="1:25" ht="20.25" customHeight="1">
      <c r="A123" s="80" t="s">
        <v>28</v>
      </c>
      <c r="B123" s="82">
        <v>65722247.342723534</v>
      </c>
      <c r="C123" s="82">
        <v>56490004.859999999</v>
      </c>
      <c r="D123" s="82">
        <v>2618</v>
      </c>
      <c r="E123" s="82">
        <v>19913</v>
      </c>
      <c r="F123" s="82">
        <v>16311</v>
      </c>
      <c r="G123" s="62">
        <v>38842</v>
      </c>
      <c r="H123" s="81">
        <v>1564554387.7299988</v>
      </c>
      <c r="I123" s="81">
        <v>213009779.41000178</v>
      </c>
      <c r="J123" s="83">
        <v>129512996</v>
      </c>
      <c r="K123" s="132">
        <v>1907077163.1400006</v>
      </c>
      <c r="L123" s="81">
        <v>1450858720</v>
      </c>
      <c r="M123" s="81">
        <v>135634637.30000001</v>
      </c>
      <c r="N123" s="83">
        <v>129512996</v>
      </c>
      <c r="O123" s="61">
        <v>1716006353.3</v>
      </c>
      <c r="P123" s="150">
        <v>0.92733031934098564</v>
      </c>
      <c r="Q123" s="139">
        <v>0.77410219797097213</v>
      </c>
      <c r="R123" s="139">
        <v>0.63675309967309113</v>
      </c>
      <c r="S123" s="151">
        <v>0.89980960732317583</v>
      </c>
      <c r="T123" s="135">
        <v>0.39244410177332306</v>
      </c>
      <c r="U123" s="119">
        <v>33.759550346407963</v>
      </c>
      <c r="V123" s="120">
        <v>30.377167740608332</v>
      </c>
      <c r="W123" s="121">
        <v>0.22658991215417434</v>
      </c>
      <c r="X123" s="137">
        <v>0.85952637263634768</v>
      </c>
      <c r="Y123" s="121">
        <v>0.77341008784582566</v>
      </c>
    </row>
    <row r="124" spans="1:25" ht="20.25" customHeight="1">
      <c r="A124" s="80" t="s">
        <v>29</v>
      </c>
      <c r="B124" s="82">
        <v>29431201.723268606</v>
      </c>
      <c r="C124" s="82">
        <v>22274696.48</v>
      </c>
      <c r="D124" s="82">
        <v>802</v>
      </c>
      <c r="E124" s="82">
        <v>5780</v>
      </c>
      <c r="F124" s="82">
        <v>24027</v>
      </c>
      <c r="G124" s="62">
        <v>30609</v>
      </c>
      <c r="H124" s="81">
        <v>401464148.74000001</v>
      </c>
      <c r="I124" s="81">
        <v>81703445.729999959</v>
      </c>
      <c r="J124" s="83">
        <v>186488991</v>
      </c>
      <c r="K124" s="132">
        <v>669656585.47000003</v>
      </c>
      <c r="L124" s="81">
        <v>396852506.94999993</v>
      </c>
      <c r="M124" s="81">
        <v>49666538.740000002</v>
      </c>
      <c r="N124" s="83">
        <v>186488991</v>
      </c>
      <c r="O124" s="61">
        <v>633008036.68999994</v>
      </c>
      <c r="P124" s="150">
        <v>0.98851294242717869</v>
      </c>
      <c r="Q124" s="139">
        <v>0.88054507658524028</v>
      </c>
      <c r="R124" s="139">
        <v>0.60788793295364518</v>
      </c>
      <c r="S124" s="151">
        <v>0.94527262245277821</v>
      </c>
      <c r="T124" s="135">
        <v>0.44701424278060892</v>
      </c>
      <c r="U124" s="119">
        <v>30.063556020674451</v>
      </c>
      <c r="V124" s="120">
        <v>28.418256439918949</v>
      </c>
      <c r="W124" s="121">
        <v>0.28458032553450074</v>
      </c>
      <c r="X124" s="137">
        <v>0.75683951642346292</v>
      </c>
      <c r="Y124" s="121">
        <v>0.71541967446549926</v>
      </c>
    </row>
    <row r="125" spans="1:25" ht="20.25" customHeight="1">
      <c r="A125" s="288" t="s">
        <v>30</v>
      </c>
      <c r="B125" s="71">
        <v>33630027.54118073</v>
      </c>
      <c r="C125" s="71">
        <v>30163538.350000001</v>
      </c>
      <c r="D125" s="71">
        <v>825</v>
      </c>
      <c r="E125" s="71">
        <v>44339</v>
      </c>
      <c r="F125" s="71">
        <v>39303</v>
      </c>
      <c r="G125" s="62">
        <v>84467</v>
      </c>
      <c r="H125" s="74">
        <v>362476888.06000024</v>
      </c>
      <c r="I125" s="74">
        <v>408739997.23999685</v>
      </c>
      <c r="J125" s="83">
        <v>93128894</v>
      </c>
      <c r="K125" s="132">
        <v>864345779.29999709</v>
      </c>
      <c r="L125" s="74">
        <v>347274877.33999985</v>
      </c>
      <c r="M125" s="74">
        <v>313456628.11000007</v>
      </c>
      <c r="N125" s="83">
        <v>93128894</v>
      </c>
      <c r="O125" s="61">
        <v>753860399.44999993</v>
      </c>
      <c r="P125" s="150">
        <v>0.95806074477917047</v>
      </c>
      <c r="Q125" s="139">
        <v>0.81014290625869523</v>
      </c>
      <c r="R125" s="139">
        <v>0.76688513535892122</v>
      </c>
      <c r="S125" s="151">
        <v>0.87217455965426782</v>
      </c>
      <c r="T125" s="135">
        <v>0.49798149109967421</v>
      </c>
      <c r="U125" s="119">
        <v>28.655317863263779</v>
      </c>
      <c r="V125" s="120">
        <v>24.99243923914516</v>
      </c>
      <c r="W125" s="121">
        <v>0.21772675488263316</v>
      </c>
      <c r="X125" s="137">
        <v>0.89692279654139639</v>
      </c>
      <c r="Y125" s="121">
        <v>0.78227324511736684</v>
      </c>
    </row>
    <row r="126" spans="1:25" ht="20.25" customHeight="1" thickBot="1">
      <c r="A126" s="80" t="s">
        <v>31</v>
      </c>
      <c r="B126" s="81">
        <v>16001184.260281647</v>
      </c>
      <c r="C126" s="82">
        <v>14215517.32</v>
      </c>
      <c r="D126" s="82">
        <v>222</v>
      </c>
      <c r="E126" s="82">
        <v>39473</v>
      </c>
      <c r="F126" s="82">
        <v>13336</v>
      </c>
      <c r="G126" s="62">
        <v>53031</v>
      </c>
      <c r="H126" s="81">
        <v>91068492.149999991</v>
      </c>
      <c r="I126" s="81">
        <v>272718188.61000955</v>
      </c>
      <c r="J126" s="99">
        <v>18870442</v>
      </c>
      <c r="K126" s="132">
        <v>382657122.76000953</v>
      </c>
      <c r="L126" s="81">
        <v>40959857.990000002</v>
      </c>
      <c r="M126" s="81">
        <v>114199701.39999999</v>
      </c>
      <c r="N126" s="99">
        <v>18870442</v>
      </c>
      <c r="O126" s="61">
        <v>174030001.38999999</v>
      </c>
      <c r="P126" s="150">
        <v>0.4497698053738996</v>
      </c>
      <c r="Q126" s="139">
        <v>0.45636259247013317</v>
      </c>
      <c r="R126" s="139">
        <v>0.41874618624468429</v>
      </c>
      <c r="S126" s="151">
        <v>0.45479357638704171</v>
      </c>
      <c r="T126" s="135">
        <v>0.43695500687421135</v>
      </c>
      <c r="U126" s="119">
        <v>26.918269250858998</v>
      </c>
      <c r="V126" s="120">
        <v>12.242255942747498</v>
      </c>
      <c r="W126" s="136">
        <v>0.59595953293266191</v>
      </c>
      <c r="X126" s="137">
        <v>0.88840407614616046</v>
      </c>
      <c r="Y126" s="121">
        <v>0.40404046706733804</v>
      </c>
    </row>
    <row r="127" spans="1:25" ht="20.25" customHeight="1" thickBot="1">
      <c r="A127" s="152" t="s">
        <v>32</v>
      </c>
      <c r="B127" s="153">
        <v>241423944.23000023</v>
      </c>
      <c r="C127" s="153">
        <v>208347024.93999997</v>
      </c>
      <c r="D127" s="153">
        <v>6993</v>
      </c>
      <c r="E127" s="153">
        <v>260219</v>
      </c>
      <c r="F127" s="153">
        <v>192722</v>
      </c>
      <c r="G127" s="154">
        <v>459934</v>
      </c>
      <c r="H127" s="153">
        <v>3322280976.1200004</v>
      </c>
      <c r="I127" s="153">
        <v>2212500658.9100866</v>
      </c>
      <c r="J127" s="153">
        <v>719781008</v>
      </c>
      <c r="K127" s="155">
        <v>6254562643.0300875</v>
      </c>
      <c r="L127" s="156">
        <v>2851476399.0999994</v>
      </c>
      <c r="M127" s="157">
        <v>1306150503.3700001</v>
      </c>
      <c r="N127" s="158">
        <v>719781008</v>
      </c>
      <c r="O127" s="159">
        <v>4877407910.4700003</v>
      </c>
      <c r="P127" s="150">
        <v>0.85828875390008685</v>
      </c>
      <c r="Q127" s="139">
        <v>0.69090617529414911</v>
      </c>
      <c r="R127" s="139">
        <v>0.59035033418404981</v>
      </c>
      <c r="S127" s="151">
        <v>0.77981598216227788</v>
      </c>
      <c r="T127" s="160">
        <v>0.44607434970032872</v>
      </c>
      <c r="U127" s="161">
        <v>30.019927785536098</v>
      </c>
      <c r="V127" s="162">
        <v>23.410019470518488</v>
      </c>
      <c r="W127" s="163">
        <v>0.32702474726620234</v>
      </c>
      <c r="X127" s="164">
        <v>0.86299238298215986</v>
      </c>
      <c r="Y127" s="163">
        <v>0.67297525273379766</v>
      </c>
    </row>
    <row r="128" spans="1:25" ht="20.25" customHeight="1">
      <c r="A128" s="166"/>
      <c r="B128" s="477" t="s">
        <v>100</v>
      </c>
      <c r="C128" s="477"/>
      <c r="D128" s="477"/>
      <c r="E128" s="477"/>
      <c r="F128" s="477"/>
      <c r="G128" s="477"/>
      <c r="H128" s="477"/>
      <c r="I128" s="477"/>
      <c r="J128" s="477"/>
      <c r="K128" s="477"/>
      <c r="L128" s="477"/>
      <c r="M128" s="477"/>
      <c r="N128" s="477"/>
      <c r="O128" s="477"/>
      <c r="P128" s="477"/>
      <c r="Q128" s="477"/>
      <c r="R128" s="477"/>
      <c r="S128" s="477"/>
      <c r="T128" s="477"/>
      <c r="U128" s="53"/>
      <c r="X128" s="124"/>
    </row>
    <row r="129" spans="1:25" ht="20.25" customHeight="1" thickBot="1">
      <c r="A129" s="166"/>
      <c r="B129" s="167">
        <v>43039</v>
      </c>
      <c r="X129" s="124"/>
    </row>
    <row r="130" spans="1:25" ht="20.25" customHeight="1" thickBot="1">
      <c r="A130" s="478" t="s">
        <v>101</v>
      </c>
      <c r="B130" s="446" t="s">
        <v>1</v>
      </c>
      <c r="C130" s="480" t="s">
        <v>2</v>
      </c>
      <c r="D130" s="482" t="s">
        <v>3</v>
      </c>
      <c r="E130" s="452" t="s">
        <v>5</v>
      </c>
      <c r="F130" s="453"/>
      <c r="G130" s="453"/>
      <c r="H130" s="454"/>
      <c r="I130" s="484" t="s">
        <v>6</v>
      </c>
      <c r="J130" s="485"/>
      <c r="K130" s="485"/>
      <c r="L130" s="485"/>
      <c r="M130" s="455" t="s">
        <v>7</v>
      </c>
      <c r="N130" s="456"/>
      <c r="O130" s="456"/>
      <c r="P130" s="457"/>
      <c r="Q130" s="486" t="s">
        <v>8</v>
      </c>
      <c r="R130" s="487"/>
      <c r="S130" s="487"/>
      <c r="T130" s="487"/>
      <c r="U130" s="487"/>
      <c r="V130" s="487"/>
      <c r="W130" s="487"/>
      <c r="X130" s="487"/>
      <c r="Y130" s="488"/>
    </row>
    <row r="131" spans="1:25" ht="20.25" customHeight="1" thickBot="1">
      <c r="A131" s="479"/>
      <c r="B131" s="447"/>
      <c r="C131" s="481"/>
      <c r="D131" s="483"/>
      <c r="E131" s="152" t="s">
        <v>10</v>
      </c>
      <c r="F131" s="152" t="s">
        <v>11</v>
      </c>
      <c r="G131" s="152" t="s">
        <v>12</v>
      </c>
      <c r="H131" s="152" t="s">
        <v>13</v>
      </c>
      <c r="I131" s="152" t="s">
        <v>10</v>
      </c>
      <c r="J131" s="152" t="s">
        <v>11</v>
      </c>
      <c r="K131" s="152" t="s">
        <v>14</v>
      </c>
      <c r="L131" s="152" t="s">
        <v>15</v>
      </c>
      <c r="M131" s="152" t="s">
        <v>10</v>
      </c>
      <c r="N131" s="152" t="s">
        <v>11</v>
      </c>
      <c r="O131" s="152" t="s">
        <v>14</v>
      </c>
      <c r="P131" s="168" t="s">
        <v>15</v>
      </c>
      <c r="Q131" s="169" t="s">
        <v>102</v>
      </c>
      <c r="R131" s="169" t="s">
        <v>103</v>
      </c>
      <c r="S131" s="169" t="s">
        <v>104</v>
      </c>
      <c r="T131" s="169" t="s">
        <v>105</v>
      </c>
      <c r="U131" s="170" t="s">
        <v>92</v>
      </c>
      <c r="V131" s="170" t="s">
        <v>93</v>
      </c>
      <c r="W131" s="171" t="s">
        <v>94</v>
      </c>
      <c r="X131" s="172" t="s">
        <v>21</v>
      </c>
      <c r="Y131" s="172" t="s">
        <v>79</v>
      </c>
    </row>
    <row r="132" spans="1:25" ht="20.25" customHeight="1">
      <c r="A132" s="478" t="s">
        <v>106</v>
      </c>
      <c r="B132" s="173" t="s">
        <v>24</v>
      </c>
      <c r="C132" s="174">
        <v>14183249.645836029</v>
      </c>
      <c r="D132" s="175">
        <v>12973199.539999999</v>
      </c>
      <c r="E132" s="175">
        <v>320</v>
      </c>
      <c r="F132" s="175">
        <v>47191</v>
      </c>
      <c r="G132" s="175">
        <v>15520</v>
      </c>
      <c r="H132" s="175">
        <v>63031</v>
      </c>
      <c r="I132" s="176">
        <v>85716198.529999956</v>
      </c>
      <c r="J132" s="176">
        <v>243768976.62</v>
      </c>
      <c r="K132" s="177">
        <v>30249541</v>
      </c>
      <c r="L132" s="176">
        <f>I132+J132+K132</f>
        <v>359734716.14999998</v>
      </c>
      <c r="M132" s="176">
        <v>78289572.079999998</v>
      </c>
      <c r="N132" s="176">
        <v>113861011.95999999</v>
      </c>
      <c r="O132" s="177">
        <v>30249541</v>
      </c>
      <c r="P132" s="176">
        <f>M132+N132+O132</f>
        <v>222400125.03999999</v>
      </c>
      <c r="Q132" s="178">
        <f>M132/I132</f>
        <v>0.91335795826968802</v>
      </c>
      <c r="R132" s="178">
        <f>(N132+O132)/(J132+K132)</f>
        <v>0.52591538050668463</v>
      </c>
      <c r="S132" s="178">
        <f>N132/J132</f>
        <v>0.46708573641629786</v>
      </c>
      <c r="T132" s="178">
        <f t="shared" ref="T132:T143" si="74">P132/L132</f>
        <v>0.61823370126797816</v>
      </c>
      <c r="U132" s="179">
        <f t="shared" ref="U132:U144" si="75">L132/D132</f>
        <v>27.729066761120674</v>
      </c>
      <c r="V132" s="180">
        <f t="shared" ref="V132:V144" si="76">P132/D132</f>
        <v>17.143043576434501</v>
      </c>
      <c r="W132" s="45">
        <f t="shared" ref="W132:W144" si="77">1-Y132</f>
        <v>0.43451117556427488</v>
      </c>
      <c r="X132" s="45">
        <f t="shared" ref="X132:X144" si="78">D132/C132</f>
        <v>0.91468456552259303</v>
      </c>
      <c r="Y132" s="45">
        <f t="shared" ref="Y132:Y144" si="79">X132*T132</f>
        <v>0.56548882443572512</v>
      </c>
    </row>
    <row r="133" spans="1:25" ht="20.25" customHeight="1">
      <c r="A133" s="498"/>
      <c r="B133" s="181" t="s">
        <v>80</v>
      </c>
      <c r="C133" s="182">
        <v>20263752.384259053</v>
      </c>
      <c r="D133" s="183">
        <v>17990994.539999999</v>
      </c>
      <c r="E133" s="183">
        <v>454</v>
      </c>
      <c r="F133" s="183">
        <v>29985</v>
      </c>
      <c r="G133" s="183">
        <v>21185</v>
      </c>
      <c r="H133" s="175">
        <v>51624</v>
      </c>
      <c r="I133" s="184">
        <v>150425322.44</v>
      </c>
      <c r="J133" s="184">
        <v>291541749.02999997</v>
      </c>
      <c r="K133" s="185">
        <v>61989810</v>
      </c>
      <c r="L133" s="176">
        <f t="shared" ref="L133:L134" si="80">I133+J133+K133</f>
        <v>503956881.46999997</v>
      </c>
      <c r="M133" s="184">
        <v>101435246.29000001</v>
      </c>
      <c r="N133" s="184">
        <v>169266934.31</v>
      </c>
      <c r="O133" s="185">
        <v>61989810</v>
      </c>
      <c r="P133" s="176">
        <f>M133+N133+O133</f>
        <v>332691990.60000002</v>
      </c>
      <c r="Q133" s="178">
        <f>M133/I133</f>
        <v>0.67432294406720905</v>
      </c>
      <c r="R133" s="178">
        <f>(N133+O133)/(J133+K133)</f>
        <v>0.65413324045103427</v>
      </c>
      <c r="S133" s="178">
        <f>N133/J133</f>
        <v>0.58059243615425471</v>
      </c>
      <c r="T133" s="178">
        <f t="shared" si="74"/>
        <v>0.66015963435118774</v>
      </c>
      <c r="U133" s="179">
        <f t="shared" si="75"/>
        <v>28.011618832385015</v>
      </c>
      <c r="V133" s="180">
        <f t="shared" si="76"/>
        <v>18.492140045972135</v>
      </c>
      <c r="W133" s="45">
        <f t="shared" si="77"/>
        <v>0.41388306805571462</v>
      </c>
      <c r="X133" s="45">
        <f t="shared" si="78"/>
        <v>0.88784121513325742</v>
      </c>
      <c r="Y133" s="45">
        <f t="shared" si="79"/>
        <v>0.58611693194428538</v>
      </c>
    </row>
    <row r="134" spans="1:25" ht="20.25" customHeight="1">
      <c r="A134" s="498"/>
      <c r="B134" s="181" t="s">
        <v>31</v>
      </c>
      <c r="C134" s="182">
        <v>16871039.455758996</v>
      </c>
      <c r="D134" s="183">
        <v>14091341.449999999</v>
      </c>
      <c r="E134" s="183">
        <v>224</v>
      </c>
      <c r="F134" s="183">
        <v>40491</v>
      </c>
      <c r="G134" s="183">
        <v>13402</v>
      </c>
      <c r="H134" s="175">
        <v>54117</v>
      </c>
      <c r="I134" s="184">
        <v>83604656.470000058</v>
      </c>
      <c r="J134" s="184">
        <v>274983702.83999997</v>
      </c>
      <c r="K134" s="185">
        <v>22435850</v>
      </c>
      <c r="L134" s="176">
        <f t="shared" si="80"/>
        <v>381024209.31000006</v>
      </c>
      <c r="M134" s="184">
        <v>39730842.390000001</v>
      </c>
      <c r="N134" s="184">
        <v>144558043.51999998</v>
      </c>
      <c r="O134" s="186">
        <v>22435850</v>
      </c>
      <c r="P134" s="176">
        <f>M134+N134+O134</f>
        <v>206724735.90999997</v>
      </c>
      <c r="Q134" s="178">
        <f>M134/I134</f>
        <v>0.47522284125713332</v>
      </c>
      <c r="R134" s="178">
        <f>(N134+O134)/(J134+K134)</f>
        <v>0.56147584086321367</v>
      </c>
      <c r="S134" s="178">
        <f>N134/J134</f>
        <v>0.52569676685207589</v>
      </c>
      <c r="T134" s="178">
        <f t="shared" si="74"/>
        <v>0.54255013424044507</v>
      </c>
      <c r="U134" s="179">
        <f t="shared" si="75"/>
        <v>27.039598086667617</v>
      </c>
      <c r="V134" s="180">
        <f t="shared" si="76"/>
        <v>14.670337571729197</v>
      </c>
      <c r="W134" s="45">
        <f t="shared" si="77"/>
        <v>0.54684124737105588</v>
      </c>
      <c r="X134" s="45">
        <f t="shared" si="78"/>
        <v>0.83523848586518856</v>
      </c>
      <c r="Y134" s="45">
        <f t="shared" si="79"/>
        <v>0.45315875262894412</v>
      </c>
    </row>
    <row r="135" spans="1:25" ht="20.25" customHeight="1" thickBot="1">
      <c r="A135" s="479"/>
      <c r="B135" s="187" t="s">
        <v>107</v>
      </c>
      <c r="C135" s="188">
        <f>SUM(C132:C134)</f>
        <v>51318041.485854082</v>
      </c>
      <c r="D135" s="188">
        <f>SUM(D132:D134)</f>
        <v>45055535.530000001</v>
      </c>
      <c r="E135" s="188">
        <f t="shared" ref="E135:H135" si="81">SUM(E132:E134)</f>
        <v>998</v>
      </c>
      <c r="F135" s="188">
        <f t="shared" si="81"/>
        <v>117667</v>
      </c>
      <c r="G135" s="188">
        <f t="shared" si="81"/>
        <v>50107</v>
      </c>
      <c r="H135" s="188">
        <f t="shared" si="81"/>
        <v>168772</v>
      </c>
      <c r="I135" s="189">
        <f>SUM(I132:I134)</f>
        <v>319746177.44000006</v>
      </c>
      <c r="J135" s="189">
        <f t="shared" ref="J135:L135" si="82">SUM(J132:J134)</f>
        <v>810294428.49000001</v>
      </c>
      <c r="K135" s="189">
        <f>SUM(K132:K134)</f>
        <v>114675201</v>
      </c>
      <c r="L135" s="188">
        <f t="shared" si="82"/>
        <v>1244715806.9299998</v>
      </c>
      <c r="M135" s="189">
        <f>SUM(M132:M134)</f>
        <v>219455660.75999999</v>
      </c>
      <c r="N135" s="189">
        <f t="shared" ref="N135:O135" si="83">SUM(N132:N134)</f>
        <v>427685989.78999996</v>
      </c>
      <c r="O135" s="189">
        <f t="shared" si="83"/>
        <v>114675201</v>
      </c>
      <c r="P135" s="189">
        <f>SUM(P132:P134)</f>
        <v>761816851.54999995</v>
      </c>
      <c r="Q135" s="190">
        <f t="shared" ref="Q135:Q143" si="84">M135/I135</f>
        <v>0.68634334432717514</v>
      </c>
      <c r="R135" s="190">
        <f t="shared" ref="R135:R143" si="85">(N135+O135)/(J135+K135)</f>
        <v>0.58635567428202084</v>
      </c>
      <c r="S135" s="190">
        <f t="shared" ref="S135:S143" si="86">N135/J135</f>
        <v>0.5278155380964441</v>
      </c>
      <c r="T135" s="190">
        <f t="shared" si="74"/>
        <v>0.61204079462039229</v>
      </c>
      <c r="U135" s="191">
        <f t="shared" si="75"/>
        <v>27.626257068928012</v>
      </c>
      <c r="V135" s="192">
        <f t="shared" si="76"/>
        <v>16.908396328853932</v>
      </c>
      <c r="W135" s="193">
        <f t="shared" si="77"/>
        <v>0.46264851562135612</v>
      </c>
      <c r="X135" s="193">
        <f t="shared" si="78"/>
        <v>0.87796677787128041</v>
      </c>
      <c r="Y135" s="193">
        <f t="shared" si="79"/>
        <v>0.53735148437864388</v>
      </c>
    </row>
    <row r="136" spans="1:25" ht="20.25" customHeight="1">
      <c r="A136" s="478" t="s">
        <v>108</v>
      </c>
      <c r="B136" s="44" t="s">
        <v>25</v>
      </c>
      <c r="C136" s="194">
        <v>23185762.738228843</v>
      </c>
      <c r="D136" s="194">
        <v>20841323.239999998</v>
      </c>
      <c r="E136" s="194">
        <v>681</v>
      </c>
      <c r="F136" s="194">
        <v>36460</v>
      </c>
      <c r="G136" s="194">
        <v>6608</v>
      </c>
      <c r="H136" s="175">
        <v>43749</v>
      </c>
      <c r="I136" s="195">
        <v>294282956.58999974</v>
      </c>
      <c r="J136" s="195">
        <v>299931166.98000002</v>
      </c>
      <c r="K136" s="196">
        <v>34704009</v>
      </c>
      <c r="L136" s="176">
        <f>I136+J136+K136</f>
        <v>628918132.56999969</v>
      </c>
      <c r="M136" s="195">
        <v>165574242.61000004</v>
      </c>
      <c r="N136" s="195">
        <v>272551375.81</v>
      </c>
      <c r="O136" s="196">
        <v>34704009</v>
      </c>
      <c r="P136" s="176">
        <f>M136+N136+O136</f>
        <v>472829627.42000008</v>
      </c>
      <c r="Q136" s="178">
        <f t="shared" si="84"/>
        <v>0.56263619384754593</v>
      </c>
      <c r="R136" s="178">
        <f t="shared" si="85"/>
        <v>0.91818017609829394</v>
      </c>
      <c r="S136" s="178">
        <f t="shared" si="86"/>
        <v>0.90871308425300878</v>
      </c>
      <c r="T136" s="178">
        <f t="shared" si="74"/>
        <v>0.75181427110049703</v>
      </c>
      <c r="U136" s="179">
        <f t="shared" si="75"/>
        <v>30.176497208341353</v>
      </c>
      <c r="V136" s="180">
        <f t="shared" si="76"/>
        <v>22.687121253055338</v>
      </c>
      <c r="W136" s="45">
        <f t="shared" si="77"/>
        <v>0.32420578881299345</v>
      </c>
      <c r="X136" s="45">
        <f t="shared" si="78"/>
        <v>0.89888452130309626</v>
      </c>
      <c r="Y136" s="45">
        <f t="shared" si="79"/>
        <v>0.67579421118700655</v>
      </c>
    </row>
    <row r="137" spans="1:25" ht="20.25" customHeight="1">
      <c r="A137" s="498"/>
      <c r="B137" s="80" t="s">
        <v>27</v>
      </c>
      <c r="C137" s="182">
        <v>21330572.507888332</v>
      </c>
      <c r="D137" s="183">
        <v>18788775.789999999</v>
      </c>
      <c r="E137" s="183">
        <v>633</v>
      </c>
      <c r="F137" s="183">
        <v>22229</v>
      </c>
      <c r="G137" s="183">
        <v>23488</v>
      </c>
      <c r="H137" s="175">
        <v>46350</v>
      </c>
      <c r="I137" s="184">
        <v>282200114.19999999</v>
      </c>
      <c r="J137" s="184">
        <v>201429305.31</v>
      </c>
      <c r="K137" s="185">
        <v>99894146</v>
      </c>
      <c r="L137" s="176">
        <f t="shared" ref="L137:L144" si="87">I137+J137+K137</f>
        <v>583523565.50999999</v>
      </c>
      <c r="M137" s="184">
        <v>206217006.11999995</v>
      </c>
      <c r="N137" s="184">
        <v>166093463.22999999</v>
      </c>
      <c r="O137" s="185">
        <v>99894146</v>
      </c>
      <c r="P137" s="176">
        <f>M137+N137+O137</f>
        <v>472204615.3499999</v>
      </c>
      <c r="Q137" s="178">
        <f t="shared" si="84"/>
        <v>0.73074742263871117</v>
      </c>
      <c r="R137" s="178">
        <f t="shared" si="85"/>
        <v>0.88273119159369151</v>
      </c>
      <c r="S137" s="178">
        <f t="shared" si="86"/>
        <v>0.82457447278776985</v>
      </c>
      <c r="T137" s="178">
        <f t="shared" si="74"/>
        <v>0.80922972654462166</v>
      </c>
      <c r="U137" s="179">
        <f t="shared" si="75"/>
        <v>31.057029581489303</v>
      </c>
      <c r="V137" s="180">
        <f t="shared" si="76"/>
        <v>25.132271555516812</v>
      </c>
      <c r="W137" s="45">
        <f t="shared" si="77"/>
        <v>0.28719982133498279</v>
      </c>
      <c r="X137" s="45">
        <f t="shared" si="78"/>
        <v>0.88083785763610689</v>
      </c>
      <c r="Y137" s="45">
        <f t="shared" si="79"/>
        <v>0.71280017866501721</v>
      </c>
    </row>
    <row r="138" spans="1:25" ht="20.25" customHeight="1">
      <c r="A138" s="498"/>
      <c r="B138" s="288" t="s">
        <v>30</v>
      </c>
      <c r="C138" s="197">
        <v>34485414.403453514</v>
      </c>
      <c r="D138" s="197">
        <v>29658626.920000002</v>
      </c>
      <c r="E138" s="197">
        <v>829</v>
      </c>
      <c r="F138" s="197">
        <v>44225</v>
      </c>
      <c r="G138" s="197">
        <v>39552</v>
      </c>
      <c r="H138" s="175">
        <v>84606</v>
      </c>
      <c r="I138" s="198">
        <v>290712382.64999986</v>
      </c>
      <c r="J138" s="198">
        <v>450909745.47000003</v>
      </c>
      <c r="K138" s="185">
        <v>107207646</v>
      </c>
      <c r="L138" s="176">
        <f t="shared" si="87"/>
        <v>848829774.11999989</v>
      </c>
      <c r="M138" s="198">
        <v>301094936.76999998</v>
      </c>
      <c r="N138" s="198">
        <v>330719835.38</v>
      </c>
      <c r="O138" s="185">
        <v>107207646</v>
      </c>
      <c r="P138" s="176">
        <f>M138+N138+O138</f>
        <v>739022418.14999998</v>
      </c>
      <c r="Q138" s="178">
        <f t="shared" si="84"/>
        <v>1.0357141791669056</v>
      </c>
      <c r="R138" s="178">
        <f t="shared" si="85"/>
        <v>0.78465120075646222</v>
      </c>
      <c r="S138" s="178">
        <f t="shared" si="86"/>
        <v>0.73345018310766019</v>
      </c>
      <c r="T138" s="178">
        <f t="shared" si="74"/>
        <v>0.87063677627962621</v>
      </c>
      <c r="U138" s="179">
        <f t="shared" si="75"/>
        <v>28.619995673083569</v>
      </c>
      <c r="V138" s="180">
        <f t="shared" si="76"/>
        <v>24.917620769950329</v>
      </c>
      <c r="W138" s="45">
        <f t="shared" si="77"/>
        <v>0.25122282051153122</v>
      </c>
      <c r="X138" s="45">
        <f t="shared" si="78"/>
        <v>0.86003394284366963</v>
      </c>
      <c r="Y138" s="45">
        <f t="shared" si="79"/>
        <v>0.74877717948846878</v>
      </c>
    </row>
    <row r="139" spans="1:25" ht="20.25" customHeight="1" thickBot="1">
      <c r="A139" s="479"/>
      <c r="B139" s="199" t="s">
        <v>107</v>
      </c>
      <c r="C139" s="199">
        <f>SUM(C136:C138)</f>
        <v>79001749.649570689</v>
      </c>
      <c r="D139" s="199">
        <f>SUM(D136:D138)</f>
        <v>69288725.950000003</v>
      </c>
      <c r="E139" s="199">
        <f t="shared" ref="E139:H139" si="88">SUM(E136:E138)</f>
        <v>2143</v>
      </c>
      <c r="F139" s="199">
        <f t="shared" si="88"/>
        <v>102914</v>
      </c>
      <c r="G139" s="199">
        <f t="shared" si="88"/>
        <v>69648</v>
      </c>
      <c r="H139" s="199">
        <f t="shared" si="88"/>
        <v>174705</v>
      </c>
      <c r="I139" s="192">
        <f>SUM(I136:I138)</f>
        <v>867195453.43999958</v>
      </c>
      <c r="J139" s="192">
        <f t="shared" ref="J139" si="89">SUM(J136:J138)</f>
        <v>952270217.75999999</v>
      </c>
      <c r="K139" s="192">
        <f>SUM(K136:K138)</f>
        <v>241805801</v>
      </c>
      <c r="L139" s="200">
        <f t="shared" si="87"/>
        <v>2061271472.1999996</v>
      </c>
      <c r="M139" s="192">
        <f>SUM(M136:M138)</f>
        <v>672886185.5</v>
      </c>
      <c r="N139" s="192">
        <f>SUM(N136:N138)</f>
        <v>769364674.41999996</v>
      </c>
      <c r="O139" s="192">
        <f>SUM(O136:O138)</f>
        <v>241805801</v>
      </c>
      <c r="P139" s="192">
        <f>SUM(P136:P138)</f>
        <v>1684056660.9200001</v>
      </c>
      <c r="Q139" s="190">
        <f t="shared" si="84"/>
        <v>0.77593371001979816</v>
      </c>
      <c r="R139" s="190">
        <f t="shared" si="85"/>
        <v>0.84682253016860676</v>
      </c>
      <c r="S139" s="190">
        <f t="shared" si="86"/>
        <v>0.80792684688780469</v>
      </c>
      <c r="T139" s="190">
        <f t="shared" si="74"/>
        <v>0.81699896575127129</v>
      </c>
      <c r="U139" s="191">
        <f t="shared" si="75"/>
        <v>29.749016798020651</v>
      </c>
      <c r="V139" s="192">
        <f t="shared" si="76"/>
        <v>24.304915956100071</v>
      </c>
      <c r="W139" s="193">
        <f t="shared" si="77"/>
        <v>0.28344856043728273</v>
      </c>
      <c r="X139" s="193">
        <f t="shared" si="78"/>
        <v>0.87705305587971283</v>
      </c>
      <c r="Y139" s="193">
        <f t="shared" si="79"/>
        <v>0.71655143956271727</v>
      </c>
    </row>
    <row r="140" spans="1:25" ht="20.25" customHeight="1">
      <c r="A140" s="478" t="s">
        <v>109</v>
      </c>
      <c r="B140" s="80" t="s">
        <v>95</v>
      </c>
      <c r="C140" s="182">
        <v>14962857.828399735</v>
      </c>
      <c r="D140" s="183">
        <v>12774596.93</v>
      </c>
      <c r="E140" s="183">
        <v>369</v>
      </c>
      <c r="F140" s="183">
        <v>16829</v>
      </c>
      <c r="G140" s="183">
        <v>33840</v>
      </c>
      <c r="H140" s="175">
        <v>51038</v>
      </c>
      <c r="I140" s="184">
        <v>115951586.31999993</v>
      </c>
      <c r="J140" s="184">
        <v>149229364.77000001</v>
      </c>
      <c r="K140" s="185">
        <v>82390896</v>
      </c>
      <c r="L140" s="176">
        <f t="shared" si="87"/>
        <v>347571847.08999991</v>
      </c>
      <c r="M140" s="184">
        <v>86362083.959999993</v>
      </c>
      <c r="N140" s="184">
        <v>58470555.899999999</v>
      </c>
      <c r="O140" s="185">
        <v>82390896</v>
      </c>
      <c r="P140" s="176">
        <f>M140+N140+O140</f>
        <v>227223535.85999998</v>
      </c>
      <c r="Q140" s="178">
        <f t="shared" si="84"/>
        <v>0.74481157783956775</v>
      </c>
      <c r="R140" s="178">
        <f t="shared" si="85"/>
        <v>0.60815686603459995</v>
      </c>
      <c r="S140" s="178">
        <f t="shared" si="86"/>
        <v>0.39181669097176575</v>
      </c>
      <c r="T140" s="178">
        <f t="shared" si="74"/>
        <v>0.65374551409269621</v>
      </c>
      <c r="U140" s="179">
        <f t="shared" si="75"/>
        <v>27.208048049935609</v>
      </c>
      <c r="V140" s="180">
        <f t="shared" si="76"/>
        <v>17.787139359863936</v>
      </c>
      <c r="W140" s="45">
        <f t="shared" si="77"/>
        <v>0.44186227436587244</v>
      </c>
      <c r="X140" s="45">
        <f t="shared" si="78"/>
        <v>0.85375381337605294</v>
      </c>
      <c r="Y140" s="45">
        <f t="shared" si="79"/>
        <v>0.55813772563412756</v>
      </c>
    </row>
    <row r="141" spans="1:25" ht="20.25" customHeight="1">
      <c r="A141" s="498"/>
      <c r="B141" s="80" t="s">
        <v>28</v>
      </c>
      <c r="C141" s="183">
        <v>61673061.560634643</v>
      </c>
      <c r="D141" s="183">
        <v>52672512.939999998</v>
      </c>
      <c r="E141" s="183">
        <v>2630</v>
      </c>
      <c r="F141" s="183">
        <v>19753</v>
      </c>
      <c r="G141" s="183">
        <v>16379</v>
      </c>
      <c r="H141" s="175">
        <v>38762</v>
      </c>
      <c r="I141" s="184">
        <v>1435198137.2700005</v>
      </c>
      <c r="J141" s="184">
        <v>211514797.80000001</v>
      </c>
      <c r="K141" s="185">
        <v>148949935</v>
      </c>
      <c r="L141" s="176">
        <f t="shared" si="87"/>
        <v>1795662870.0700004</v>
      </c>
      <c r="M141" s="184">
        <v>1471086453.52</v>
      </c>
      <c r="N141" s="184">
        <v>144643786.20999998</v>
      </c>
      <c r="O141" s="185">
        <v>148949935</v>
      </c>
      <c r="P141" s="176">
        <f t="shared" ref="P141" si="90">M141+N141+O141</f>
        <v>1764680174.73</v>
      </c>
      <c r="Q141" s="178">
        <f t="shared" si="84"/>
        <v>1.0250058269433553</v>
      </c>
      <c r="R141" s="178">
        <f t="shared" si="85"/>
        <v>0.81448667371544858</v>
      </c>
      <c r="S141" s="178">
        <f t="shared" si="86"/>
        <v>0.68384712424125238</v>
      </c>
      <c r="T141" s="178">
        <f t="shared" si="74"/>
        <v>0.98274581723751264</v>
      </c>
      <c r="U141" s="179">
        <f t="shared" si="75"/>
        <v>34.091080334736738</v>
      </c>
      <c r="V141" s="180">
        <f t="shared" si="76"/>
        <v>33.502866604070555</v>
      </c>
      <c r="W141" s="45">
        <f t="shared" si="77"/>
        <v>0.16067582076687348</v>
      </c>
      <c r="X141" s="45">
        <f t="shared" si="78"/>
        <v>0.85406029159448094</v>
      </c>
      <c r="Y141" s="45">
        <f t="shared" si="79"/>
        <v>0.83932417923312652</v>
      </c>
    </row>
    <row r="142" spans="1:25" ht="20.25" customHeight="1">
      <c r="A142" s="498"/>
      <c r="B142" s="80" t="s">
        <v>29</v>
      </c>
      <c r="C142" s="183">
        <v>32363749.793540604</v>
      </c>
      <c r="D142" s="183">
        <v>25716821.449999999</v>
      </c>
      <c r="E142" s="183">
        <v>906</v>
      </c>
      <c r="F142" s="183">
        <v>5813</v>
      </c>
      <c r="G142" s="183">
        <v>23997</v>
      </c>
      <c r="H142" s="175">
        <v>30716</v>
      </c>
      <c r="I142" s="184">
        <v>461294167.2700004</v>
      </c>
      <c r="J142" s="184">
        <v>112396408.29000001</v>
      </c>
      <c r="K142" s="185">
        <v>225385774.50999999</v>
      </c>
      <c r="L142" s="176">
        <f t="shared" si="87"/>
        <v>799076350.07000041</v>
      </c>
      <c r="M142" s="184">
        <v>456723051.80999994</v>
      </c>
      <c r="N142" s="184">
        <v>59681776.599999994</v>
      </c>
      <c r="O142" s="185">
        <v>225385774.50999999</v>
      </c>
      <c r="P142" s="176">
        <f>M142+N142+O142</f>
        <v>741790602.91999996</v>
      </c>
      <c r="Q142" s="178">
        <f t="shared" si="84"/>
        <v>0.99009067145363461</v>
      </c>
      <c r="R142" s="178">
        <f t="shared" si="85"/>
        <v>0.84393898087510377</v>
      </c>
      <c r="S142" s="178">
        <f t="shared" si="86"/>
        <v>0.53099362789255544</v>
      </c>
      <c r="T142" s="178">
        <f t="shared" si="74"/>
        <v>0.92831004553572116</v>
      </c>
      <c r="U142" s="179">
        <f t="shared" si="75"/>
        <v>31.072127308719189</v>
      </c>
      <c r="V142" s="180">
        <f t="shared" si="76"/>
        <v>28.844567916848838</v>
      </c>
      <c r="W142" s="45">
        <f t="shared" si="77"/>
        <v>0.2623480331055984</v>
      </c>
      <c r="X142" s="45">
        <f t="shared" si="78"/>
        <v>0.79461810247750564</v>
      </c>
      <c r="Y142" s="45">
        <f t="shared" si="79"/>
        <v>0.7376519668944016</v>
      </c>
    </row>
    <row r="143" spans="1:25" ht="20.25" customHeight="1" thickBot="1">
      <c r="A143" s="498"/>
      <c r="B143" s="201" t="s">
        <v>107</v>
      </c>
      <c r="C143" s="199">
        <f>SUM(C140:C142)</f>
        <v>108999669.18257499</v>
      </c>
      <c r="D143" s="199">
        <f>SUM(D140:D142)</f>
        <v>91163931.319999993</v>
      </c>
      <c r="E143" s="199">
        <f t="shared" ref="E143:P143" si="91">SUM(E140:E142)</f>
        <v>3905</v>
      </c>
      <c r="F143" s="199">
        <f t="shared" si="91"/>
        <v>42395</v>
      </c>
      <c r="G143" s="199">
        <f t="shared" si="91"/>
        <v>74216</v>
      </c>
      <c r="H143" s="199">
        <f t="shared" si="91"/>
        <v>120516</v>
      </c>
      <c r="I143" s="192">
        <f>SUM(I140:I142)</f>
        <v>2012443890.8600008</v>
      </c>
      <c r="J143" s="192">
        <f t="shared" ref="J143" si="92">SUM(J140:J142)</f>
        <v>473140570.86000007</v>
      </c>
      <c r="K143" s="192">
        <f>SUM(K140:K142)</f>
        <v>456726605.50999999</v>
      </c>
      <c r="L143" s="200">
        <f t="shared" si="87"/>
        <v>2942311067.2300005</v>
      </c>
      <c r="M143" s="192">
        <f t="shared" si="91"/>
        <v>2014171589.29</v>
      </c>
      <c r="N143" s="192">
        <f t="shared" si="91"/>
        <v>262796118.70999998</v>
      </c>
      <c r="O143" s="192">
        <f t="shared" si="91"/>
        <v>456726605.50999999</v>
      </c>
      <c r="P143" s="192">
        <f t="shared" si="91"/>
        <v>2733694313.5099998</v>
      </c>
      <c r="Q143" s="190">
        <f t="shared" si="84"/>
        <v>1.0008585076273906</v>
      </c>
      <c r="R143" s="190">
        <f t="shared" si="85"/>
        <v>0.77379086229160254</v>
      </c>
      <c r="S143" s="190">
        <f t="shared" si="86"/>
        <v>0.55542926329976472</v>
      </c>
      <c r="T143" s="190">
        <f t="shared" si="74"/>
        <v>0.92909765522637267</v>
      </c>
      <c r="U143" s="191">
        <f t="shared" si="75"/>
        <v>32.27494717074034</v>
      </c>
      <c r="V143" s="192">
        <f t="shared" si="76"/>
        <v>29.986577738889903</v>
      </c>
      <c r="W143" s="193">
        <f t="shared" si="77"/>
        <v>0.22293163395976168</v>
      </c>
      <c r="X143" s="193">
        <f t="shared" si="78"/>
        <v>0.83636888078348159</v>
      </c>
      <c r="Y143" s="193">
        <f t="shared" si="79"/>
        <v>0.77706836604023832</v>
      </c>
    </row>
    <row r="144" spans="1:25" ht="20.25" customHeight="1" thickBot="1">
      <c r="A144" s="499" t="s">
        <v>32</v>
      </c>
      <c r="B144" s="500"/>
      <c r="C144" s="202">
        <f>C135+C139+C143</f>
        <v>239319460.31799975</v>
      </c>
      <c r="D144" s="152">
        <f t="shared" ref="D144:P144" si="93">D135+D139+D143</f>
        <v>205508192.80000001</v>
      </c>
      <c r="E144" s="152">
        <f t="shared" si="93"/>
        <v>7046</v>
      </c>
      <c r="F144" s="152">
        <f t="shared" si="93"/>
        <v>262976</v>
      </c>
      <c r="G144" s="152">
        <f t="shared" si="93"/>
        <v>193971</v>
      </c>
      <c r="H144" s="152">
        <f t="shared" si="93"/>
        <v>463993</v>
      </c>
      <c r="I144" s="203">
        <f t="shared" si="93"/>
        <v>3199385521.7400007</v>
      </c>
      <c r="J144" s="203">
        <f t="shared" si="93"/>
        <v>2235705217.1100001</v>
      </c>
      <c r="K144" s="203">
        <f t="shared" si="93"/>
        <v>813207607.50999999</v>
      </c>
      <c r="L144" s="200">
        <f t="shared" si="87"/>
        <v>6248298346.3600006</v>
      </c>
      <c r="M144" s="203">
        <f t="shared" si="93"/>
        <v>2906513435.5500002</v>
      </c>
      <c r="N144" s="203">
        <f t="shared" si="93"/>
        <v>1459846782.9200001</v>
      </c>
      <c r="O144" s="203">
        <f t="shared" si="93"/>
        <v>813207607.50999999</v>
      </c>
      <c r="P144" s="203">
        <f t="shared" si="93"/>
        <v>5179567825.9799995</v>
      </c>
      <c r="Q144" s="204">
        <f>M144/I144</f>
        <v>0.90845989512676151</v>
      </c>
      <c r="R144" s="204">
        <f>(N144+O144)/(J144+K144)</f>
        <v>0.74552947925406876</v>
      </c>
      <c r="S144" s="204">
        <f>N144/J144</f>
        <v>0.65296926077181194</v>
      </c>
      <c r="T144" s="204">
        <f>P144/L144</f>
        <v>0.82895654766507765</v>
      </c>
      <c r="U144" s="205">
        <f t="shared" si="75"/>
        <v>30.4041326101331</v>
      </c>
      <c r="V144" s="206">
        <f t="shared" si="76"/>
        <v>25.203704803247138</v>
      </c>
      <c r="W144" s="207">
        <f t="shared" si="77"/>
        <v>0.28815917521286416</v>
      </c>
      <c r="X144" s="207">
        <f t="shared" si="78"/>
        <v>0.85871910511133343</v>
      </c>
      <c r="Y144" s="207">
        <f t="shared" si="79"/>
        <v>0.71184082478713584</v>
      </c>
    </row>
    <row r="145" spans="1:26" ht="20.25" customHeight="1">
      <c r="A145" s="208"/>
      <c r="B145" s="501" t="s">
        <v>110</v>
      </c>
      <c r="C145" s="501"/>
      <c r="D145" s="501"/>
      <c r="E145" s="501"/>
      <c r="F145" s="501"/>
      <c r="G145" s="501"/>
      <c r="H145" s="501"/>
      <c r="I145" s="501"/>
      <c r="J145" s="501"/>
      <c r="K145" s="501"/>
      <c r="L145" s="501"/>
      <c r="M145" s="501"/>
      <c r="N145" s="501"/>
      <c r="O145" s="501"/>
      <c r="P145" s="501"/>
      <c r="Q145" s="501"/>
      <c r="R145" s="501"/>
      <c r="S145" s="501"/>
      <c r="T145" s="501"/>
      <c r="U145" s="209"/>
      <c r="V145" s="96"/>
      <c r="W145" s="96"/>
      <c r="X145" s="210"/>
      <c r="Y145" s="96"/>
      <c r="Z145" s="211"/>
    </row>
    <row r="146" spans="1:26" ht="20.25" customHeight="1" thickBot="1">
      <c r="A146" s="208"/>
      <c r="B146" s="55">
        <v>43069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210"/>
      <c r="Y146" s="96"/>
      <c r="Z146" s="211"/>
    </row>
    <row r="147" spans="1:26" ht="20.25" customHeight="1" thickBot="1">
      <c r="A147" s="495" t="s">
        <v>101</v>
      </c>
      <c r="B147" s="502" t="s">
        <v>1</v>
      </c>
      <c r="C147" s="504" t="s">
        <v>2</v>
      </c>
      <c r="D147" s="506" t="s">
        <v>3</v>
      </c>
      <c r="E147" s="508" t="s">
        <v>5</v>
      </c>
      <c r="F147" s="509"/>
      <c r="G147" s="509"/>
      <c r="H147" s="510"/>
      <c r="I147" s="489" t="s">
        <v>6</v>
      </c>
      <c r="J147" s="490"/>
      <c r="K147" s="490"/>
      <c r="L147" s="491"/>
      <c r="M147" s="489" t="s">
        <v>7</v>
      </c>
      <c r="N147" s="490"/>
      <c r="O147" s="490"/>
      <c r="P147" s="491"/>
      <c r="Q147" s="492" t="s">
        <v>8</v>
      </c>
      <c r="R147" s="493"/>
      <c r="S147" s="493"/>
      <c r="T147" s="493"/>
      <c r="U147" s="493"/>
      <c r="V147" s="493"/>
      <c r="W147" s="493"/>
      <c r="X147" s="493"/>
      <c r="Y147" s="493"/>
      <c r="Z147" s="494"/>
    </row>
    <row r="148" spans="1:26" ht="20.25" customHeight="1" thickBot="1">
      <c r="A148" s="497"/>
      <c r="B148" s="503"/>
      <c r="C148" s="505"/>
      <c r="D148" s="507"/>
      <c r="E148" s="153" t="s">
        <v>10</v>
      </c>
      <c r="F148" s="153" t="s">
        <v>11</v>
      </c>
      <c r="G148" s="153" t="s">
        <v>12</v>
      </c>
      <c r="H148" s="153" t="s">
        <v>13</v>
      </c>
      <c r="I148" s="153" t="s">
        <v>10</v>
      </c>
      <c r="J148" s="153" t="s">
        <v>11</v>
      </c>
      <c r="K148" s="153" t="s">
        <v>14</v>
      </c>
      <c r="L148" s="153" t="s">
        <v>15</v>
      </c>
      <c r="M148" s="153" t="s">
        <v>10</v>
      </c>
      <c r="N148" s="153" t="s">
        <v>11</v>
      </c>
      <c r="O148" s="153" t="s">
        <v>14</v>
      </c>
      <c r="P148" s="212" t="s">
        <v>15</v>
      </c>
      <c r="Q148" s="213" t="s">
        <v>102</v>
      </c>
      <c r="R148" s="213" t="s">
        <v>103</v>
      </c>
      <c r="S148" s="213" t="s">
        <v>111</v>
      </c>
      <c r="T148" s="213" t="s">
        <v>105</v>
      </c>
      <c r="U148" s="159" t="s">
        <v>92</v>
      </c>
      <c r="V148" s="159" t="s">
        <v>93</v>
      </c>
      <c r="W148" s="214" t="s">
        <v>94</v>
      </c>
      <c r="X148" s="215" t="s">
        <v>21</v>
      </c>
      <c r="Y148" s="215" t="s">
        <v>79</v>
      </c>
      <c r="Z148" s="213" t="s">
        <v>112</v>
      </c>
    </row>
    <row r="149" spans="1:26" ht="20.25" customHeight="1">
      <c r="A149" s="495" t="s">
        <v>106</v>
      </c>
      <c r="B149" s="216" t="s">
        <v>24</v>
      </c>
      <c r="C149" s="61">
        <v>18431490</v>
      </c>
      <c r="D149" s="62">
        <v>17089051.93</v>
      </c>
      <c r="E149" s="62">
        <v>328</v>
      </c>
      <c r="F149" s="62">
        <v>47445</v>
      </c>
      <c r="G149" s="62">
        <v>15517</v>
      </c>
      <c r="H149" s="62">
        <f>E149+F149+G149</f>
        <v>63290</v>
      </c>
      <c r="I149" s="132">
        <v>114127406.89000006</v>
      </c>
      <c r="J149" s="132">
        <v>321765924.10998946</v>
      </c>
      <c r="K149" s="217">
        <v>31402742</v>
      </c>
      <c r="L149" s="132">
        <f>I149+J149+K149</f>
        <v>467296072.99998951</v>
      </c>
      <c r="M149" s="132">
        <v>114949885.17999999</v>
      </c>
      <c r="N149" s="132">
        <v>110673841.38000001</v>
      </c>
      <c r="O149" s="217">
        <v>31402742</v>
      </c>
      <c r="P149" s="132">
        <f>M149+N149+O149</f>
        <v>257026468.56</v>
      </c>
      <c r="Q149" s="139">
        <f t="shared" ref="Q149:Q161" si="94">M149/I149</f>
        <v>1.0072066676393749</v>
      </c>
      <c r="R149" s="139">
        <f t="shared" ref="R149:R161" si="95">(N149+O149)/(J149+K149)</f>
        <v>0.40229102129845296</v>
      </c>
      <c r="S149" s="139">
        <f t="shared" ref="S149:S161" si="96">N149/J149</f>
        <v>0.34395761977010436</v>
      </c>
      <c r="T149" s="139">
        <f t="shared" ref="T149:T161" si="97">P149/L149</f>
        <v>0.55002916440088678</v>
      </c>
      <c r="U149" s="218">
        <f t="shared" ref="U149:U161" si="98">L149/D149</f>
        <v>27.344762887615001</v>
      </c>
      <c r="V149" s="219">
        <f t="shared" ref="V149:V161" si="99">P149/D149</f>
        <v>15.040417081815258</v>
      </c>
      <c r="W149" s="220">
        <f t="shared" ref="W149:W161" si="100">1-Y149</f>
        <v>0.49003162774896325</v>
      </c>
      <c r="X149" s="220">
        <f t="shared" ref="X149:X161" si="101">D149/C149</f>
        <v>0.92716605819713982</v>
      </c>
      <c r="Y149" s="220">
        <f t="shared" ref="Y149:Y161" si="102">X149*T149</f>
        <v>0.50996837225103675</v>
      </c>
      <c r="Z149" s="220">
        <v>0.45125147116516279</v>
      </c>
    </row>
    <row r="150" spans="1:26" ht="20.25" customHeight="1">
      <c r="A150" s="496"/>
      <c r="B150" s="221" t="s">
        <v>80</v>
      </c>
      <c r="C150" s="81">
        <v>20782400</v>
      </c>
      <c r="D150" s="82">
        <v>18039534.109999999</v>
      </c>
      <c r="E150" s="82">
        <v>455</v>
      </c>
      <c r="F150" s="82">
        <v>29879</v>
      </c>
      <c r="G150" s="82">
        <v>21794</v>
      </c>
      <c r="H150" s="62">
        <f t="shared" ref="H150:H161" si="103">E150+F150+G150</f>
        <v>52128</v>
      </c>
      <c r="I150" s="222">
        <v>161677814.88000003</v>
      </c>
      <c r="J150" s="222">
        <v>277975129.72000313</v>
      </c>
      <c r="K150" s="223">
        <v>69630474</v>
      </c>
      <c r="L150" s="132">
        <f t="shared" ref="L150:L151" si="104">I150+J150+K150</f>
        <v>509283418.60000312</v>
      </c>
      <c r="M150" s="222">
        <v>103222747.41000001</v>
      </c>
      <c r="N150" s="222">
        <v>181765257.88999999</v>
      </c>
      <c r="O150" s="223">
        <v>69630474</v>
      </c>
      <c r="P150" s="132">
        <f t="shared" ref="P150:P161" si="105">M150+N150+O150</f>
        <v>354618479.30000001</v>
      </c>
      <c r="Q150" s="139">
        <f t="shared" si="94"/>
        <v>0.63844719503794423</v>
      </c>
      <c r="R150" s="139">
        <f t="shared" si="95"/>
        <v>0.72322117134941144</v>
      </c>
      <c r="S150" s="139">
        <f t="shared" si="96"/>
        <v>0.65389036088619601</v>
      </c>
      <c r="T150" s="139">
        <f t="shared" si="97"/>
        <v>0.69630870817437962</v>
      </c>
      <c r="U150" s="218">
        <f t="shared" si="98"/>
        <v>28.231517260619718</v>
      </c>
      <c r="V150" s="219">
        <f t="shared" si="99"/>
        <v>19.657851313544818</v>
      </c>
      <c r="W150" s="220">
        <f t="shared" si="100"/>
        <v>0.39559027387588741</v>
      </c>
      <c r="X150" s="220">
        <f t="shared" si="101"/>
        <v>0.86801977201863112</v>
      </c>
      <c r="Y150" s="220">
        <f t="shared" si="102"/>
        <v>0.60440972612411259</v>
      </c>
      <c r="Z150" s="220">
        <v>0.49454183952434666</v>
      </c>
    </row>
    <row r="151" spans="1:26" ht="20.25" customHeight="1">
      <c r="A151" s="496"/>
      <c r="B151" s="221" t="s">
        <v>31</v>
      </c>
      <c r="C151" s="81">
        <v>18803950</v>
      </c>
      <c r="D151" s="82">
        <v>16708285.050000001</v>
      </c>
      <c r="E151" s="82">
        <v>244</v>
      </c>
      <c r="F151" s="82">
        <v>41018</v>
      </c>
      <c r="G151" s="82">
        <v>13613</v>
      </c>
      <c r="H151" s="62">
        <f t="shared" si="103"/>
        <v>54875</v>
      </c>
      <c r="I151" s="222">
        <v>94348043.379999995</v>
      </c>
      <c r="J151" s="222">
        <v>328989410.94999129</v>
      </c>
      <c r="K151" s="223">
        <v>24137435</v>
      </c>
      <c r="L151" s="132">
        <f t="shared" si="104"/>
        <v>447474889.32999128</v>
      </c>
      <c r="M151" s="222">
        <v>44387118.789999999</v>
      </c>
      <c r="N151" s="222">
        <v>152828720.76999998</v>
      </c>
      <c r="O151" s="224">
        <v>24137435</v>
      </c>
      <c r="P151" s="132">
        <f t="shared" si="105"/>
        <v>221353274.55999997</v>
      </c>
      <c r="Q151" s="139">
        <f t="shared" si="94"/>
        <v>0.47046146586447635</v>
      </c>
      <c r="R151" s="139">
        <f t="shared" si="95"/>
        <v>0.50114047628953529</v>
      </c>
      <c r="S151" s="139">
        <f t="shared" si="96"/>
        <v>0.46453993862200943</v>
      </c>
      <c r="T151" s="139">
        <f t="shared" si="97"/>
        <v>0.49467194660114783</v>
      </c>
      <c r="U151" s="218">
        <f t="shared" si="98"/>
        <v>26.781616903883936</v>
      </c>
      <c r="V151" s="219">
        <f t="shared" si="99"/>
        <v>13.248114566970472</v>
      </c>
      <c r="W151" s="220">
        <f t="shared" si="100"/>
        <v>0.56045831380904776</v>
      </c>
      <c r="X151" s="220">
        <f t="shared" si="101"/>
        <v>0.88855187606859198</v>
      </c>
      <c r="Y151" s="220">
        <f t="shared" si="102"/>
        <v>0.43954168619095224</v>
      </c>
      <c r="Z151" s="220">
        <v>0.50083542188805352</v>
      </c>
    </row>
    <row r="152" spans="1:26" ht="20.25" customHeight="1" thickBot="1">
      <c r="A152" s="497"/>
      <c r="B152" s="225" t="s">
        <v>107</v>
      </c>
      <c r="C152" s="226">
        <v>58017840</v>
      </c>
      <c r="D152" s="226">
        <f>SUM(D149:D151)</f>
        <v>51836871.090000004</v>
      </c>
      <c r="E152" s="226">
        <v>1027</v>
      </c>
      <c r="F152" s="226">
        <v>118342</v>
      </c>
      <c r="G152" s="226">
        <v>50924</v>
      </c>
      <c r="H152" s="227">
        <f t="shared" si="103"/>
        <v>170293</v>
      </c>
      <c r="I152" s="228">
        <f>SUM(I149:I151)</f>
        <v>370153265.1500001</v>
      </c>
      <c r="J152" s="228">
        <f t="shared" ref="J152" si="106">SUM(J149:J151)</f>
        <v>928730464.77998376</v>
      </c>
      <c r="K152" s="228">
        <v>125170651</v>
      </c>
      <c r="L152" s="226">
        <f>SUM(L149:L151)</f>
        <v>1424054380.9299839</v>
      </c>
      <c r="M152" s="228">
        <f>SUM(M149:M151)</f>
        <v>262559751.38</v>
      </c>
      <c r="N152" s="228">
        <f t="shared" ref="N152:O152" si="107">SUM(N149:N151)</f>
        <v>445267820.03999996</v>
      </c>
      <c r="O152" s="228">
        <f t="shared" si="107"/>
        <v>125170651</v>
      </c>
      <c r="P152" s="228">
        <f t="shared" si="105"/>
        <v>832998222.41999996</v>
      </c>
      <c r="Q152" s="229">
        <f t="shared" si="94"/>
        <v>0.70932712500482975</v>
      </c>
      <c r="R152" s="229">
        <f t="shared" si="95"/>
        <v>0.54126375093342893</v>
      </c>
      <c r="S152" s="229">
        <f t="shared" si="96"/>
        <v>0.47943707773760164</v>
      </c>
      <c r="T152" s="229">
        <f t="shared" si="97"/>
        <v>0.58494832330490598</v>
      </c>
      <c r="U152" s="230">
        <f t="shared" si="98"/>
        <v>27.471842936999764</v>
      </c>
      <c r="V152" s="231">
        <f t="shared" si="99"/>
        <v>16.069608464093736</v>
      </c>
      <c r="W152" s="232">
        <f t="shared" si="100"/>
        <v>0.47736953272531257</v>
      </c>
      <c r="X152" s="232">
        <f t="shared" si="101"/>
        <v>0.89346433941697934</v>
      </c>
      <c r="Y152" s="232">
        <f t="shared" si="102"/>
        <v>0.52263046727468743</v>
      </c>
      <c r="Z152" s="232">
        <v>0.4804434988953441</v>
      </c>
    </row>
    <row r="153" spans="1:26" ht="20.25" customHeight="1">
      <c r="A153" s="495" t="s">
        <v>108</v>
      </c>
      <c r="B153" s="233" t="s">
        <v>25</v>
      </c>
      <c r="C153" s="70">
        <v>25948390</v>
      </c>
      <c r="D153" s="70">
        <v>23861667.66</v>
      </c>
      <c r="E153" s="70">
        <v>685</v>
      </c>
      <c r="F153" s="70">
        <v>36539</v>
      </c>
      <c r="G153" s="70">
        <v>6725</v>
      </c>
      <c r="H153" s="62">
        <f t="shared" si="103"/>
        <v>43949</v>
      </c>
      <c r="I153" s="234">
        <v>328771629.75999987</v>
      </c>
      <c r="J153" s="234">
        <v>345145778.29999465</v>
      </c>
      <c r="K153" s="235">
        <v>39099060</v>
      </c>
      <c r="L153" s="132">
        <f>I153+J153+K153</f>
        <v>713016468.05999446</v>
      </c>
      <c r="M153" s="234">
        <v>172266829.15000001</v>
      </c>
      <c r="N153" s="234">
        <v>285439966.41999996</v>
      </c>
      <c r="O153" s="235">
        <v>39099060</v>
      </c>
      <c r="P153" s="132">
        <f t="shared" si="105"/>
        <v>496805855.56999993</v>
      </c>
      <c r="Q153" s="139">
        <f t="shared" si="94"/>
        <v>0.5239710898283807</v>
      </c>
      <c r="R153" s="139">
        <f t="shared" si="95"/>
        <v>0.8446151882113766</v>
      </c>
      <c r="S153" s="139">
        <f t="shared" si="96"/>
        <v>0.82701277073683499</v>
      </c>
      <c r="T153" s="139">
        <f t="shared" si="97"/>
        <v>0.69676631301620628</v>
      </c>
      <c r="U153" s="218">
        <f t="shared" si="98"/>
        <v>29.881250473337388</v>
      </c>
      <c r="V153" s="219">
        <f t="shared" si="99"/>
        <v>20.820248720621059</v>
      </c>
      <c r="W153" s="220">
        <f t="shared" si="100"/>
        <v>0.35926636689689617</v>
      </c>
      <c r="X153" s="220">
        <f t="shared" si="101"/>
        <v>0.91958181837100494</v>
      </c>
      <c r="Y153" s="220">
        <f t="shared" si="102"/>
        <v>0.64073363310310383</v>
      </c>
      <c r="Z153" s="220">
        <v>0.58782206712139407</v>
      </c>
    </row>
    <row r="154" spans="1:26" ht="20.25" customHeight="1">
      <c r="A154" s="496"/>
      <c r="B154" s="236" t="s">
        <v>27</v>
      </c>
      <c r="C154" s="81">
        <v>23660050</v>
      </c>
      <c r="D154" s="82">
        <v>21456472.210000001</v>
      </c>
      <c r="E154" s="82">
        <v>638</v>
      </c>
      <c r="F154" s="82">
        <v>21753</v>
      </c>
      <c r="G154" s="82">
        <v>23865</v>
      </c>
      <c r="H154" s="62">
        <f t="shared" si="103"/>
        <v>46256</v>
      </c>
      <c r="I154" s="222">
        <v>338686138.44999993</v>
      </c>
      <c r="J154" s="222">
        <v>206304133.69000155</v>
      </c>
      <c r="K154" s="223">
        <v>107025653</v>
      </c>
      <c r="L154" s="132">
        <f t="shared" ref="L154:L155" si="108">I154+J154+K154</f>
        <v>652015925.14000154</v>
      </c>
      <c r="M154" s="222">
        <v>245126992.68000001</v>
      </c>
      <c r="N154" s="222">
        <v>172786683.07999998</v>
      </c>
      <c r="O154" s="223">
        <v>107025653</v>
      </c>
      <c r="P154" s="132">
        <f t="shared" si="105"/>
        <v>524939328.75999999</v>
      </c>
      <c r="Q154" s="139">
        <f t="shared" si="94"/>
        <v>0.7237585624313585</v>
      </c>
      <c r="R154" s="139">
        <f t="shared" si="95"/>
        <v>0.89302820212505796</v>
      </c>
      <c r="S154" s="139">
        <f t="shared" si="96"/>
        <v>0.8375337904747665</v>
      </c>
      <c r="T154" s="139">
        <f t="shared" si="97"/>
        <v>0.80510200521142861</v>
      </c>
      <c r="U154" s="218">
        <f t="shared" si="98"/>
        <v>30.387843759148957</v>
      </c>
      <c r="V154" s="219">
        <f t="shared" si="99"/>
        <v>24.465313944542423</v>
      </c>
      <c r="W154" s="220">
        <f t="shared" si="100"/>
        <v>0.26988113714745765</v>
      </c>
      <c r="X154" s="220">
        <f t="shared" si="101"/>
        <v>0.90686504086001518</v>
      </c>
      <c r="Y154" s="220">
        <f t="shared" si="102"/>
        <v>0.73011886285254235</v>
      </c>
      <c r="Z154" s="220">
        <v>0.56124989269465186</v>
      </c>
    </row>
    <row r="155" spans="1:26" ht="20.25" customHeight="1">
      <c r="A155" s="496"/>
      <c r="B155" s="76" t="s">
        <v>30</v>
      </c>
      <c r="C155" s="237">
        <v>40040880</v>
      </c>
      <c r="D155" s="237">
        <v>34668797.859999999</v>
      </c>
      <c r="E155" s="237">
        <v>830</v>
      </c>
      <c r="F155" s="237">
        <v>44084</v>
      </c>
      <c r="G155" s="237">
        <v>39869</v>
      </c>
      <c r="H155" s="62">
        <f t="shared" si="103"/>
        <v>84783</v>
      </c>
      <c r="I155" s="238">
        <v>350052350.03999996</v>
      </c>
      <c r="J155" s="238">
        <v>519472970.13999873</v>
      </c>
      <c r="K155" s="223">
        <v>111784800</v>
      </c>
      <c r="L155" s="132">
        <f t="shared" si="108"/>
        <v>981310120.17999864</v>
      </c>
      <c r="M155" s="238">
        <v>321807261.35000008</v>
      </c>
      <c r="N155" s="238">
        <v>362539229.96999997</v>
      </c>
      <c r="O155" s="223">
        <v>111784800</v>
      </c>
      <c r="P155" s="132">
        <f t="shared" si="105"/>
        <v>796131291.32000005</v>
      </c>
      <c r="Q155" s="139">
        <f t="shared" si="94"/>
        <v>0.9193118152562828</v>
      </c>
      <c r="R155" s="139">
        <f t="shared" si="95"/>
        <v>0.75139515489022124</v>
      </c>
      <c r="S155" s="139">
        <f t="shared" si="96"/>
        <v>0.69789815988365111</v>
      </c>
      <c r="T155" s="139">
        <f t="shared" si="97"/>
        <v>0.81129428398635917</v>
      </c>
      <c r="U155" s="218">
        <f t="shared" si="98"/>
        <v>28.305282581263366</v>
      </c>
      <c r="V155" s="219">
        <f t="shared" si="99"/>
        <v>22.963913964797626</v>
      </c>
      <c r="W155" s="220">
        <f t="shared" si="100"/>
        <v>0.29755296245995289</v>
      </c>
      <c r="X155" s="220">
        <f t="shared" si="101"/>
        <v>0.86583506306554703</v>
      </c>
      <c r="Y155" s="220">
        <f t="shared" si="102"/>
        <v>0.70244703754004711</v>
      </c>
      <c r="Z155" s="220">
        <v>0.53183657148233521</v>
      </c>
    </row>
    <row r="156" spans="1:26" ht="20.25" customHeight="1" thickBot="1">
      <c r="A156" s="497"/>
      <c r="B156" s="239" t="s">
        <v>107</v>
      </c>
      <c r="C156" s="239">
        <v>89649320</v>
      </c>
      <c r="D156" s="239">
        <f>SUM(D153:D155)</f>
        <v>79986937.730000004</v>
      </c>
      <c r="E156" s="239">
        <v>2153</v>
      </c>
      <c r="F156" s="239">
        <v>102376</v>
      </c>
      <c r="G156" s="239">
        <v>70459</v>
      </c>
      <c r="H156" s="227">
        <f t="shared" si="103"/>
        <v>174988</v>
      </c>
      <c r="I156" s="231">
        <f>SUM(I153:I155)</f>
        <v>1017510118.2499998</v>
      </c>
      <c r="J156" s="231">
        <f t="shared" ref="J156" si="109">SUM(J153:J155)</f>
        <v>1070922882.1299949</v>
      </c>
      <c r="K156" s="231">
        <v>257909513</v>
      </c>
      <c r="L156" s="240">
        <f>SUM(L153:L155)</f>
        <v>2346342513.3799944</v>
      </c>
      <c r="M156" s="231">
        <f>SUM(M153:M155)</f>
        <v>739201083.18000007</v>
      </c>
      <c r="N156" s="231">
        <f t="shared" ref="N156:O156" si="110">SUM(N153:N155)</f>
        <v>820765879.46999991</v>
      </c>
      <c r="O156" s="231">
        <f t="shared" si="110"/>
        <v>257909513</v>
      </c>
      <c r="P156" s="228">
        <f t="shared" si="105"/>
        <v>1817876475.6500001</v>
      </c>
      <c r="Q156" s="229">
        <f t="shared" si="94"/>
        <v>0.72648032675226937</v>
      </c>
      <c r="R156" s="229">
        <f t="shared" si="95"/>
        <v>0.81174676085803643</v>
      </c>
      <c r="S156" s="229">
        <f t="shared" si="96"/>
        <v>0.76640988176249514</v>
      </c>
      <c r="T156" s="229">
        <f t="shared" si="97"/>
        <v>0.77477029260799646</v>
      </c>
      <c r="U156" s="230">
        <f t="shared" si="98"/>
        <v>29.334071036700937</v>
      </c>
      <c r="V156" s="231">
        <f t="shared" si="99"/>
        <v>22.727166800488536</v>
      </c>
      <c r="W156" s="232">
        <f t="shared" si="100"/>
        <v>0.30873426424327932</v>
      </c>
      <c r="X156" s="232">
        <f t="shared" si="101"/>
        <v>0.89222023914961102</v>
      </c>
      <c r="Y156" s="232">
        <f t="shared" si="102"/>
        <v>0.69126573575672068</v>
      </c>
      <c r="Z156" s="232">
        <v>0.55369182887347579</v>
      </c>
    </row>
    <row r="157" spans="1:26" ht="20.25" customHeight="1">
      <c r="A157" s="495" t="s">
        <v>109</v>
      </c>
      <c r="B157" s="236" t="s">
        <v>95</v>
      </c>
      <c r="C157" s="81">
        <v>13825910</v>
      </c>
      <c r="D157" s="82">
        <v>12638883.93</v>
      </c>
      <c r="E157" s="82">
        <v>376</v>
      </c>
      <c r="F157" s="82">
        <v>17384</v>
      </c>
      <c r="G157" s="82">
        <v>34070</v>
      </c>
      <c r="H157" s="62">
        <f t="shared" si="103"/>
        <v>51830</v>
      </c>
      <c r="I157" s="222">
        <v>118903005.54000011</v>
      </c>
      <c r="J157" s="222">
        <v>146068221.95999402</v>
      </c>
      <c r="K157" s="223">
        <v>84789135</v>
      </c>
      <c r="L157" s="132">
        <f>I157+J157+K157</f>
        <v>349760362.49999416</v>
      </c>
      <c r="M157" s="222">
        <v>81360921.289999992</v>
      </c>
      <c r="N157" s="222">
        <v>62217943.919999994</v>
      </c>
      <c r="O157" s="223">
        <v>84789135</v>
      </c>
      <c r="P157" s="132">
        <f t="shared" si="105"/>
        <v>228368000.20999998</v>
      </c>
      <c r="Q157" s="139">
        <f t="shared" si="94"/>
        <v>0.68426294962434231</v>
      </c>
      <c r="R157" s="139">
        <f t="shared" si="95"/>
        <v>0.63678749880808561</v>
      </c>
      <c r="S157" s="139">
        <f t="shared" si="96"/>
        <v>0.42595126499890301</v>
      </c>
      <c r="T157" s="139">
        <f t="shared" si="97"/>
        <v>0.65292704575694682</v>
      </c>
      <c r="U157" s="218">
        <f t="shared" si="98"/>
        <v>27.673358220324616</v>
      </c>
      <c r="V157" s="219">
        <f t="shared" si="99"/>
        <v>18.068684028970267</v>
      </c>
      <c r="W157" s="220">
        <f t="shared" si="100"/>
        <v>0.40313012698044104</v>
      </c>
      <c r="X157" s="220">
        <f t="shared" si="101"/>
        <v>0.9141448143377181</v>
      </c>
      <c r="Y157" s="220">
        <f t="shared" si="102"/>
        <v>0.59686987301955896</v>
      </c>
      <c r="Z157" s="220">
        <v>0.36252453570889326</v>
      </c>
    </row>
    <row r="158" spans="1:26" ht="20.25" customHeight="1">
      <c r="A158" s="496"/>
      <c r="B158" s="236" t="s">
        <v>28</v>
      </c>
      <c r="C158" s="82">
        <v>67325690</v>
      </c>
      <c r="D158" s="82">
        <v>58461554</v>
      </c>
      <c r="E158" s="82">
        <v>2641</v>
      </c>
      <c r="F158" s="82">
        <v>18475</v>
      </c>
      <c r="G158" s="82">
        <v>16450</v>
      </c>
      <c r="H158" s="62">
        <f t="shared" si="103"/>
        <v>37566</v>
      </c>
      <c r="I158" s="222">
        <v>1531166834.079999</v>
      </c>
      <c r="J158" s="222">
        <v>269946019.12000269</v>
      </c>
      <c r="K158" s="223">
        <v>175088090.31999999</v>
      </c>
      <c r="L158" s="132">
        <f t="shared" ref="L158:L159" si="111">I158+J158+K158</f>
        <v>1976200943.5200016</v>
      </c>
      <c r="M158" s="222">
        <v>1538251048.7700005</v>
      </c>
      <c r="N158" s="222">
        <v>162322753.40000001</v>
      </c>
      <c r="O158" s="223">
        <v>175088090.31999999</v>
      </c>
      <c r="P158" s="132">
        <f t="shared" si="105"/>
        <v>1875661892.4900005</v>
      </c>
      <c r="Q158" s="139">
        <f t="shared" si="94"/>
        <v>1.0046266772061179</v>
      </c>
      <c r="R158" s="139">
        <f t="shared" si="95"/>
        <v>0.75816850116179269</v>
      </c>
      <c r="S158" s="139">
        <f t="shared" si="96"/>
        <v>0.60131560350160418</v>
      </c>
      <c r="T158" s="139">
        <f t="shared" si="97"/>
        <v>0.94912508702130194</v>
      </c>
      <c r="U158" s="218">
        <f t="shared" si="98"/>
        <v>33.803428207194109</v>
      </c>
      <c r="V158" s="219">
        <f t="shared" si="99"/>
        <v>32.083681738771439</v>
      </c>
      <c r="W158" s="220">
        <f t="shared" si="100"/>
        <v>0.17583722457726692</v>
      </c>
      <c r="X158" s="220">
        <f t="shared" si="101"/>
        <v>0.86833947041612203</v>
      </c>
      <c r="Y158" s="220">
        <f t="shared" si="102"/>
        <v>0.82416277542273308</v>
      </c>
      <c r="Z158" s="220">
        <v>0.45735219942127481</v>
      </c>
    </row>
    <row r="159" spans="1:26" ht="20.25" customHeight="1">
      <c r="A159" s="496"/>
      <c r="B159" s="236" t="s">
        <v>29</v>
      </c>
      <c r="C159" s="82">
        <v>35169330</v>
      </c>
      <c r="D159" s="82">
        <v>28743036.23</v>
      </c>
      <c r="E159" s="82">
        <v>912</v>
      </c>
      <c r="F159" s="82">
        <v>6051</v>
      </c>
      <c r="G159" s="82">
        <v>24143</v>
      </c>
      <c r="H159" s="62">
        <f t="shared" si="103"/>
        <v>31106</v>
      </c>
      <c r="I159" s="222">
        <v>509463958.93000048</v>
      </c>
      <c r="J159" s="222">
        <v>129137365.55000174</v>
      </c>
      <c r="K159" s="223">
        <v>273754831</v>
      </c>
      <c r="L159" s="132">
        <f t="shared" si="111"/>
        <v>912356155.48000216</v>
      </c>
      <c r="M159" s="222">
        <v>484103438.69999987</v>
      </c>
      <c r="N159" s="222">
        <v>66683135.670000002</v>
      </c>
      <c r="O159" s="223">
        <v>273754831</v>
      </c>
      <c r="P159" s="132">
        <f t="shared" si="105"/>
        <v>824541405.36999989</v>
      </c>
      <c r="Q159" s="139">
        <f t="shared" si="94"/>
        <v>0.95022116916128097</v>
      </c>
      <c r="R159" s="139">
        <f t="shared" si="95"/>
        <v>0.84498525805463021</v>
      </c>
      <c r="S159" s="139">
        <f t="shared" si="96"/>
        <v>0.51637367222099961</v>
      </c>
      <c r="T159" s="139">
        <f t="shared" si="97"/>
        <v>0.90374948469131355</v>
      </c>
      <c r="U159" s="218">
        <f t="shared" si="98"/>
        <v>31.741815588978998</v>
      </c>
      <c r="V159" s="219">
        <f t="shared" si="99"/>
        <v>28.686649481706471</v>
      </c>
      <c r="W159" s="220">
        <f t="shared" si="100"/>
        <v>0.26138757316883043</v>
      </c>
      <c r="X159" s="220">
        <f t="shared" si="101"/>
        <v>0.81727562708757884</v>
      </c>
      <c r="Y159" s="220">
        <f t="shared" si="102"/>
        <v>0.73861242683116957</v>
      </c>
      <c r="Z159" s="220">
        <v>0.51281881855424871</v>
      </c>
    </row>
    <row r="160" spans="1:26" ht="20.25" customHeight="1" thickBot="1">
      <c r="A160" s="496"/>
      <c r="B160" s="241" t="s">
        <v>107</v>
      </c>
      <c r="C160" s="239">
        <v>116320930</v>
      </c>
      <c r="D160" s="239">
        <f>SUM(D157:D159)</f>
        <v>99843474.160000011</v>
      </c>
      <c r="E160" s="239">
        <v>3929</v>
      </c>
      <c r="F160" s="239">
        <v>41910</v>
      </c>
      <c r="G160" s="239">
        <v>74663</v>
      </c>
      <c r="H160" s="227">
        <f t="shared" si="103"/>
        <v>120502</v>
      </c>
      <c r="I160" s="231">
        <f>SUM(I157:I159)</f>
        <v>2159533798.5499997</v>
      </c>
      <c r="J160" s="231">
        <f t="shared" ref="J160" si="112">SUM(J157:J159)</f>
        <v>545151606.62999845</v>
      </c>
      <c r="K160" s="231">
        <v>533632056.31999999</v>
      </c>
      <c r="L160" s="240">
        <f>SUM(L157:L159)</f>
        <v>3238317461.4999981</v>
      </c>
      <c r="M160" s="231">
        <f>SUM(M157:M159)</f>
        <v>2103715408.7600002</v>
      </c>
      <c r="N160" s="231">
        <f t="shared" ref="N160:O160" si="113">SUM(N157:N159)</f>
        <v>291223832.99000001</v>
      </c>
      <c r="O160" s="231">
        <f t="shared" si="113"/>
        <v>533632056.31999999</v>
      </c>
      <c r="P160" s="228">
        <f t="shared" si="105"/>
        <v>2928571298.0700002</v>
      </c>
      <c r="Q160" s="229">
        <f t="shared" si="94"/>
        <v>0.97415257412156353</v>
      </c>
      <c r="R160" s="229">
        <f t="shared" si="95"/>
        <v>0.76461659333473986</v>
      </c>
      <c r="S160" s="229">
        <f t="shared" si="96"/>
        <v>0.53420705258538737</v>
      </c>
      <c r="T160" s="229">
        <f t="shared" si="97"/>
        <v>0.90434966086168633</v>
      </c>
      <c r="U160" s="230">
        <f t="shared" si="98"/>
        <v>32.433942115341132</v>
      </c>
      <c r="V160" s="231">
        <f t="shared" si="99"/>
        <v>29.331624552416315</v>
      </c>
      <c r="W160" s="232">
        <f t="shared" si="100"/>
        <v>0.22375610308610361</v>
      </c>
      <c r="X160" s="232">
        <f t="shared" si="101"/>
        <v>0.85834487533756831</v>
      </c>
      <c r="Y160" s="232">
        <f t="shared" si="102"/>
        <v>0.77624389691389639</v>
      </c>
      <c r="Z160" s="232">
        <v>0.42968549714276261</v>
      </c>
    </row>
    <row r="161" spans="1:27" ht="20.25" customHeight="1" thickBot="1">
      <c r="A161" s="514" t="s">
        <v>32</v>
      </c>
      <c r="B161" s="515"/>
      <c r="C161" s="242">
        <f t="shared" ref="C161:K161" si="114">C152+C156+C160</f>
        <v>263988090</v>
      </c>
      <c r="D161" s="153">
        <f t="shared" si="114"/>
        <v>231667282.98000002</v>
      </c>
      <c r="E161" s="153">
        <f t="shared" si="114"/>
        <v>7109</v>
      </c>
      <c r="F161" s="153">
        <f>F152+F156+F160</f>
        <v>262628</v>
      </c>
      <c r="G161" s="153">
        <f>G152+G156+G160</f>
        <v>196046</v>
      </c>
      <c r="H161" s="243">
        <f t="shared" si="103"/>
        <v>465783</v>
      </c>
      <c r="I161" s="244">
        <f t="shared" si="114"/>
        <v>3547197181.9499998</v>
      </c>
      <c r="J161" s="244">
        <f t="shared" si="114"/>
        <v>2544804953.5399771</v>
      </c>
      <c r="K161" s="244">
        <f t="shared" si="114"/>
        <v>916712220.31999993</v>
      </c>
      <c r="L161" s="240">
        <f t="shared" ref="L161" si="115">I161+J161+K161</f>
        <v>7008714355.8099766</v>
      </c>
      <c r="M161" s="245">
        <f>M160+M156+M152</f>
        <v>3105476243.3200006</v>
      </c>
      <c r="N161" s="245">
        <f t="shared" ref="N161:O161" si="116">N160+N156+N152</f>
        <v>1557257532.5</v>
      </c>
      <c r="O161" s="245">
        <f t="shared" si="116"/>
        <v>916712220.31999993</v>
      </c>
      <c r="P161" s="231">
        <f t="shared" si="105"/>
        <v>5579445996.1400003</v>
      </c>
      <c r="Q161" s="107">
        <f t="shared" si="94"/>
        <v>0.8754732494495352</v>
      </c>
      <c r="R161" s="107">
        <f t="shared" si="95"/>
        <v>0.71470676832183622</v>
      </c>
      <c r="S161" s="107">
        <f t="shared" si="96"/>
        <v>0.61193590901092865</v>
      </c>
      <c r="T161" s="107">
        <f t="shared" si="97"/>
        <v>0.7960726765123245</v>
      </c>
      <c r="U161" s="246">
        <f t="shared" si="98"/>
        <v>30.253362778096911</v>
      </c>
      <c r="V161" s="247">
        <f t="shared" si="99"/>
        <v>24.083875480257941</v>
      </c>
      <c r="W161" s="248">
        <f t="shared" si="100"/>
        <v>0.30139274835381136</v>
      </c>
      <c r="X161" s="248">
        <f t="shared" si="101"/>
        <v>0.87756717729197564</v>
      </c>
      <c r="Y161" s="248">
        <f t="shared" si="102"/>
        <v>0.69860725164618864</v>
      </c>
      <c r="Z161" s="248">
        <v>0.49484359768090164</v>
      </c>
    </row>
    <row r="162" spans="1:27" ht="20.25" customHeight="1">
      <c r="A162" s="208"/>
      <c r="B162" s="501" t="s">
        <v>113</v>
      </c>
      <c r="C162" s="501"/>
      <c r="D162" s="501"/>
      <c r="E162" s="501"/>
      <c r="F162" s="501"/>
      <c r="G162" s="501"/>
      <c r="H162" s="501"/>
      <c r="I162" s="501"/>
      <c r="J162" s="501"/>
      <c r="K162" s="501"/>
      <c r="L162" s="501"/>
      <c r="M162" s="501"/>
      <c r="N162" s="501"/>
      <c r="O162" s="501"/>
      <c r="P162" s="501"/>
      <c r="Q162" s="501"/>
      <c r="R162" s="501"/>
      <c r="S162" s="501"/>
      <c r="T162" s="501"/>
      <c r="U162" s="209"/>
      <c r="V162" s="96"/>
      <c r="W162" s="96"/>
      <c r="X162" s="210"/>
      <c r="Y162" s="96"/>
      <c r="Z162" s="211"/>
    </row>
    <row r="163" spans="1:27" ht="20.25" customHeight="1" thickBot="1">
      <c r="A163" s="208"/>
      <c r="B163" s="55">
        <v>43100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210"/>
      <c r="Y163" s="96"/>
      <c r="Z163" s="211"/>
    </row>
    <row r="164" spans="1:27" ht="20.25" customHeight="1" thickBot="1">
      <c r="A164" s="511" t="s">
        <v>101</v>
      </c>
      <c r="B164" s="270" t="s">
        <v>1</v>
      </c>
      <c r="C164" s="516" t="s">
        <v>2</v>
      </c>
      <c r="D164" s="504" t="s">
        <v>3</v>
      </c>
      <c r="E164" s="518" t="s">
        <v>5</v>
      </c>
      <c r="F164" s="519"/>
      <c r="G164" s="519"/>
      <c r="H164" s="520"/>
      <c r="I164" s="489" t="s">
        <v>6</v>
      </c>
      <c r="J164" s="490"/>
      <c r="K164" s="490"/>
      <c r="L164" s="490"/>
      <c r="M164" s="521" t="s">
        <v>7</v>
      </c>
      <c r="N164" s="522"/>
      <c r="O164" s="522"/>
      <c r="P164" s="523"/>
      <c r="Q164" s="492" t="s">
        <v>8</v>
      </c>
      <c r="R164" s="493"/>
      <c r="S164" s="493"/>
      <c r="T164" s="493"/>
      <c r="U164" s="493"/>
      <c r="V164" s="493"/>
      <c r="W164" s="493"/>
      <c r="X164" s="493"/>
      <c r="Y164" s="493"/>
      <c r="Z164" s="494"/>
    </row>
    <row r="165" spans="1:27" ht="20.25" customHeight="1" thickBot="1">
      <c r="A165" s="513"/>
      <c r="B165" s="271"/>
      <c r="C165" s="517"/>
      <c r="D165" s="507"/>
      <c r="E165" s="153" t="s">
        <v>10</v>
      </c>
      <c r="F165" s="153" t="s">
        <v>11</v>
      </c>
      <c r="G165" s="153" t="s">
        <v>12</v>
      </c>
      <c r="H165" s="153" t="s">
        <v>13</v>
      </c>
      <c r="I165" s="153" t="s">
        <v>10</v>
      </c>
      <c r="J165" s="153" t="s">
        <v>11</v>
      </c>
      <c r="K165" s="153" t="s">
        <v>14</v>
      </c>
      <c r="L165" s="153" t="s">
        <v>15</v>
      </c>
      <c r="M165" s="153" t="s">
        <v>10</v>
      </c>
      <c r="N165" s="153" t="s">
        <v>11</v>
      </c>
      <c r="O165" s="153" t="s">
        <v>14</v>
      </c>
      <c r="P165" s="212" t="s">
        <v>15</v>
      </c>
      <c r="Q165" s="213" t="s">
        <v>102</v>
      </c>
      <c r="R165" s="213" t="s">
        <v>103</v>
      </c>
      <c r="S165" s="213" t="s">
        <v>104</v>
      </c>
      <c r="T165" s="213" t="s">
        <v>105</v>
      </c>
      <c r="U165" s="159" t="s">
        <v>92</v>
      </c>
      <c r="V165" s="159" t="s">
        <v>93</v>
      </c>
      <c r="W165" s="214" t="s">
        <v>94</v>
      </c>
      <c r="X165" s="215" t="s">
        <v>21</v>
      </c>
      <c r="Y165" s="215" t="s">
        <v>79</v>
      </c>
      <c r="Z165" s="215" t="s">
        <v>114</v>
      </c>
    </row>
    <row r="166" spans="1:27" ht="20.25" customHeight="1">
      <c r="A166" s="511" t="s">
        <v>106</v>
      </c>
      <c r="B166" s="216" t="s">
        <v>24</v>
      </c>
      <c r="C166" s="61">
        <v>21162668.204319939</v>
      </c>
      <c r="D166" s="62">
        <v>18810127.5</v>
      </c>
      <c r="E166" s="62">
        <v>335</v>
      </c>
      <c r="F166" s="62">
        <v>48123</v>
      </c>
      <c r="G166" s="62">
        <v>15952</v>
      </c>
      <c r="H166" s="62">
        <v>64410</v>
      </c>
      <c r="I166" s="132">
        <v>167669373.37000015</v>
      </c>
      <c r="J166" s="132">
        <v>329078101.01997513</v>
      </c>
      <c r="K166" s="217">
        <v>36268250</v>
      </c>
      <c r="L166" s="132">
        <f>I166+J166+K166</f>
        <v>533015724.38997531</v>
      </c>
      <c r="M166" s="132">
        <v>163407988.17000002</v>
      </c>
      <c r="N166" s="132">
        <v>107643197.91</v>
      </c>
      <c r="O166" s="217">
        <v>36268250</v>
      </c>
      <c r="P166" s="132">
        <f>M166+N166+O166</f>
        <v>307319436.08000004</v>
      </c>
      <c r="Q166" s="249">
        <f>M166/I166</f>
        <v>0.97458459398785713</v>
      </c>
      <c r="R166" s="249">
        <f>(N166+O166)/(J166+K166)</f>
        <v>0.39390416110145221</v>
      </c>
      <c r="S166" s="249">
        <f>N166/J166</f>
        <v>0.32710532112699298</v>
      </c>
      <c r="T166" s="249">
        <f t="shared" ref="T166:T177" si="117">P166/L166</f>
        <v>0.57656729814438468</v>
      </c>
      <c r="U166" s="218">
        <f t="shared" ref="U166:U178" si="118">L166/D166</f>
        <v>28.336635378467015</v>
      </c>
      <c r="V166" s="219">
        <f t="shared" ref="V166:V178" si="119">P166/D166</f>
        <v>16.337977298665308</v>
      </c>
      <c r="W166" s="250">
        <f t="shared" ref="W166:W178" si="120">1-Y166</f>
        <v>0.48752660648847035</v>
      </c>
      <c r="X166" s="250">
        <f t="shared" ref="X166:X178" si="121">D166/C166</f>
        <v>0.88883534525954933</v>
      </c>
      <c r="Y166" s="250">
        <f t="shared" ref="Y166:Y178" si="122">X166*T166</f>
        <v>0.51247339351152965</v>
      </c>
      <c r="Z166" s="135">
        <v>0.44839538266332435</v>
      </c>
      <c r="AA166" s="165">
        <f>1-(T166*X166)</f>
        <v>0.48752660648847035</v>
      </c>
    </row>
    <row r="167" spans="1:27" ht="20.25" customHeight="1">
      <c r="A167" s="512"/>
      <c r="B167" s="221" t="s">
        <v>80</v>
      </c>
      <c r="C167" s="81">
        <v>20895261.558199033</v>
      </c>
      <c r="D167" s="82">
        <v>18119601.77</v>
      </c>
      <c r="E167" s="82">
        <v>459</v>
      </c>
      <c r="F167" s="82">
        <v>29705</v>
      </c>
      <c r="G167" s="82">
        <v>21973</v>
      </c>
      <c r="H167" s="62">
        <v>52137</v>
      </c>
      <c r="I167" s="222">
        <v>186987629.04000011</v>
      </c>
      <c r="J167" s="222">
        <v>256854781.15004686</v>
      </c>
      <c r="K167" s="223">
        <v>67403300</v>
      </c>
      <c r="L167" s="132">
        <f t="shared" ref="L167:L168" si="123">I167+J167+K167</f>
        <v>511245710.19004697</v>
      </c>
      <c r="M167" s="222">
        <v>117797659.19000003</v>
      </c>
      <c r="N167" s="222">
        <v>165115063.27000001</v>
      </c>
      <c r="O167" s="223">
        <v>67403300</v>
      </c>
      <c r="P167" s="132">
        <f t="shared" ref="P167:P176" si="124">M167+N167+O167</f>
        <v>350316022.46000004</v>
      </c>
      <c r="Q167" s="249">
        <f>M167/I167</f>
        <v>0.62997568232067869</v>
      </c>
      <c r="R167" s="249">
        <f>(N167+O167)/(J167+K167)</f>
        <v>0.71707808312849641</v>
      </c>
      <c r="S167" s="249">
        <f>N167/J167</f>
        <v>0.64283429932941272</v>
      </c>
      <c r="T167" s="249">
        <f t="shared" si="117"/>
        <v>0.68522046342408616</v>
      </c>
      <c r="U167" s="218">
        <f t="shared" si="118"/>
        <v>28.215063260192554</v>
      </c>
      <c r="V167" s="219">
        <f t="shared" si="119"/>
        <v>19.333538722689049</v>
      </c>
      <c r="W167" s="250">
        <f t="shared" si="120"/>
        <v>0.40580203376169544</v>
      </c>
      <c r="X167" s="250">
        <f t="shared" si="121"/>
        <v>0.86716319484836024</v>
      </c>
      <c r="Y167" s="250">
        <f t="shared" si="122"/>
        <v>0.59419796623830456</v>
      </c>
      <c r="Z167" s="135">
        <v>0.47798874554989856</v>
      </c>
      <c r="AA167" s="165">
        <f t="shared" ref="AA167:AA178" si="125">1-(T167*X167)</f>
        <v>0.40580203376169544</v>
      </c>
    </row>
    <row r="168" spans="1:27" ht="20.25" customHeight="1">
      <c r="A168" s="512"/>
      <c r="B168" s="221" t="s">
        <v>31</v>
      </c>
      <c r="C168" s="81">
        <v>19184519.542016774</v>
      </c>
      <c r="D168" s="82">
        <v>17217150.559999999</v>
      </c>
      <c r="E168" s="82">
        <v>251</v>
      </c>
      <c r="F168" s="82">
        <v>41428</v>
      </c>
      <c r="G168" s="82">
        <v>13800</v>
      </c>
      <c r="H168" s="62">
        <v>55479</v>
      </c>
      <c r="I168" s="222">
        <v>94290340.009999961</v>
      </c>
      <c r="J168" s="222">
        <v>340827869.0399912</v>
      </c>
      <c r="K168" s="223">
        <v>27390519</v>
      </c>
      <c r="L168" s="132">
        <f t="shared" si="123"/>
        <v>462508728.04999113</v>
      </c>
      <c r="M168" s="222">
        <v>50154161.579999998</v>
      </c>
      <c r="N168" s="222">
        <v>148175104</v>
      </c>
      <c r="O168" s="224">
        <v>27390519</v>
      </c>
      <c r="P168" s="132">
        <f t="shared" si="124"/>
        <v>225719784.57999998</v>
      </c>
      <c r="Q168" s="249">
        <f>M168/I168</f>
        <v>0.53191198138304407</v>
      </c>
      <c r="R168" s="249">
        <f>(N168+O168)/(J168+K168)</f>
        <v>0.47679754380145811</v>
      </c>
      <c r="S168" s="249">
        <f>N168/J168</f>
        <v>0.43475055140697372</v>
      </c>
      <c r="T168" s="249">
        <f t="shared" si="117"/>
        <v>0.48803356756459443</v>
      </c>
      <c r="U168" s="218">
        <f t="shared" si="118"/>
        <v>26.863256288443072</v>
      </c>
      <c r="V168" s="219">
        <f t="shared" si="119"/>
        <v>13.110170802850899</v>
      </c>
      <c r="W168" s="250">
        <f t="shared" si="120"/>
        <v>0.56201418582879792</v>
      </c>
      <c r="X168" s="250">
        <f t="shared" si="121"/>
        <v>0.89745018228327467</v>
      </c>
      <c r="Y168" s="250">
        <f t="shared" si="122"/>
        <v>0.43798581417120214</v>
      </c>
      <c r="Z168" s="135">
        <v>0.48744844898691053</v>
      </c>
      <c r="AA168" s="165">
        <f t="shared" si="125"/>
        <v>0.56201418582879792</v>
      </c>
    </row>
    <row r="169" spans="1:27" ht="20.25" customHeight="1" thickBot="1">
      <c r="A169" s="513"/>
      <c r="B169" s="225" t="s">
        <v>107</v>
      </c>
      <c r="C169" s="226">
        <f>SUM(C166:C168)</f>
        <v>61242449.304535747</v>
      </c>
      <c r="D169" s="226">
        <f t="shared" ref="D169:P169" si="126">SUM(D166:D168)</f>
        <v>54146879.829999998</v>
      </c>
      <c r="E169" s="226">
        <f t="shared" si="126"/>
        <v>1045</v>
      </c>
      <c r="F169" s="226">
        <f t="shared" si="126"/>
        <v>119256</v>
      </c>
      <c r="G169" s="226">
        <f t="shared" si="126"/>
        <v>51725</v>
      </c>
      <c r="H169" s="226">
        <f t="shared" si="126"/>
        <v>172026</v>
      </c>
      <c r="I169" s="228">
        <f t="shared" si="126"/>
        <v>448947342.4200002</v>
      </c>
      <c r="J169" s="228">
        <f t="shared" si="126"/>
        <v>926760751.21001315</v>
      </c>
      <c r="K169" s="228">
        <v>131062069</v>
      </c>
      <c r="L169" s="228">
        <f t="shared" si="126"/>
        <v>1506770162.6300135</v>
      </c>
      <c r="M169" s="228">
        <f>SUM(M166:M168)</f>
        <v>331359808.94</v>
      </c>
      <c r="N169" s="228">
        <f t="shared" ref="N169:O169" si="127">SUM(N166:N168)</f>
        <v>420933365.18000001</v>
      </c>
      <c r="O169" s="228">
        <f t="shared" si="127"/>
        <v>131062069</v>
      </c>
      <c r="P169" s="228">
        <f t="shared" si="126"/>
        <v>883355243.12000012</v>
      </c>
      <c r="Q169" s="251">
        <f t="shared" ref="Q169:Q177" si="128">M169/I169</f>
        <v>0.73808168047914524</v>
      </c>
      <c r="R169" s="251">
        <f t="shared" ref="R169:R177" si="129">(N169+O169)/(J169+K169)</f>
        <v>0.52182220276776647</v>
      </c>
      <c r="S169" s="251">
        <f t="shared" ref="S169:S177" si="130">N169/J169</f>
        <v>0.45419852386974074</v>
      </c>
      <c r="T169" s="251">
        <f t="shared" si="117"/>
        <v>0.58625745653081895</v>
      </c>
      <c r="U169" s="230">
        <f t="shared" si="118"/>
        <v>27.827460554711219</v>
      </c>
      <c r="V169" s="231">
        <f t="shared" si="119"/>
        <v>16.314056246516692</v>
      </c>
      <c r="W169" s="252">
        <f t="shared" si="120"/>
        <v>0.48166651711846753</v>
      </c>
      <c r="X169" s="252">
        <f t="shared" si="121"/>
        <v>0.88413968488993411</v>
      </c>
      <c r="Y169" s="252">
        <f t="shared" si="122"/>
        <v>0.51833348288153247</v>
      </c>
      <c r="Z169" s="232">
        <v>0.46996675200704346</v>
      </c>
      <c r="AA169" s="165">
        <f t="shared" si="125"/>
        <v>0.48166651711846753</v>
      </c>
    </row>
    <row r="170" spans="1:27" ht="20.25" customHeight="1">
      <c r="A170" s="511" t="s">
        <v>108</v>
      </c>
      <c r="B170" s="233" t="s">
        <v>25</v>
      </c>
      <c r="C170" s="70">
        <v>25192904.133117381</v>
      </c>
      <c r="D170" s="70">
        <v>24334613.550000001</v>
      </c>
      <c r="E170" s="70">
        <v>691</v>
      </c>
      <c r="F170" s="70">
        <v>36570</v>
      </c>
      <c r="G170" s="70">
        <v>6905</v>
      </c>
      <c r="H170" s="62">
        <v>44166</v>
      </c>
      <c r="I170" s="234">
        <v>347643320.60000002</v>
      </c>
      <c r="J170" s="234">
        <v>340196491.9499855</v>
      </c>
      <c r="K170" s="235">
        <v>34097370</v>
      </c>
      <c r="L170" s="132">
        <f>I170+J170+K170</f>
        <v>721937182.54998553</v>
      </c>
      <c r="M170" s="234">
        <v>192989876.98000002</v>
      </c>
      <c r="N170" s="234">
        <v>294355821.83999997</v>
      </c>
      <c r="O170" s="235">
        <v>34097370</v>
      </c>
      <c r="P170" s="132">
        <f t="shared" si="124"/>
        <v>521443068.81999999</v>
      </c>
      <c r="Q170" s="249">
        <f t="shared" si="128"/>
        <v>0.55513759518496553</v>
      </c>
      <c r="R170" s="249">
        <f t="shared" si="129"/>
        <v>0.87752759323605756</v>
      </c>
      <c r="S170" s="249">
        <f t="shared" si="130"/>
        <v>0.86525237268841426</v>
      </c>
      <c r="T170" s="249">
        <f t="shared" si="117"/>
        <v>0.72228315901140927</v>
      </c>
      <c r="U170" s="218">
        <f t="shared" si="118"/>
        <v>29.667090503271439</v>
      </c>
      <c r="V170" s="219">
        <f t="shared" si="119"/>
        <v>21.428039847380276</v>
      </c>
      <c r="W170" s="250">
        <f t="shared" si="120"/>
        <v>0.3023241205006354</v>
      </c>
      <c r="X170" s="250">
        <f t="shared" si="121"/>
        <v>0.96593125673077473</v>
      </c>
      <c r="Y170" s="250">
        <f t="shared" si="122"/>
        <v>0.6976758794993646</v>
      </c>
      <c r="Z170" s="135">
        <v>0.58239708790221101</v>
      </c>
      <c r="AA170" s="165">
        <f t="shared" si="125"/>
        <v>0.3023241205006354</v>
      </c>
    </row>
    <row r="171" spans="1:27" ht="20.25" customHeight="1">
      <c r="A171" s="512"/>
      <c r="B171" s="236" t="s">
        <v>27</v>
      </c>
      <c r="C171" s="81">
        <v>26095465.299900599</v>
      </c>
      <c r="D171" s="82">
        <v>23289049.240000002</v>
      </c>
      <c r="E171" s="82">
        <v>649</v>
      </c>
      <c r="F171" s="82">
        <v>21330</v>
      </c>
      <c r="G171" s="82">
        <v>24205</v>
      </c>
      <c r="H171" s="62">
        <v>46184</v>
      </c>
      <c r="I171" s="222">
        <v>398054663.31999969</v>
      </c>
      <c r="J171" s="222">
        <v>202708568.39999762</v>
      </c>
      <c r="K171" s="223">
        <v>113348925</v>
      </c>
      <c r="L171" s="132">
        <f t="shared" ref="L171:L172" si="131">I171+J171+K171</f>
        <v>714112156.71999729</v>
      </c>
      <c r="M171" s="222">
        <v>281255700.25000006</v>
      </c>
      <c r="N171" s="222">
        <v>162860349.10999998</v>
      </c>
      <c r="O171" s="223">
        <v>113348925</v>
      </c>
      <c r="P171" s="132">
        <f t="shared" si="124"/>
        <v>557464974.36000001</v>
      </c>
      <c r="Q171" s="249">
        <f t="shared" si="128"/>
        <v>0.70657556905418317</v>
      </c>
      <c r="R171" s="249">
        <f t="shared" si="129"/>
        <v>0.87392097918220757</v>
      </c>
      <c r="S171" s="249">
        <f t="shared" si="130"/>
        <v>0.80342113999164277</v>
      </c>
      <c r="T171" s="249">
        <f t="shared" si="117"/>
        <v>0.7806406446299744</v>
      </c>
      <c r="U171" s="218">
        <f t="shared" si="118"/>
        <v>30.663001712129887</v>
      </c>
      <c r="V171" s="219">
        <f t="shared" si="119"/>
        <v>23.936785422847084</v>
      </c>
      <c r="W171" s="250">
        <f t="shared" si="120"/>
        <v>0.30331273259181668</v>
      </c>
      <c r="X171" s="250">
        <f t="shared" si="121"/>
        <v>0.89245579537869801</v>
      </c>
      <c r="Y171" s="250">
        <f t="shared" si="122"/>
        <v>0.69668726740818332</v>
      </c>
      <c r="Z171" s="135">
        <v>0.55350410409979101</v>
      </c>
      <c r="AA171" s="165">
        <f t="shared" si="125"/>
        <v>0.30331273259181668</v>
      </c>
    </row>
    <row r="172" spans="1:27" ht="20.25" customHeight="1">
      <c r="A172" s="512"/>
      <c r="B172" s="76" t="s">
        <v>30</v>
      </c>
      <c r="C172" s="237">
        <v>40701249.569195166</v>
      </c>
      <c r="D172" s="237">
        <v>36352236.090000004</v>
      </c>
      <c r="E172" s="237">
        <v>833</v>
      </c>
      <c r="F172" s="237">
        <v>44143</v>
      </c>
      <c r="G172" s="237">
        <v>40114</v>
      </c>
      <c r="H172" s="62">
        <v>85090</v>
      </c>
      <c r="I172" s="238">
        <v>423316476.06000042</v>
      </c>
      <c r="J172" s="238">
        <v>504383066.46998811</v>
      </c>
      <c r="K172" s="223">
        <v>122586715</v>
      </c>
      <c r="L172" s="132">
        <f t="shared" si="131"/>
        <v>1050286257.5299885</v>
      </c>
      <c r="M172" s="238">
        <v>381224278.33999991</v>
      </c>
      <c r="N172" s="238">
        <v>362031724.48000002</v>
      </c>
      <c r="O172" s="223">
        <v>122586715</v>
      </c>
      <c r="P172" s="132">
        <f t="shared" si="124"/>
        <v>865842717.81999993</v>
      </c>
      <c r="Q172" s="249">
        <f t="shared" si="128"/>
        <v>0.90056565217642415</v>
      </c>
      <c r="R172" s="249">
        <f t="shared" si="129"/>
        <v>0.77295342423644031</v>
      </c>
      <c r="S172" s="249">
        <f t="shared" si="130"/>
        <v>0.7177713697125907</v>
      </c>
      <c r="T172" s="249">
        <f t="shared" si="117"/>
        <v>0.82438736259983647</v>
      </c>
      <c r="U172" s="218">
        <f t="shared" si="118"/>
        <v>28.891929919516222</v>
      </c>
      <c r="V172" s="219">
        <f t="shared" si="119"/>
        <v>23.818141906769284</v>
      </c>
      <c r="W172" s="250">
        <f t="shared" si="120"/>
        <v>0.26370014797965102</v>
      </c>
      <c r="X172" s="250">
        <f t="shared" si="121"/>
        <v>0.8931479125278079</v>
      </c>
      <c r="Y172" s="250">
        <f t="shared" si="122"/>
        <v>0.73629985202034898</v>
      </c>
      <c r="Z172" s="135">
        <v>0.53175097184868525</v>
      </c>
      <c r="AA172" s="165">
        <f t="shared" si="125"/>
        <v>0.26370014797965102</v>
      </c>
    </row>
    <row r="173" spans="1:27" ht="20.25" customHeight="1" thickBot="1">
      <c r="A173" s="513"/>
      <c r="B173" s="239" t="s">
        <v>107</v>
      </c>
      <c r="C173" s="239">
        <f>SUM(C170:C172)</f>
        <v>91989619.00221315</v>
      </c>
      <c r="D173" s="239">
        <f t="shared" ref="D173:P173" si="132">SUM(D170:D172)</f>
        <v>83975898.88000001</v>
      </c>
      <c r="E173" s="239">
        <f t="shared" si="132"/>
        <v>2173</v>
      </c>
      <c r="F173" s="239">
        <f t="shared" si="132"/>
        <v>102043</v>
      </c>
      <c r="G173" s="239">
        <f t="shared" si="132"/>
        <v>71224</v>
      </c>
      <c r="H173" s="239">
        <f t="shared" si="132"/>
        <v>175440</v>
      </c>
      <c r="I173" s="231">
        <f t="shared" si="132"/>
        <v>1169014459.98</v>
      </c>
      <c r="J173" s="231">
        <f t="shared" si="132"/>
        <v>1047288126.8199712</v>
      </c>
      <c r="K173" s="231">
        <v>270033010</v>
      </c>
      <c r="L173" s="231">
        <f>SUM(L170:L172)</f>
        <v>2486335596.7999716</v>
      </c>
      <c r="M173" s="231">
        <f>SUM(M170:M172)</f>
        <v>855469855.56999993</v>
      </c>
      <c r="N173" s="231">
        <f t="shared" ref="N173:O173" si="133">SUM(N170:N172)</f>
        <v>819247895.42999995</v>
      </c>
      <c r="O173" s="231">
        <f t="shared" si="133"/>
        <v>270033010</v>
      </c>
      <c r="P173" s="231">
        <f t="shared" si="132"/>
        <v>1944750761</v>
      </c>
      <c r="Q173" s="251">
        <f t="shared" si="128"/>
        <v>0.7317872317718257</v>
      </c>
      <c r="R173" s="251">
        <f t="shared" si="129"/>
        <v>0.82689093417231341</v>
      </c>
      <c r="S173" s="251">
        <f t="shared" si="130"/>
        <v>0.78225645307141789</v>
      </c>
      <c r="T173" s="251">
        <f t="shared" si="117"/>
        <v>0.78217548890141131</v>
      </c>
      <c r="U173" s="230">
        <f t="shared" si="118"/>
        <v>29.607728288242544</v>
      </c>
      <c r="V173" s="231">
        <f t="shared" si="119"/>
        <v>23.158439349116257</v>
      </c>
      <c r="W173" s="252">
        <f t="shared" si="120"/>
        <v>0.2859641068758072</v>
      </c>
      <c r="X173" s="252">
        <f t="shared" si="121"/>
        <v>0.91288451665377224</v>
      </c>
      <c r="Y173" s="252">
        <f t="shared" si="122"/>
        <v>0.7140358931241928</v>
      </c>
      <c r="Z173" s="232">
        <v>0.55028738896335505</v>
      </c>
      <c r="AA173" s="165">
        <f t="shared" si="125"/>
        <v>0.2859641068758072</v>
      </c>
    </row>
    <row r="174" spans="1:27" ht="20.25" customHeight="1">
      <c r="A174" s="511" t="s">
        <v>109</v>
      </c>
      <c r="B174" s="236" t="s">
        <v>95</v>
      </c>
      <c r="C174" s="81">
        <v>15765591.642456522</v>
      </c>
      <c r="D174" s="82">
        <v>13111013.66</v>
      </c>
      <c r="E174" s="82">
        <v>389</v>
      </c>
      <c r="F174" s="82">
        <v>18222</v>
      </c>
      <c r="G174" s="82">
        <v>35224</v>
      </c>
      <c r="H174" s="62">
        <v>53835</v>
      </c>
      <c r="I174" s="222">
        <v>112913138.11000007</v>
      </c>
      <c r="J174" s="222">
        <v>149325427.94998619</v>
      </c>
      <c r="K174" s="223">
        <v>91937767</v>
      </c>
      <c r="L174" s="132">
        <f>I174+J174+K174</f>
        <v>354176333.05998623</v>
      </c>
      <c r="M174" s="222">
        <v>94258322.500000015</v>
      </c>
      <c r="N174" s="222">
        <v>62103322.549999997</v>
      </c>
      <c r="O174" s="223">
        <v>91937767</v>
      </c>
      <c r="P174" s="132">
        <f t="shared" si="124"/>
        <v>248299412.05000001</v>
      </c>
      <c r="Q174" s="249">
        <f t="shared" si="128"/>
        <v>0.83478613806812696</v>
      </c>
      <c r="R174" s="249">
        <f t="shared" si="129"/>
        <v>0.6384773673495151</v>
      </c>
      <c r="S174" s="249">
        <f t="shared" si="130"/>
        <v>0.41589247995190992</v>
      </c>
      <c r="T174" s="249">
        <f t="shared" si="117"/>
        <v>0.70106155853148433</v>
      </c>
      <c r="U174" s="218">
        <f t="shared" si="118"/>
        <v>27.013649916370099</v>
      </c>
      <c r="V174" s="219">
        <f t="shared" si="119"/>
        <v>18.938231511994321</v>
      </c>
      <c r="W174" s="250">
        <f t="shared" si="120"/>
        <v>0.416981748680192</v>
      </c>
      <c r="X174" s="250">
        <f t="shared" si="121"/>
        <v>0.83162205119484511</v>
      </c>
      <c r="Y174" s="250">
        <f t="shared" si="122"/>
        <v>0.583018251319808</v>
      </c>
      <c r="Z174" s="135">
        <v>0.36049588306041264</v>
      </c>
      <c r="AA174" s="165">
        <f t="shared" si="125"/>
        <v>0.416981748680192</v>
      </c>
    </row>
    <row r="175" spans="1:27" ht="20.25" customHeight="1">
      <c r="A175" s="512"/>
      <c r="B175" s="236" t="s">
        <v>28</v>
      </c>
      <c r="C175" s="82">
        <v>73259476.165990204</v>
      </c>
      <c r="D175" s="82">
        <v>66559112.049999997</v>
      </c>
      <c r="E175" s="82">
        <v>2694</v>
      </c>
      <c r="F175" s="82">
        <v>18324</v>
      </c>
      <c r="G175" s="82">
        <v>16553</v>
      </c>
      <c r="H175" s="62">
        <v>37571</v>
      </c>
      <c r="I175" s="222">
        <v>1741638086.3500009</v>
      </c>
      <c r="J175" s="222">
        <v>309609829.41001284</v>
      </c>
      <c r="K175" s="223">
        <v>171410257</v>
      </c>
      <c r="L175" s="132">
        <f t="shared" ref="L175:L176" si="134">I175+J175+K175</f>
        <v>2222658172.7600136</v>
      </c>
      <c r="M175" s="222">
        <v>1654255590.8999999</v>
      </c>
      <c r="N175" s="222">
        <v>165021413.02000001</v>
      </c>
      <c r="O175" s="223">
        <v>171410257</v>
      </c>
      <c r="P175" s="132">
        <f t="shared" si="124"/>
        <v>1990687260.9199998</v>
      </c>
      <c r="Q175" s="249">
        <f t="shared" si="128"/>
        <v>0.94982740895777551</v>
      </c>
      <c r="R175" s="249">
        <f t="shared" si="129"/>
        <v>0.69941293414768479</v>
      </c>
      <c r="S175" s="249">
        <f t="shared" si="130"/>
        <v>0.53299797792099168</v>
      </c>
      <c r="T175" s="249">
        <f t="shared" si="117"/>
        <v>0.89563356404374095</v>
      </c>
      <c r="U175" s="218">
        <f t="shared" si="118"/>
        <v>33.393747366856793</v>
      </c>
      <c r="V175" s="219">
        <f t="shared" si="119"/>
        <v>29.908560970954237</v>
      </c>
      <c r="W175" s="250">
        <f t="shared" si="120"/>
        <v>0.18628172265579757</v>
      </c>
      <c r="X175" s="250">
        <f t="shared" si="121"/>
        <v>0.90853928438133214</v>
      </c>
      <c r="Y175" s="250">
        <f t="shared" si="122"/>
        <v>0.81371827734420243</v>
      </c>
      <c r="Z175" s="135">
        <v>0.44081578245801117</v>
      </c>
      <c r="AA175" s="165">
        <f t="shared" si="125"/>
        <v>0.18628172265579757</v>
      </c>
    </row>
    <row r="176" spans="1:27" ht="20.25" customHeight="1">
      <c r="A176" s="512"/>
      <c r="B176" s="236" t="s">
        <v>29</v>
      </c>
      <c r="C176" s="82">
        <v>39331170.434804276</v>
      </c>
      <c r="D176" s="82">
        <v>33688615.850000001</v>
      </c>
      <c r="E176" s="82">
        <v>934</v>
      </c>
      <c r="F176" s="82">
        <v>6357</v>
      </c>
      <c r="G176" s="82">
        <v>23305</v>
      </c>
      <c r="H176" s="62">
        <v>30596</v>
      </c>
      <c r="I176" s="222">
        <v>562326819.48999977</v>
      </c>
      <c r="J176" s="222">
        <v>187705650.96000171</v>
      </c>
      <c r="K176" s="223">
        <v>300770172.79999995</v>
      </c>
      <c r="L176" s="132">
        <f t="shared" si="134"/>
        <v>1050802643.2500014</v>
      </c>
      <c r="M176" s="222">
        <v>507868418.48000002</v>
      </c>
      <c r="N176" s="222">
        <v>71153081.670000002</v>
      </c>
      <c r="O176" s="223">
        <v>300770172.79999995</v>
      </c>
      <c r="P176" s="132">
        <f t="shared" si="124"/>
        <v>879791672.94999993</v>
      </c>
      <c r="Q176" s="249">
        <f t="shared" si="128"/>
        <v>0.90315524865168162</v>
      </c>
      <c r="R176" s="249">
        <f t="shared" si="129"/>
        <v>0.76139541893220408</v>
      </c>
      <c r="S176" s="249">
        <f t="shared" si="130"/>
        <v>0.37906733924149172</v>
      </c>
      <c r="T176" s="249">
        <f t="shared" si="117"/>
        <v>0.83725681373327543</v>
      </c>
      <c r="U176" s="218">
        <f t="shared" si="118"/>
        <v>31.19162413584295</v>
      </c>
      <c r="V176" s="219">
        <f t="shared" si="119"/>
        <v>26.115399839141801</v>
      </c>
      <c r="W176" s="250">
        <f t="shared" si="120"/>
        <v>0.28285828126040913</v>
      </c>
      <c r="X176" s="250">
        <f t="shared" si="121"/>
        <v>0.85653733355946204</v>
      </c>
      <c r="Y176" s="250">
        <f t="shared" si="122"/>
        <v>0.71714171873959087</v>
      </c>
      <c r="Z176" s="135">
        <v>0.49583712761805648</v>
      </c>
      <c r="AA176" s="165">
        <f t="shared" si="125"/>
        <v>0.28285828126040913</v>
      </c>
    </row>
    <row r="177" spans="1:27" ht="20.25" customHeight="1" thickBot="1">
      <c r="A177" s="512"/>
      <c r="B177" s="241" t="s">
        <v>107</v>
      </c>
      <c r="C177" s="239">
        <f>SUM(C174:C176)</f>
        <v>128356238.243251</v>
      </c>
      <c r="D177" s="239">
        <f t="shared" ref="D177:P177" si="135">SUM(D174:D176)</f>
        <v>113358741.56</v>
      </c>
      <c r="E177" s="239">
        <f t="shared" si="135"/>
        <v>4017</v>
      </c>
      <c r="F177" s="239">
        <f t="shared" si="135"/>
        <v>42903</v>
      </c>
      <c r="G177" s="239">
        <f t="shared" si="135"/>
        <v>75082</v>
      </c>
      <c r="H177" s="239">
        <f t="shared" si="135"/>
        <v>122002</v>
      </c>
      <c r="I177" s="231">
        <f t="shared" si="135"/>
        <v>2416878043.9500008</v>
      </c>
      <c r="J177" s="231">
        <f t="shared" si="135"/>
        <v>646640908.32000077</v>
      </c>
      <c r="K177" s="231">
        <v>564118196.79999995</v>
      </c>
      <c r="L177" s="231">
        <f>SUM(L174:L176)</f>
        <v>3627637149.0700011</v>
      </c>
      <c r="M177" s="231">
        <f>SUM(M174:M176)</f>
        <v>2256382331.8800001</v>
      </c>
      <c r="N177" s="231">
        <f t="shared" ref="N177:O177" si="136">SUM(N174:N176)</f>
        <v>298277817.24000001</v>
      </c>
      <c r="O177" s="231">
        <f t="shared" si="136"/>
        <v>564118196.79999995</v>
      </c>
      <c r="P177" s="231">
        <f t="shared" si="135"/>
        <v>3118778345.9199996</v>
      </c>
      <c r="Q177" s="251">
        <f t="shared" si="128"/>
        <v>0.93359378952870287</v>
      </c>
      <c r="R177" s="251">
        <f t="shared" si="129"/>
        <v>0.71227712465108917</v>
      </c>
      <c r="S177" s="251">
        <f t="shared" si="130"/>
        <v>0.46127273020034854</v>
      </c>
      <c r="T177" s="251">
        <f t="shared" si="117"/>
        <v>0.85972720472320252</v>
      </c>
      <c r="U177" s="230">
        <f t="shared" si="118"/>
        <v>32.00138868117125</v>
      </c>
      <c r="V177" s="231">
        <f t="shared" si="119"/>
        <v>27.512464438124091</v>
      </c>
      <c r="W177" s="252">
        <f t="shared" si="120"/>
        <v>0.24072569166740077</v>
      </c>
      <c r="X177" s="252">
        <f t="shared" si="121"/>
        <v>0.88315724355501224</v>
      </c>
      <c r="Y177" s="252">
        <f t="shared" si="122"/>
        <v>0.75927430833259923</v>
      </c>
      <c r="Z177" s="232">
        <v>0.41915570345780562</v>
      </c>
      <c r="AA177" s="165">
        <f t="shared" si="125"/>
        <v>0.24072569166740077</v>
      </c>
    </row>
    <row r="178" spans="1:27" ht="20.25" customHeight="1" thickBot="1">
      <c r="A178" s="272" t="s">
        <v>32</v>
      </c>
      <c r="B178" s="273"/>
      <c r="C178" s="253">
        <f>C169+C173+C177</f>
        <v>281588306.54999989</v>
      </c>
      <c r="D178" s="253">
        <f t="shared" ref="D178:P178" si="137">D169+D173+D177</f>
        <v>251481520.27000001</v>
      </c>
      <c r="E178" s="253">
        <f t="shared" si="137"/>
        <v>7235</v>
      </c>
      <c r="F178" s="253">
        <f t="shared" si="137"/>
        <v>264202</v>
      </c>
      <c r="G178" s="253">
        <f t="shared" si="137"/>
        <v>198031</v>
      </c>
      <c r="H178" s="253">
        <f t="shared" si="137"/>
        <v>469468</v>
      </c>
      <c r="I178" s="254">
        <f t="shared" si="137"/>
        <v>4034839846.3500009</v>
      </c>
      <c r="J178" s="254">
        <f t="shared" si="137"/>
        <v>2620689786.3499851</v>
      </c>
      <c r="K178" s="254">
        <f t="shared" si="137"/>
        <v>965213275.79999995</v>
      </c>
      <c r="L178" s="254">
        <f t="shared" si="137"/>
        <v>7620742908.4999866</v>
      </c>
      <c r="M178" s="254">
        <f t="shared" si="137"/>
        <v>3443211996.3900003</v>
      </c>
      <c r="N178" s="254">
        <f t="shared" si="137"/>
        <v>1538459077.8499999</v>
      </c>
      <c r="O178" s="254">
        <f t="shared" si="137"/>
        <v>965213275.79999995</v>
      </c>
      <c r="P178" s="254">
        <f t="shared" si="137"/>
        <v>5946884350.039999</v>
      </c>
      <c r="Q178" s="255">
        <f>M178/I178</f>
        <v>0.85337017763042089</v>
      </c>
      <c r="R178" s="255">
        <f>(N178+O178)/(J178+K178)</f>
        <v>0.69819855982076739</v>
      </c>
      <c r="S178" s="255">
        <f>N178/J178</f>
        <v>0.58704356611116404</v>
      </c>
      <c r="T178" s="255">
        <f>P178/L178</f>
        <v>0.78035493670925349</v>
      </c>
      <c r="U178" s="246">
        <f t="shared" si="118"/>
        <v>30.303391280274077</v>
      </c>
      <c r="V178" s="247">
        <f t="shared" si="119"/>
        <v>23.647400984594018</v>
      </c>
      <c r="W178" s="256">
        <f t="shared" si="120"/>
        <v>0.30307885210781393</v>
      </c>
      <c r="X178" s="256">
        <f t="shared" si="121"/>
        <v>0.89308225668577612</v>
      </c>
      <c r="Y178" s="256">
        <f t="shared" si="122"/>
        <v>0.69692114789218607</v>
      </c>
      <c r="Z178" s="257">
        <v>0.48679760431240754</v>
      </c>
      <c r="AA178" s="165">
        <f t="shared" si="125"/>
        <v>0.30307885210781393</v>
      </c>
    </row>
    <row r="180" spans="1:27" ht="20.25" customHeight="1">
      <c r="A180" s="54" t="s">
        <v>115</v>
      </c>
      <c r="C180" s="166">
        <f>SUM(C178,C161,C144,B127,B111,B94,B79,B65,B52,B39,B26,B13)</f>
        <v>2939781754.2185993</v>
      </c>
      <c r="D180" s="166">
        <f>SUM(D178,D161,D144,C127,C111,C94,C79,C65,C52,C39,C26,C13)</f>
        <v>2548122726.27</v>
      </c>
      <c r="E180" s="166"/>
      <c r="F180" s="166"/>
      <c r="G180" s="166"/>
      <c r="H180" s="166"/>
      <c r="I180" s="292">
        <f t="shared" ref="I180:P180" si="138">SUM(I178,I161,I144,H127,H111,H94,H79,H65,H52,H39,H26,H13)</f>
        <v>39333228731.800003</v>
      </c>
      <c r="J180" s="292">
        <f t="shared" si="138"/>
        <v>27630032211.579861</v>
      </c>
      <c r="K180" s="292">
        <f t="shared" si="138"/>
        <v>9349667948.6000004</v>
      </c>
      <c r="L180" s="292">
        <f t="shared" si="138"/>
        <v>76369500176.19986</v>
      </c>
      <c r="M180" s="292">
        <f t="shared" si="138"/>
        <v>33809019387.570004</v>
      </c>
      <c r="N180" s="292">
        <f t="shared" si="138"/>
        <v>16031535280.640003</v>
      </c>
      <c r="O180" s="292">
        <f t="shared" si="138"/>
        <v>9349667948.6000004</v>
      </c>
      <c r="P180" s="292">
        <f t="shared" si="138"/>
        <v>59192869345.510002</v>
      </c>
      <c r="Q180" s="166">
        <f t="shared" ref="Q180:AA180" si="139">Q178+Q161+Q144+P127+P111+P94+P79+P65+P52+P39+P26+P13</f>
        <v>10.333092044714576</v>
      </c>
      <c r="R180" s="166">
        <f t="shared" si="139"/>
        <v>7.8015473083302913</v>
      </c>
      <c r="S180" s="166">
        <f t="shared" si="139"/>
        <v>7.7845699700801552</v>
      </c>
      <c r="T180" s="166">
        <f t="shared" si="139"/>
        <v>7.6787975810390519</v>
      </c>
      <c r="U180" s="166">
        <f t="shared" si="139"/>
        <v>93.079946235901346</v>
      </c>
      <c r="V180" s="166">
        <f t="shared" si="139"/>
        <v>163.96895069409541</v>
      </c>
      <c r="W180" s="166">
        <f t="shared" si="139"/>
        <v>73.304588284992889</v>
      </c>
      <c r="X180" s="166">
        <f t="shared" si="139"/>
        <v>3.619376548822832</v>
      </c>
      <c r="Y180" s="166">
        <f t="shared" si="139"/>
        <v>5.9786754833582885</v>
      </c>
      <c r="Z180" s="166">
        <f t="shared" si="139"/>
        <v>3.3870974433523022</v>
      </c>
      <c r="AA180" s="166">
        <f t="shared" si="139"/>
        <v>3.7961001787017685</v>
      </c>
    </row>
  </sheetData>
  <mergeCells count="113">
    <mergeCell ref="A166:A169"/>
    <mergeCell ref="A170:A173"/>
    <mergeCell ref="A174:A177"/>
    <mergeCell ref="A161:B161"/>
    <mergeCell ref="B162:T162"/>
    <mergeCell ref="A164:A165"/>
    <mergeCell ref="C164:C165"/>
    <mergeCell ref="D164:D165"/>
    <mergeCell ref="E164:H164"/>
    <mergeCell ref="I164:L164"/>
    <mergeCell ref="M164:P164"/>
    <mergeCell ref="Q164:Z164"/>
    <mergeCell ref="I147:L147"/>
    <mergeCell ref="M147:P147"/>
    <mergeCell ref="Q147:Z147"/>
    <mergeCell ref="A149:A152"/>
    <mergeCell ref="A153:A156"/>
    <mergeCell ref="A157:A160"/>
    <mergeCell ref="A132:A135"/>
    <mergeCell ref="A136:A139"/>
    <mergeCell ref="A140:A143"/>
    <mergeCell ref="A144:B144"/>
    <mergeCell ref="B145:T145"/>
    <mergeCell ref="A147:A148"/>
    <mergeCell ref="B147:B148"/>
    <mergeCell ref="C147:C148"/>
    <mergeCell ref="D147:D148"/>
    <mergeCell ref="E147:H147"/>
    <mergeCell ref="B128:T128"/>
    <mergeCell ref="A130:A131"/>
    <mergeCell ref="B130:B131"/>
    <mergeCell ref="C130:C131"/>
    <mergeCell ref="D130:D131"/>
    <mergeCell ref="E130:H130"/>
    <mergeCell ref="I130:L130"/>
    <mergeCell ref="M130:P130"/>
    <mergeCell ref="Q130:Y130"/>
    <mergeCell ref="A112:B112"/>
    <mergeCell ref="A114:S114"/>
    <mergeCell ref="A116:A117"/>
    <mergeCell ref="B116:B117"/>
    <mergeCell ref="C116:C117"/>
    <mergeCell ref="D116:G116"/>
    <mergeCell ref="H116:K116"/>
    <mergeCell ref="L116:O116"/>
    <mergeCell ref="P116:Y116"/>
    <mergeCell ref="A95:B95"/>
    <mergeCell ref="A96:B96"/>
    <mergeCell ref="A98:S98"/>
    <mergeCell ref="A100:A101"/>
    <mergeCell ref="B100:B101"/>
    <mergeCell ref="C100:C101"/>
    <mergeCell ref="D100:G100"/>
    <mergeCell ref="H100:K100"/>
    <mergeCell ref="L100:O100"/>
    <mergeCell ref="P100:Y100"/>
    <mergeCell ref="A81:S81"/>
    <mergeCell ref="A83:A84"/>
    <mergeCell ref="B83:B84"/>
    <mergeCell ref="C83:C84"/>
    <mergeCell ref="D83:G83"/>
    <mergeCell ref="H83:K83"/>
    <mergeCell ref="L83:O83"/>
    <mergeCell ref="P83:Y83"/>
    <mergeCell ref="P55:U55"/>
    <mergeCell ref="A67:S67"/>
    <mergeCell ref="A69:A70"/>
    <mergeCell ref="B69:B70"/>
    <mergeCell ref="C69:C70"/>
    <mergeCell ref="D69:G69"/>
    <mergeCell ref="H69:K69"/>
    <mergeCell ref="L69:O69"/>
    <mergeCell ref="P69:T69"/>
    <mergeCell ref="A55:A56"/>
    <mergeCell ref="B55:B56"/>
    <mergeCell ref="C55:C56"/>
    <mergeCell ref="D55:G55"/>
    <mergeCell ref="H55:K55"/>
    <mergeCell ref="L55:O55"/>
    <mergeCell ref="P29:S29"/>
    <mergeCell ref="T29:Y29"/>
    <mergeCell ref="A42:A43"/>
    <mergeCell ref="B42:B43"/>
    <mergeCell ref="C42:C43"/>
    <mergeCell ref="D42:G42"/>
    <mergeCell ref="H42:K42"/>
    <mergeCell ref="L42:O42"/>
    <mergeCell ref="P42:S42"/>
    <mergeCell ref="T42:Y42"/>
    <mergeCell ref="A29:A30"/>
    <mergeCell ref="B29:B30"/>
    <mergeCell ref="C29:C30"/>
    <mergeCell ref="D29:G29"/>
    <mergeCell ref="H29:K29"/>
    <mergeCell ref="L29:O29"/>
    <mergeCell ref="A14:B14"/>
    <mergeCell ref="A16:A17"/>
    <mergeCell ref="B16:B17"/>
    <mergeCell ref="C16:C17"/>
    <mergeCell ref="D16:G16"/>
    <mergeCell ref="H16:K16"/>
    <mergeCell ref="L16:O16"/>
    <mergeCell ref="P16:S16"/>
    <mergeCell ref="T16:Y16"/>
    <mergeCell ref="A1:S1"/>
    <mergeCell ref="A3:A4"/>
    <mergeCell ref="B3:B4"/>
    <mergeCell ref="C3:C4"/>
    <mergeCell ref="D3:G3"/>
    <mergeCell ref="H3:K3"/>
    <mergeCell ref="L3:O3"/>
    <mergeCell ref="P3:S3"/>
    <mergeCell ref="T3:Y3"/>
  </mergeCells>
  <pageMargins left="0.19" right="0.25" top="0.41" bottom="0.28999999999999998" header="0.27" footer="0.16"/>
  <pageSetup paperSize="9" scale="58" orientation="landscape" horizontalDpi="300" verticalDpi="300" r:id="rId1"/>
  <rowBreaks count="2" manualBreakCount="2">
    <brk id="39" max="27" man="1"/>
    <brk id="80" max="2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50FC-19C6-475A-85E1-CB00C9393E7E}">
  <sheetPr codeName="Sheet5"/>
  <dimension ref="A1:Z225"/>
  <sheetViews>
    <sheetView topLeftCell="A207" workbookViewId="0">
      <selection activeCell="E225" sqref="E225:G225"/>
    </sheetView>
  </sheetViews>
  <sheetFormatPr defaultRowHeight="12"/>
  <cols>
    <col min="1" max="2" width="8.81640625" style="293" bestFit="1" customWidth="1"/>
    <col min="3" max="3" width="10.08984375" style="293" bestFit="1" customWidth="1"/>
    <col min="4" max="4" width="10.08984375" style="293" customWidth="1"/>
    <col min="5" max="8" width="8.81640625" style="293" bestFit="1" customWidth="1"/>
    <col min="9" max="16" width="12.453125" style="293" bestFit="1" customWidth="1"/>
    <col min="17" max="26" width="8.81640625" style="293" bestFit="1" customWidth="1"/>
    <col min="27" max="16384" width="8.7265625" style="293"/>
  </cols>
  <sheetData>
    <row r="1" spans="1:26">
      <c r="A1" s="166"/>
      <c r="B1" s="529" t="s">
        <v>119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529"/>
      <c r="S1" s="529"/>
      <c r="T1" s="529"/>
      <c r="U1" s="54"/>
      <c r="V1" s="54"/>
      <c r="W1" s="54"/>
      <c r="X1" s="124"/>
      <c r="Y1" s="54"/>
      <c r="Z1" s="54"/>
    </row>
    <row r="2" spans="1:26" ht="12.5" thickBot="1">
      <c r="A2" s="166"/>
      <c r="B2" s="167">
        <v>43131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124"/>
      <c r="Y2" s="54"/>
      <c r="Z2" s="54"/>
    </row>
    <row r="3" spans="1:26" ht="12.5" thickBot="1">
      <c r="A3" s="524" t="s">
        <v>101</v>
      </c>
      <c r="B3" s="446" t="s">
        <v>1</v>
      </c>
      <c r="C3" s="480" t="s">
        <v>2</v>
      </c>
      <c r="D3" s="482" t="s">
        <v>3</v>
      </c>
      <c r="E3" s="452" t="s">
        <v>5</v>
      </c>
      <c r="F3" s="453"/>
      <c r="G3" s="453"/>
      <c r="H3" s="454"/>
      <c r="I3" s="484" t="s">
        <v>6</v>
      </c>
      <c r="J3" s="485"/>
      <c r="K3" s="485"/>
      <c r="L3" s="485"/>
      <c r="M3" s="455" t="s">
        <v>7</v>
      </c>
      <c r="N3" s="456"/>
      <c r="O3" s="456"/>
      <c r="P3" s="457"/>
      <c r="Q3" s="486" t="s">
        <v>8</v>
      </c>
      <c r="R3" s="487"/>
      <c r="S3" s="487"/>
      <c r="T3" s="487"/>
      <c r="U3" s="487"/>
      <c r="V3" s="487"/>
      <c r="W3" s="487"/>
      <c r="X3" s="487"/>
      <c r="Y3" s="487"/>
      <c r="Z3" s="488"/>
    </row>
    <row r="4" spans="1:26" ht="36.5" thickBot="1">
      <c r="A4" s="526"/>
      <c r="B4" s="447"/>
      <c r="C4" s="481"/>
      <c r="D4" s="483"/>
      <c r="E4" s="152" t="s">
        <v>10</v>
      </c>
      <c r="F4" s="152" t="s">
        <v>11</v>
      </c>
      <c r="G4" s="152" t="s">
        <v>12</v>
      </c>
      <c r="H4" s="152" t="s">
        <v>13</v>
      </c>
      <c r="I4" s="152" t="s">
        <v>10</v>
      </c>
      <c r="J4" s="152" t="s">
        <v>11</v>
      </c>
      <c r="K4" s="152" t="s">
        <v>14</v>
      </c>
      <c r="L4" s="152" t="s">
        <v>15</v>
      </c>
      <c r="M4" s="152" t="s">
        <v>10</v>
      </c>
      <c r="N4" s="152" t="s">
        <v>11</v>
      </c>
      <c r="O4" s="152" t="s">
        <v>14</v>
      </c>
      <c r="P4" s="168" t="s">
        <v>15</v>
      </c>
      <c r="Q4" s="169" t="s">
        <v>102</v>
      </c>
      <c r="R4" s="169" t="s">
        <v>103</v>
      </c>
      <c r="S4" s="169" t="s">
        <v>104</v>
      </c>
      <c r="T4" s="169" t="s">
        <v>105</v>
      </c>
      <c r="U4" s="170" t="s">
        <v>92</v>
      </c>
      <c r="V4" s="170" t="s">
        <v>93</v>
      </c>
      <c r="W4" s="171" t="s">
        <v>94</v>
      </c>
      <c r="X4" s="172" t="s">
        <v>21</v>
      </c>
      <c r="Y4" s="172" t="s">
        <v>79</v>
      </c>
      <c r="Z4" s="170" t="s">
        <v>120</v>
      </c>
    </row>
    <row r="5" spans="1:26">
      <c r="A5" s="524" t="s">
        <v>106</v>
      </c>
      <c r="B5" s="173" t="s">
        <v>24</v>
      </c>
      <c r="C5" s="174">
        <v>21397638.278829355</v>
      </c>
      <c r="D5" s="175">
        <v>18949215.469999999</v>
      </c>
      <c r="E5" s="175">
        <v>338</v>
      </c>
      <c r="F5" s="175">
        <v>48539</v>
      </c>
      <c r="G5" s="175">
        <v>16168</v>
      </c>
      <c r="H5" s="175">
        <v>65045</v>
      </c>
      <c r="I5" s="176">
        <v>129748124.39999995</v>
      </c>
      <c r="J5" s="176">
        <v>353152787.27993917</v>
      </c>
      <c r="K5" s="177">
        <v>30924490</v>
      </c>
      <c r="L5" s="176">
        <f>I5+J5+K5</f>
        <v>513825401.67993915</v>
      </c>
      <c r="M5" s="176">
        <v>130786395.28999998</v>
      </c>
      <c r="N5" s="176">
        <v>123277561.59999999</v>
      </c>
      <c r="O5" s="177">
        <v>30924490</v>
      </c>
      <c r="P5" s="176">
        <f>M5+N5+O5</f>
        <v>284988446.88999999</v>
      </c>
      <c r="Q5" s="178">
        <f>M5/I5</f>
        <v>1.0080022034599834</v>
      </c>
      <c r="R5" s="178">
        <f>(N5+O5)/(J5+K5)</f>
        <v>0.40148704628419879</v>
      </c>
      <c r="S5" s="178">
        <f>N5/J5</f>
        <v>0.34907713046670541</v>
      </c>
      <c r="T5" s="178">
        <f t="shared" ref="T5:T17" si="0">P5/L5</f>
        <v>0.5546406346557361</v>
      </c>
      <c r="U5" s="179">
        <f t="shared" ref="U5:U18" si="1">L5/D5</f>
        <v>27.115919521492422</v>
      </c>
      <c r="V5" s="179">
        <f t="shared" ref="V5:V18" si="2">P5/D5</f>
        <v>15.039590812674421</v>
      </c>
      <c r="W5" s="45">
        <f t="shared" ref="W5:W18" si="3">1-Y5</f>
        <v>0.50882406938771352</v>
      </c>
      <c r="X5" s="45">
        <f t="shared" ref="X5:X18" si="4">D5/C5</f>
        <v>0.88557509118883437</v>
      </c>
      <c r="Y5" s="45">
        <f t="shared" ref="Y5:Y18" si="5">X5*T5</f>
        <v>0.49117593061228648</v>
      </c>
      <c r="Z5" s="294">
        <v>0.46607733107848415</v>
      </c>
    </row>
    <row r="6" spans="1:26">
      <c r="A6" s="525"/>
      <c r="B6" s="181" t="s">
        <v>80</v>
      </c>
      <c r="C6" s="182">
        <v>22471370.722355235</v>
      </c>
      <c r="D6" s="183">
        <v>19745815.309999999</v>
      </c>
      <c r="E6" s="183">
        <v>464</v>
      </c>
      <c r="F6" s="183">
        <v>29207</v>
      </c>
      <c r="G6" s="183">
        <v>22082</v>
      </c>
      <c r="H6" s="175">
        <v>51753</v>
      </c>
      <c r="I6" s="184">
        <v>201779678.12000018</v>
      </c>
      <c r="J6" s="184">
        <v>289699902.12996846</v>
      </c>
      <c r="K6" s="185">
        <v>63516461</v>
      </c>
      <c r="L6" s="176">
        <f>I6+J6+K6</f>
        <v>554996041.24996865</v>
      </c>
      <c r="M6" s="184">
        <v>116873838.06000002</v>
      </c>
      <c r="N6" s="184">
        <v>171444443.17999998</v>
      </c>
      <c r="O6" s="185">
        <v>63516461</v>
      </c>
      <c r="P6" s="176">
        <f t="shared" ref="P6:P16" si="6">M6+N6+O6</f>
        <v>351834742.24000001</v>
      </c>
      <c r="Q6" s="178">
        <f>M6/I6</f>
        <v>0.57921510802735099</v>
      </c>
      <c r="R6" s="178">
        <f>(N6+O6)/(J6+K6)</f>
        <v>0.66520390532854345</v>
      </c>
      <c r="S6" s="178">
        <f>N6/J6</f>
        <v>0.59180014186916996</v>
      </c>
      <c r="T6" s="178">
        <f t="shared" si="0"/>
        <v>0.6339409943314076</v>
      </c>
      <c r="U6" s="179">
        <f t="shared" si="1"/>
        <v>28.107020780696683</v>
      </c>
      <c r="V6" s="179">
        <f t="shared" si="2"/>
        <v>17.818192701408389</v>
      </c>
      <c r="W6" s="45">
        <f t="shared" si="3"/>
        <v>0.44294978948245722</v>
      </c>
      <c r="X6" s="45">
        <f t="shared" si="4"/>
        <v>0.87870987284083357</v>
      </c>
      <c r="Y6" s="45">
        <f t="shared" si="5"/>
        <v>0.55705021051754278</v>
      </c>
      <c r="Z6" s="294">
        <v>0.48565300562286245</v>
      </c>
    </row>
    <row r="7" spans="1:26">
      <c r="A7" s="525"/>
      <c r="B7" s="181" t="s">
        <v>31</v>
      </c>
      <c r="C7" s="182">
        <v>22243291.075343993</v>
      </c>
      <c r="D7" s="183">
        <v>19955298.699999999</v>
      </c>
      <c r="E7" s="183">
        <v>253</v>
      </c>
      <c r="F7" s="183">
        <v>41832</v>
      </c>
      <c r="G7" s="183">
        <v>14091</v>
      </c>
      <c r="H7" s="175">
        <v>56176</v>
      </c>
      <c r="I7" s="184">
        <v>113281666.93000002</v>
      </c>
      <c r="J7" s="184">
        <v>392333848.71999234</v>
      </c>
      <c r="K7" s="185">
        <v>22894550</v>
      </c>
      <c r="L7" s="176">
        <f>I7+J7+K7</f>
        <v>528510065.64999235</v>
      </c>
      <c r="M7" s="184">
        <v>58138487.950000003</v>
      </c>
      <c r="N7" s="184">
        <v>159372853.18000001</v>
      </c>
      <c r="O7" s="186">
        <v>22894550</v>
      </c>
      <c r="P7" s="176">
        <f t="shared" si="6"/>
        <v>240405891.13</v>
      </c>
      <c r="Q7" s="178">
        <f>M7/I7</f>
        <v>0.51322062541616231</v>
      </c>
      <c r="R7" s="178">
        <f>(N7+O7)/(J7+K7)</f>
        <v>0.43895697823623891</v>
      </c>
      <c r="S7" s="178">
        <f>N7/J7</f>
        <v>0.40621744389366721</v>
      </c>
      <c r="T7" s="178">
        <f t="shared" si="0"/>
        <v>0.4548747635190919</v>
      </c>
      <c r="U7" s="179">
        <f t="shared" si="1"/>
        <v>26.484698304716048</v>
      </c>
      <c r="V7" s="179">
        <f t="shared" si="2"/>
        <v>12.047220878232206</v>
      </c>
      <c r="W7" s="45">
        <f t="shared" si="3"/>
        <v>0.59191462511691451</v>
      </c>
      <c r="X7" s="45">
        <f t="shared" si="4"/>
        <v>0.897137866532702</v>
      </c>
      <c r="Y7" s="45">
        <f t="shared" si="5"/>
        <v>0.40808537488308544</v>
      </c>
      <c r="Z7" s="294">
        <v>0.47919040159498716</v>
      </c>
    </row>
    <row r="8" spans="1:26" ht="12.5" thickBot="1">
      <c r="A8" s="526"/>
      <c r="B8" s="187" t="s">
        <v>107</v>
      </c>
      <c r="C8" s="188">
        <v>66112300.076528579</v>
      </c>
      <c r="D8" s="188">
        <v>58650329.480000004</v>
      </c>
      <c r="E8" s="188">
        <f t="shared" ref="E8:J8" si="7">SUM(E5:E7)</f>
        <v>1055</v>
      </c>
      <c r="F8" s="188">
        <f t="shared" si="7"/>
        <v>119578</v>
      </c>
      <c r="G8" s="188">
        <f t="shared" si="7"/>
        <v>52341</v>
      </c>
      <c r="H8" s="188">
        <f t="shared" si="7"/>
        <v>172974</v>
      </c>
      <c r="I8" s="189">
        <f t="shared" si="7"/>
        <v>444809469.45000011</v>
      </c>
      <c r="J8" s="189">
        <f t="shared" si="7"/>
        <v>1035186538.1299</v>
      </c>
      <c r="K8" s="189">
        <v>117335501</v>
      </c>
      <c r="L8" s="189">
        <f>SUM(L5:L7)</f>
        <v>1597331508.5799003</v>
      </c>
      <c r="M8" s="189">
        <v>305798721.30000001</v>
      </c>
      <c r="N8" s="189">
        <v>454094857.95999998</v>
      </c>
      <c r="O8" s="189">
        <v>117335501</v>
      </c>
      <c r="P8" s="189">
        <f>SUM(P5:P7)</f>
        <v>877229080.25999999</v>
      </c>
      <c r="Q8" s="190">
        <f t="shared" ref="Q8:Q17" si="8">M8/I8</f>
        <v>0.6874824892512188</v>
      </c>
      <c r="R8" s="190">
        <f t="shared" ref="R8:R17" si="9">(N8+O8)/(J8+K8)</f>
        <v>0.49580861758739392</v>
      </c>
      <c r="S8" s="190">
        <f t="shared" ref="S8:S17" si="10">N8/J8</f>
        <v>0.43865993348439203</v>
      </c>
      <c r="T8" s="190">
        <f t="shared" si="0"/>
        <v>0.54918410833822229</v>
      </c>
      <c r="U8" s="191">
        <f t="shared" si="1"/>
        <v>27.234825835455819</v>
      </c>
      <c r="V8" s="191">
        <f t="shared" si="2"/>
        <v>14.956933542191585</v>
      </c>
      <c r="W8" s="193">
        <f t="shared" si="3"/>
        <v>0.51280126599842801</v>
      </c>
      <c r="X8" s="193">
        <f t="shared" si="4"/>
        <v>0.88713188638285256</v>
      </c>
      <c r="Y8" s="193">
        <f t="shared" si="5"/>
        <v>0.48719873400157199</v>
      </c>
      <c r="Z8" s="193">
        <v>0.47619295385433646</v>
      </c>
    </row>
    <row r="9" spans="1:26">
      <c r="A9" s="524" t="s">
        <v>108</v>
      </c>
      <c r="B9" s="44" t="s">
        <v>25</v>
      </c>
      <c r="C9" s="194">
        <v>25099074.038628403</v>
      </c>
      <c r="D9" s="194">
        <v>23553905.300000001</v>
      </c>
      <c r="E9" s="194">
        <v>694</v>
      </c>
      <c r="F9" s="194">
        <v>36517</v>
      </c>
      <c r="G9" s="194">
        <v>7243</v>
      </c>
      <c r="H9" s="175">
        <v>44454</v>
      </c>
      <c r="I9" s="195">
        <v>373967317.2099998</v>
      </c>
      <c r="J9" s="195">
        <v>306787040.25998127</v>
      </c>
      <c r="K9" s="196">
        <v>34805220</v>
      </c>
      <c r="L9" s="176">
        <f>I9+J9+K9</f>
        <v>715559577.46998107</v>
      </c>
      <c r="M9" s="195">
        <v>147939627.25</v>
      </c>
      <c r="N9" s="195">
        <v>275505103.23999995</v>
      </c>
      <c r="O9" s="196">
        <v>34805220</v>
      </c>
      <c r="P9" s="176">
        <f t="shared" si="6"/>
        <v>458249950.48999995</v>
      </c>
      <c r="Q9" s="178">
        <f t="shared" si="8"/>
        <v>0.39559507058988558</v>
      </c>
      <c r="R9" s="178">
        <f t="shared" si="9"/>
        <v>0.90842316803029122</v>
      </c>
      <c r="S9" s="178">
        <f t="shared" si="10"/>
        <v>0.89803370770332414</v>
      </c>
      <c r="T9" s="178">
        <f t="shared" si="0"/>
        <v>0.64040782195976453</v>
      </c>
      <c r="U9" s="179">
        <f t="shared" si="1"/>
        <v>30.379657570839477</v>
      </c>
      <c r="V9" s="179">
        <f t="shared" si="2"/>
        <v>19.455370336824778</v>
      </c>
      <c r="W9" s="45">
        <f t="shared" si="3"/>
        <v>0.39901746301060514</v>
      </c>
      <c r="X9" s="45">
        <f t="shared" si="4"/>
        <v>0.93843722137915009</v>
      </c>
      <c r="Y9" s="45">
        <f t="shared" si="5"/>
        <v>0.60098253698939486</v>
      </c>
      <c r="Z9" s="47">
        <v>0.59146533495298514</v>
      </c>
    </row>
    <row r="10" spans="1:26">
      <c r="A10" s="525"/>
      <c r="B10" s="80" t="s">
        <v>27</v>
      </c>
      <c r="C10" s="182">
        <v>27322855.120764364</v>
      </c>
      <c r="D10" s="183">
        <v>23605882.43</v>
      </c>
      <c r="E10" s="183">
        <v>650</v>
      </c>
      <c r="F10" s="183">
        <v>21143</v>
      </c>
      <c r="G10" s="183">
        <v>24438</v>
      </c>
      <c r="H10" s="175">
        <v>46231</v>
      </c>
      <c r="I10" s="184">
        <v>409160489.29000002</v>
      </c>
      <c r="J10" s="184">
        <v>202918090.44000202</v>
      </c>
      <c r="K10" s="185">
        <v>100730372</v>
      </c>
      <c r="L10" s="176">
        <f>I10+J10+K10</f>
        <v>712808951.73000205</v>
      </c>
      <c r="M10" s="184">
        <v>263760851.30999994</v>
      </c>
      <c r="N10" s="184">
        <v>166653364.13999999</v>
      </c>
      <c r="O10" s="185">
        <v>100730372</v>
      </c>
      <c r="P10" s="176">
        <f t="shared" si="6"/>
        <v>531144587.44999993</v>
      </c>
      <c r="Q10" s="178">
        <f t="shared" si="8"/>
        <v>0.64463910424902882</v>
      </c>
      <c r="R10" s="178">
        <f t="shared" si="9"/>
        <v>0.88057003151409796</v>
      </c>
      <c r="S10" s="178">
        <f t="shared" si="10"/>
        <v>0.82128391696685787</v>
      </c>
      <c r="T10" s="178">
        <f t="shared" si="0"/>
        <v>0.74514298138498547</v>
      </c>
      <c r="U10" s="179">
        <f t="shared" si="1"/>
        <v>30.196242561308143</v>
      </c>
      <c r="V10" s="179">
        <f t="shared" si="2"/>
        <v>22.500518208757338</v>
      </c>
      <c r="W10" s="45">
        <f t="shared" si="3"/>
        <v>0.35622549201506848</v>
      </c>
      <c r="X10" s="45">
        <f t="shared" si="4"/>
        <v>0.86396104380981764</v>
      </c>
      <c r="Y10" s="45">
        <f t="shared" si="5"/>
        <v>0.64377450798493152</v>
      </c>
      <c r="Z10" s="294">
        <v>0.45333217970625772</v>
      </c>
    </row>
    <row r="11" spans="1:26">
      <c r="A11" s="525"/>
      <c r="B11" s="291" t="s">
        <v>30</v>
      </c>
      <c r="C11" s="197">
        <v>20563169.277828172</v>
      </c>
      <c r="D11" s="197">
        <v>18335292.59</v>
      </c>
      <c r="E11" s="197">
        <v>635</v>
      </c>
      <c r="F11" s="197">
        <v>24839</v>
      </c>
      <c r="G11" s="197">
        <v>27575</v>
      </c>
      <c r="H11" s="175">
        <v>53049</v>
      </c>
      <c r="I11" s="198">
        <v>166362625.87999994</v>
      </c>
      <c r="J11" s="198">
        <v>267074376.4100008</v>
      </c>
      <c r="K11" s="185">
        <v>66107201</v>
      </c>
      <c r="L11" s="176">
        <f>I11+J11+K11</f>
        <v>499544203.29000074</v>
      </c>
      <c r="M11" s="198">
        <v>174861849.91999999</v>
      </c>
      <c r="N11" s="198">
        <v>203874555.55999997</v>
      </c>
      <c r="O11" s="185">
        <v>66107201</v>
      </c>
      <c r="P11" s="176">
        <f t="shared" si="6"/>
        <v>444843606.47999996</v>
      </c>
      <c r="Q11" s="178">
        <f t="shared" si="8"/>
        <v>1.0510885422434404</v>
      </c>
      <c r="R11" s="178">
        <f t="shared" si="9"/>
        <v>0.8103141796095481</v>
      </c>
      <c r="S11" s="178">
        <f t="shared" si="10"/>
        <v>0.76336246966283561</v>
      </c>
      <c r="T11" s="178">
        <f t="shared" si="0"/>
        <v>0.89049898597613109</v>
      </c>
      <c r="U11" s="179">
        <f t="shared" si="1"/>
        <v>27.244954005394508</v>
      </c>
      <c r="V11" s="179">
        <f t="shared" si="2"/>
        <v>24.261603914770141</v>
      </c>
      <c r="W11" s="45">
        <f t="shared" si="3"/>
        <v>0.20598039930666057</v>
      </c>
      <c r="X11" s="45">
        <f t="shared" si="4"/>
        <v>0.89165693975829219</v>
      </c>
      <c r="Y11" s="45">
        <f t="shared" si="5"/>
        <v>0.79401960069333943</v>
      </c>
      <c r="Z11" s="47">
        <v>0.51422269976813884</v>
      </c>
    </row>
    <row r="12" spans="1:26">
      <c r="A12" s="525"/>
      <c r="B12" s="291" t="s">
        <v>118</v>
      </c>
      <c r="C12" s="197">
        <v>21147709.882078569</v>
      </c>
      <c r="D12" s="197">
        <v>18005730.960000001</v>
      </c>
      <c r="E12" s="197">
        <v>202</v>
      </c>
      <c r="F12" s="197">
        <v>18872</v>
      </c>
      <c r="G12" s="197">
        <v>12596</v>
      </c>
      <c r="H12" s="175">
        <v>31670</v>
      </c>
      <c r="I12" s="198">
        <v>220862249.24000016</v>
      </c>
      <c r="J12" s="198">
        <v>258524091.32000187</v>
      </c>
      <c r="K12" s="185">
        <v>39500559</v>
      </c>
      <c r="L12" s="176">
        <f>I12+J12+K12</f>
        <v>518886899.56000203</v>
      </c>
      <c r="M12" s="198">
        <v>215958635.22999999</v>
      </c>
      <c r="N12" s="198">
        <v>196678579.91000003</v>
      </c>
      <c r="O12" s="185">
        <v>39500559</v>
      </c>
      <c r="P12" s="176">
        <f t="shared" si="6"/>
        <v>452137774.13999999</v>
      </c>
      <c r="Q12" s="178">
        <f t="shared" si="8"/>
        <v>0.9777978625732836</v>
      </c>
      <c r="R12" s="178">
        <f t="shared" si="9"/>
        <v>0.79248189254279588</v>
      </c>
      <c r="S12" s="178">
        <f t="shared" si="10"/>
        <v>0.760774668642199</v>
      </c>
      <c r="T12" s="178">
        <f t="shared" si="0"/>
        <v>0.87136093534717685</v>
      </c>
      <c r="U12" s="179">
        <f t="shared" si="1"/>
        <v>28.817874748474082</v>
      </c>
      <c r="V12" s="179">
        <f t="shared" si="2"/>
        <v>25.110770295548168</v>
      </c>
      <c r="W12" s="45">
        <f t="shared" si="3"/>
        <v>0.25809978203781136</v>
      </c>
      <c r="X12" s="45">
        <f t="shared" si="4"/>
        <v>0.85142698951335583</v>
      </c>
      <c r="Y12" s="45">
        <f t="shared" si="5"/>
        <v>0.74190021796218864</v>
      </c>
      <c r="Z12" s="47">
        <v>0.51019892642879694</v>
      </c>
    </row>
    <row r="13" spans="1:26" ht="12.5" thickBot="1">
      <c r="A13" s="526"/>
      <c r="B13" s="199" t="s">
        <v>107</v>
      </c>
      <c r="C13" s="199">
        <v>94132808.319299504</v>
      </c>
      <c r="D13" s="199">
        <v>83500811.280000001</v>
      </c>
      <c r="E13" s="199">
        <f t="shared" ref="E13:J13" si="11">SUM(E9:E12)</f>
        <v>2181</v>
      </c>
      <c r="F13" s="199">
        <f t="shared" si="11"/>
        <v>101371</v>
      </c>
      <c r="G13" s="199">
        <f t="shared" si="11"/>
        <v>71852</v>
      </c>
      <c r="H13" s="199">
        <f t="shared" si="11"/>
        <v>175404</v>
      </c>
      <c r="I13" s="192">
        <f t="shared" si="11"/>
        <v>1170352681.6199999</v>
      </c>
      <c r="J13" s="192">
        <f t="shared" si="11"/>
        <v>1035303598.429986</v>
      </c>
      <c r="K13" s="192">
        <v>241143352</v>
      </c>
      <c r="L13" s="192">
        <f>SUM(L9:L12)</f>
        <v>2446799632.0499859</v>
      </c>
      <c r="M13" s="192">
        <v>802520963.70999992</v>
      </c>
      <c r="N13" s="192">
        <v>842711602.8499999</v>
      </c>
      <c r="O13" s="192">
        <v>241143352</v>
      </c>
      <c r="P13" s="192">
        <f>SUM(P9:P12)</f>
        <v>1886375918.5599999</v>
      </c>
      <c r="Q13" s="190">
        <f t="shared" si="8"/>
        <v>0.68570865544491422</v>
      </c>
      <c r="R13" s="190">
        <f t="shared" si="9"/>
        <v>0.84911868408231983</v>
      </c>
      <c r="S13" s="190">
        <f t="shared" si="10"/>
        <v>0.81397534416759743</v>
      </c>
      <c r="T13" s="190">
        <f t="shared" si="0"/>
        <v>0.77095643380473711</v>
      </c>
      <c r="U13" s="191">
        <f t="shared" si="1"/>
        <v>29.302704902413804</v>
      </c>
      <c r="V13" s="191">
        <f t="shared" si="2"/>
        <v>22.59110887239753</v>
      </c>
      <c r="W13" s="193">
        <f t="shared" si="3"/>
        <v>0.31612060838694178</v>
      </c>
      <c r="X13" s="193">
        <f t="shared" si="4"/>
        <v>0.88705322587173163</v>
      </c>
      <c r="Y13" s="193">
        <f t="shared" si="5"/>
        <v>0.68387939161305822</v>
      </c>
      <c r="Z13" s="193">
        <v>0.51702355704544933</v>
      </c>
    </row>
    <row r="14" spans="1:26">
      <c r="A14" s="524" t="s">
        <v>109</v>
      </c>
      <c r="B14" s="80" t="s">
        <v>95</v>
      </c>
      <c r="C14" s="182">
        <v>17062840.314165283</v>
      </c>
      <c r="D14" s="183">
        <v>15099969.539999999</v>
      </c>
      <c r="E14" s="183">
        <v>395</v>
      </c>
      <c r="F14" s="183">
        <v>18545</v>
      </c>
      <c r="G14" s="183">
        <v>35434</v>
      </c>
      <c r="H14" s="175">
        <v>54374</v>
      </c>
      <c r="I14" s="184">
        <v>125960233.23999996</v>
      </c>
      <c r="J14" s="184">
        <v>179775354.15001974</v>
      </c>
      <c r="K14" s="185">
        <v>92748574.999999985</v>
      </c>
      <c r="L14" s="176">
        <f>I14+J14+K14</f>
        <v>398484162.39001971</v>
      </c>
      <c r="M14" s="184">
        <v>99353029.499999985</v>
      </c>
      <c r="N14" s="184">
        <v>85005931.340000004</v>
      </c>
      <c r="O14" s="185">
        <v>92748574.999999985</v>
      </c>
      <c r="P14" s="176">
        <f t="shared" si="6"/>
        <v>277107535.83999997</v>
      </c>
      <c r="Q14" s="178">
        <f t="shared" si="8"/>
        <v>0.78876504865385888</v>
      </c>
      <c r="R14" s="178">
        <f t="shared" si="9"/>
        <v>0.65225283847331139</v>
      </c>
      <c r="S14" s="178">
        <f t="shared" si="10"/>
        <v>0.47284530041344752</v>
      </c>
      <c r="T14" s="178">
        <f t="shared" si="0"/>
        <v>0.69540413896996656</v>
      </c>
      <c r="U14" s="179">
        <f t="shared" si="1"/>
        <v>26.389732862336604</v>
      </c>
      <c r="V14" s="179">
        <f t="shared" si="2"/>
        <v>18.351529458780615</v>
      </c>
      <c r="W14" s="45">
        <f t="shared" si="3"/>
        <v>0.38459358916234976</v>
      </c>
      <c r="X14" s="45">
        <f t="shared" si="4"/>
        <v>0.88496224907316623</v>
      </c>
      <c r="Y14" s="45">
        <f t="shared" si="5"/>
        <v>0.61540641083765024</v>
      </c>
      <c r="Z14" s="294">
        <v>0.39929010188693126</v>
      </c>
    </row>
    <row r="15" spans="1:26">
      <c r="A15" s="525"/>
      <c r="B15" s="80" t="s">
        <v>28</v>
      </c>
      <c r="C15" s="183">
        <v>74483877.202949584</v>
      </c>
      <c r="D15" s="183">
        <v>65944866.07</v>
      </c>
      <c r="E15" s="183">
        <v>2718</v>
      </c>
      <c r="F15" s="183">
        <v>18370</v>
      </c>
      <c r="G15" s="183">
        <v>16492</v>
      </c>
      <c r="H15" s="175">
        <v>37580</v>
      </c>
      <c r="I15" s="184">
        <v>1748947702.4899983</v>
      </c>
      <c r="J15" s="184">
        <v>291127842.69999909</v>
      </c>
      <c r="K15" s="185">
        <v>156601840.46000001</v>
      </c>
      <c r="L15" s="176">
        <f>I15+J15+K15</f>
        <v>2196677385.6499972</v>
      </c>
      <c r="M15" s="184">
        <v>1729058953.8399997</v>
      </c>
      <c r="N15" s="184">
        <v>172813363.63</v>
      </c>
      <c r="O15" s="185">
        <v>156601840.46000001</v>
      </c>
      <c r="P15" s="176">
        <f t="shared" si="6"/>
        <v>2058474157.9299998</v>
      </c>
      <c r="Q15" s="178">
        <f t="shared" si="8"/>
        <v>0.98862816273941023</v>
      </c>
      <c r="R15" s="178">
        <f t="shared" si="9"/>
        <v>0.73574573337430782</v>
      </c>
      <c r="S15" s="178">
        <f t="shared" si="10"/>
        <v>0.59359957476853353</v>
      </c>
      <c r="T15" s="178">
        <f t="shared" si="0"/>
        <v>0.93708533231924585</v>
      </c>
      <c r="U15" s="179">
        <f t="shared" si="1"/>
        <v>33.310817301808456</v>
      </c>
      <c r="V15" s="179">
        <f t="shared" si="2"/>
        <v>31.215078301090859</v>
      </c>
      <c r="W15" s="45">
        <f t="shared" si="3"/>
        <v>0.17034438785220796</v>
      </c>
      <c r="X15" s="45">
        <f t="shared" si="4"/>
        <v>0.88535759074835818</v>
      </c>
      <c r="Y15" s="45">
        <f t="shared" si="5"/>
        <v>0.82965561214779204</v>
      </c>
      <c r="Z15" s="294">
        <v>0.42562533262373603</v>
      </c>
    </row>
    <row r="16" spans="1:26">
      <c r="A16" s="525"/>
      <c r="B16" s="80" t="s">
        <v>29</v>
      </c>
      <c r="C16" s="183">
        <v>40483386.689057007</v>
      </c>
      <c r="D16" s="183">
        <v>34138240.840000004</v>
      </c>
      <c r="E16" s="183">
        <v>947</v>
      </c>
      <c r="F16" s="183">
        <v>6261</v>
      </c>
      <c r="G16" s="183">
        <v>23457</v>
      </c>
      <c r="H16" s="175">
        <v>30665</v>
      </c>
      <c r="I16" s="184">
        <v>571760142.3599999</v>
      </c>
      <c r="J16" s="184">
        <v>160195924.48000082</v>
      </c>
      <c r="K16" s="185">
        <v>229519656.44999999</v>
      </c>
      <c r="L16" s="176">
        <f>I16+J16+K16</f>
        <v>961475723.29000068</v>
      </c>
      <c r="M16" s="184">
        <v>560442935.82000005</v>
      </c>
      <c r="N16" s="184">
        <v>88569997.740000024</v>
      </c>
      <c r="O16" s="185">
        <v>229519656.44999999</v>
      </c>
      <c r="P16" s="176">
        <f t="shared" si="6"/>
        <v>878532590.00999999</v>
      </c>
      <c r="Q16" s="178">
        <f t="shared" si="8"/>
        <v>0.98020637378938857</v>
      </c>
      <c r="R16" s="178">
        <f t="shared" si="9"/>
        <v>0.81620974309244787</v>
      </c>
      <c r="S16" s="178">
        <f t="shared" si="10"/>
        <v>0.55288546214580681</v>
      </c>
      <c r="T16" s="178">
        <f t="shared" si="0"/>
        <v>0.91373351269215208</v>
      </c>
      <c r="U16" s="179">
        <f t="shared" si="1"/>
        <v>28.164184786095749</v>
      </c>
      <c r="V16" s="179">
        <f t="shared" si="2"/>
        <v>25.734559496710137</v>
      </c>
      <c r="W16" s="45">
        <f t="shared" si="3"/>
        <v>0.22948010848371836</v>
      </c>
      <c r="X16" s="45">
        <f t="shared" si="4"/>
        <v>0.84326543878869331</v>
      </c>
      <c r="Y16" s="45">
        <f t="shared" si="5"/>
        <v>0.77051989151628164</v>
      </c>
      <c r="Z16" s="294">
        <v>0.48292842002282732</v>
      </c>
    </row>
    <row r="17" spans="1:26" ht="12.5" thickBot="1">
      <c r="A17" s="525"/>
      <c r="B17" s="201" t="s">
        <v>107</v>
      </c>
      <c r="C17" s="199">
        <f>SUM(C14:C16)</f>
        <v>132030104.20617187</v>
      </c>
      <c r="D17" s="199">
        <v>115183076.45</v>
      </c>
      <c r="E17" s="199">
        <f t="shared" ref="E17:J17" si="12">SUM(E14:E16)</f>
        <v>4060</v>
      </c>
      <c r="F17" s="199">
        <f t="shared" si="12"/>
        <v>43176</v>
      </c>
      <c r="G17" s="199">
        <f t="shared" si="12"/>
        <v>75383</v>
      </c>
      <c r="H17" s="199">
        <f t="shared" si="12"/>
        <v>122619</v>
      </c>
      <c r="I17" s="192">
        <f t="shared" si="12"/>
        <v>2446668078.0899982</v>
      </c>
      <c r="J17" s="192">
        <f t="shared" si="12"/>
        <v>631099121.33001971</v>
      </c>
      <c r="K17" s="192">
        <v>478870071.90999997</v>
      </c>
      <c r="L17" s="192">
        <f>SUM(L14:L16)</f>
        <v>3556637271.330018</v>
      </c>
      <c r="M17" s="192">
        <f>SUM(M14:M16)</f>
        <v>2388854919.1599998</v>
      </c>
      <c r="N17" s="192">
        <f>SUM(N14:N16)</f>
        <v>346389292.71000004</v>
      </c>
      <c r="O17" s="192">
        <f>SUM(O14:O16)</f>
        <v>478870071.90999997</v>
      </c>
      <c r="P17" s="192">
        <f>SUM(P14:P16)</f>
        <v>3214114283.7799997</v>
      </c>
      <c r="Q17" s="190">
        <f t="shared" si="8"/>
        <v>0.9763706571203028</v>
      </c>
      <c r="R17" s="190">
        <f t="shared" si="9"/>
        <v>0.743497539973207</v>
      </c>
      <c r="S17" s="190">
        <f t="shared" si="10"/>
        <v>0.54886670097083401</v>
      </c>
      <c r="T17" s="190">
        <f t="shared" si="0"/>
        <v>0.90369470895694393</v>
      </c>
      <c r="U17" s="191">
        <f t="shared" si="1"/>
        <v>30.87812360068299</v>
      </c>
      <c r="V17" s="191">
        <f t="shared" si="2"/>
        <v>27.904396920455753</v>
      </c>
      <c r="W17" s="193">
        <f t="shared" si="3"/>
        <v>0.21161664322626217</v>
      </c>
      <c r="X17" s="193">
        <f t="shared" si="4"/>
        <v>0.87240010255642642</v>
      </c>
      <c r="Y17" s="193">
        <f t="shared" si="5"/>
        <v>0.78838335677373783</v>
      </c>
      <c r="Z17" s="193">
        <v>0.42827783622440241</v>
      </c>
    </row>
    <row r="18" spans="1:26" ht="12.5" thickBot="1">
      <c r="A18" s="527" t="s">
        <v>32</v>
      </c>
      <c r="B18" s="528"/>
      <c r="C18" s="295">
        <f>C8+C13+C17</f>
        <v>292275212.60199994</v>
      </c>
      <c r="D18" s="295">
        <f t="shared" ref="D18:L18" si="13">D17+D13+D8</f>
        <v>257334217.21000004</v>
      </c>
      <c r="E18" s="295">
        <f t="shared" si="13"/>
        <v>7296</v>
      </c>
      <c r="F18" s="295">
        <f t="shared" si="13"/>
        <v>264125</v>
      </c>
      <c r="G18" s="295">
        <f t="shared" si="13"/>
        <v>199576</v>
      </c>
      <c r="H18" s="295">
        <f t="shared" si="13"/>
        <v>470997</v>
      </c>
      <c r="I18" s="296">
        <f t="shared" si="13"/>
        <v>4061830229.1599984</v>
      </c>
      <c r="J18" s="296">
        <f t="shared" si="13"/>
        <v>2701589257.8899059</v>
      </c>
      <c r="K18" s="296">
        <f t="shared" si="13"/>
        <v>837348924.90999997</v>
      </c>
      <c r="L18" s="296">
        <f t="shared" si="13"/>
        <v>7600768411.9599037</v>
      </c>
      <c r="M18" s="296">
        <f>M8+M13+M17</f>
        <v>3497174604.1700001</v>
      </c>
      <c r="N18" s="296">
        <f>N8+N13+N17</f>
        <v>1643195753.52</v>
      </c>
      <c r="O18" s="296">
        <f>O8+O13+O17</f>
        <v>837348924.90999997</v>
      </c>
      <c r="P18" s="296">
        <f>P8+P13+P17</f>
        <v>5977719282.5999994</v>
      </c>
      <c r="Q18" s="204">
        <f>M18/I18</f>
        <v>0.86098492720441167</v>
      </c>
      <c r="R18" s="204">
        <f>(N18+O18)/(J18+K18)</f>
        <v>0.70092907824331208</v>
      </c>
      <c r="S18" s="204">
        <f>N18/J18</f>
        <v>0.60823300533976388</v>
      </c>
      <c r="T18" s="204">
        <f>P18/L18</f>
        <v>0.78646249413335412</v>
      </c>
      <c r="U18" s="205">
        <f t="shared" si="1"/>
        <v>29.536563362489893</v>
      </c>
      <c r="V18" s="205">
        <f t="shared" si="2"/>
        <v>23.229399290191651</v>
      </c>
      <c r="W18" s="207">
        <f t="shared" si="3"/>
        <v>0.30755773474221026</v>
      </c>
      <c r="X18" s="207">
        <f t="shared" si="4"/>
        <v>0.88045173218441852</v>
      </c>
      <c r="Y18" s="207">
        <f t="shared" si="5"/>
        <v>0.69244226525778974</v>
      </c>
      <c r="Z18" s="297">
        <v>0.4789244942112158</v>
      </c>
    </row>
    <row r="21" spans="1:26" ht="12.5" thickBot="1">
      <c r="A21" s="166"/>
      <c r="B21" s="167">
        <v>43159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124"/>
      <c r="Y21" s="54"/>
      <c r="Z21" s="54"/>
    </row>
    <row r="22" spans="1:26" ht="12.5" customHeight="1" thickBot="1">
      <c r="A22" s="524" t="s">
        <v>101</v>
      </c>
      <c r="B22" s="446" t="s">
        <v>1</v>
      </c>
      <c r="C22" s="480" t="s">
        <v>2</v>
      </c>
      <c r="D22" s="482" t="s">
        <v>3</v>
      </c>
      <c r="E22" s="452" t="s">
        <v>5</v>
      </c>
      <c r="F22" s="453"/>
      <c r="G22" s="453"/>
      <c r="H22" s="454"/>
      <c r="I22" s="484" t="s">
        <v>6</v>
      </c>
      <c r="J22" s="485"/>
      <c r="K22" s="485"/>
      <c r="L22" s="485"/>
      <c r="M22" s="455" t="s">
        <v>7</v>
      </c>
      <c r="N22" s="456"/>
      <c r="O22" s="456"/>
      <c r="P22" s="457"/>
      <c r="Q22" s="486" t="s">
        <v>8</v>
      </c>
      <c r="R22" s="487"/>
      <c r="S22" s="487"/>
      <c r="T22" s="487"/>
      <c r="U22" s="487"/>
      <c r="V22" s="487"/>
      <c r="W22" s="487"/>
      <c r="X22" s="487"/>
      <c r="Y22" s="487"/>
      <c r="Z22" s="488"/>
    </row>
    <row r="23" spans="1:26" ht="36.5" thickBot="1">
      <c r="A23" s="526"/>
      <c r="B23" s="447"/>
      <c r="C23" s="481"/>
      <c r="D23" s="483"/>
      <c r="E23" s="152" t="s">
        <v>10</v>
      </c>
      <c r="F23" s="152" t="s">
        <v>11</v>
      </c>
      <c r="G23" s="152" t="s">
        <v>12</v>
      </c>
      <c r="H23" s="152" t="s">
        <v>13</v>
      </c>
      <c r="I23" s="152" t="s">
        <v>10</v>
      </c>
      <c r="J23" s="152" t="s">
        <v>11</v>
      </c>
      <c r="K23" s="152" t="s">
        <v>14</v>
      </c>
      <c r="L23" s="152" t="s">
        <v>15</v>
      </c>
      <c r="M23" s="152" t="s">
        <v>10</v>
      </c>
      <c r="N23" s="152" t="s">
        <v>11</v>
      </c>
      <c r="O23" s="152" t="s">
        <v>14</v>
      </c>
      <c r="P23" s="168" t="s">
        <v>15</v>
      </c>
      <c r="Q23" s="169" t="s">
        <v>102</v>
      </c>
      <c r="R23" s="169" t="s">
        <v>103</v>
      </c>
      <c r="S23" s="169" t="s">
        <v>104</v>
      </c>
      <c r="T23" s="169" t="s">
        <v>105</v>
      </c>
      <c r="U23" s="170" t="s">
        <v>92</v>
      </c>
      <c r="V23" s="170" t="s">
        <v>93</v>
      </c>
      <c r="W23" s="171" t="s">
        <v>94</v>
      </c>
      <c r="X23" s="172" t="s">
        <v>21</v>
      </c>
      <c r="Y23" s="172" t="s">
        <v>79</v>
      </c>
      <c r="Z23" s="170" t="s">
        <v>120</v>
      </c>
    </row>
    <row r="24" spans="1:26" ht="12" customHeight="1">
      <c r="A24" s="524" t="s">
        <v>106</v>
      </c>
      <c r="B24" s="173" t="s">
        <v>24</v>
      </c>
      <c r="C24" s="174">
        <v>20181597.853074953</v>
      </c>
      <c r="D24" s="175">
        <v>18421873.420000002</v>
      </c>
      <c r="E24" s="175">
        <v>343</v>
      </c>
      <c r="F24" s="175">
        <v>49858</v>
      </c>
      <c r="G24" s="175">
        <v>16431</v>
      </c>
      <c r="H24" s="175">
        <v>66632</v>
      </c>
      <c r="I24" s="176">
        <v>196679740.24000001</v>
      </c>
      <c r="J24" s="176">
        <v>297235387.08002442</v>
      </c>
      <c r="K24" s="177">
        <v>32055311</v>
      </c>
      <c r="L24" s="176">
        <v>525970438.32002443</v>
      </c>
      <c r="M24" s="176">
        <v>191511439.42000002</v>
      </c>
      <c r="N24" s="176">
        <v>116951734.91</v>
      </c>
      <c r="O24" s="177">
        <v>32055311</v>
      </c>
      <c r="P24" s="176">
        <v>340518485.33000004</v>
      </c>
      <c r="Q24" s="178">
        <v>0.97372225113937338</v>
      </c>
      <c r="R24" s="178">
        <v>0.45250912576275754</v>
      </c>
      <c r="S24" s="178">
        <v>0.39346504485521833</v>
      </c>
      <c r="T24" s="178">
        <v>0.64740993128365332</v>
      </c>
      <c r="U24" s="179">
        <v>28.551408769804933</v>
      </c>
      <c r="V24" s="179">
        <v>18.484465589710908</v>
      </c>
      <c r="W24" s="45">
        <v>0.40904065714790816</v>
      </c>
      <c r="X24" s="45">
        <v>0.91280549509082443</v>
      </c>
      <c r="Y24" s="45">
        <v>0.59095934285209184</v>
      </c>
      <c r="Z24" s="294">
        <v>0.44996398127026055</v>
      </c>
    </row>
    <row r="25" spans="1:26">
      <c r="A25" s="525"/>
      <c r="B25" s="181" t="s">
        <v>80</v>
      </c>
      <c r="C25" s="182">
        <v>19699197.663067639</v>
      </c>
      <c r="D25" s="183">
        <v>17668950.41</v>
      </c>
      <c r="E25" s="183">
        <v>468</v>
      </c>
      <c r="F25" s="183">
        <v>29646</v>
      </c>
      <c r="G25" s="183">
        <v>22200</v>
      </c>
      <c r="H25" s="175">
        <v>52314</v>
      </c>
      <c r="I25" s="184">
        <v>171779481.83000013</v>
      </c>
      <c r="J25" s="184">
        <v>261287303.03002822</v>
      </c>
      <c r="K25" s="185">
        <v>63264781</v>
      </c>
      <c r="L25" s="176">
        <v>496331565.86002839</v>
      </c>
      <c r="M25" s="184">
        <v>109126326.03999999</v>
      </c>
      <c r="N25" s="184">
        <v>167588997.38</v>
      </c>
      <c r="O25" s="185">
        <v>63264781</v>
      </c>
      <c r="P25" s="176">
        <v>339980104.41999996</v>
      </c>
      <c r="Q25" s="178">
        <v>0.63526985223995369</v>
      </c>
      <c r="R25" s="178">
        <v>0.7112996333699122</v>
      </c>
      <c r="S25" s="178">
        <v>0.64139740215673613</v>
      </c>
      <c r="T25" s="178">
        <v>0.68498585986747118</v>
      </c>
      <c r="U25" s="179">
        <v>28.090608346442711</v>
      </c>
      <c r="V25" s="179">
        <v>19.241669512388423</v>
      </c>
      <c r="W25" s="45">
        <v>0.38561044989967208</v>
      </c>
      <c r="X25" s="45">
        <v>0.89693756630129273</v>
      </c>
      <c r="Y25" s="45">
        <v>0.61438955010032792</v>
      </c>
      <c r="Z25" s="294">
        <v>0.4904232136712926</v>
      </c>
    </row>
    <row r="26" spans="1:26">
      <c r="A26" s="525"/>
      <c r="B26" s="181" t="s">
        <v>31</v>
      </c>
      <c r="C26" s="182">
        <v>17775471.073986985</v>
      </c>
      <c r="D26" s="183">
        <v>15781801.82</v>
      </c>
      <c r="E26" s="183">
        <v>253</v>
      </c>
      <c r="F26" s="183">
        <v>42312</v>
      </c>
      <c r="G26" s="183">
        <v>14383</v>
      </c>
      <c r="H26" s="175">
        <v>56948</v>
      </c>
      <c r="I26" s="184">
        <v>86487106.640000015</v>
      </c>
      <c r="J26" s="184">
        <v>313574376.23999399</v>
      </c>
      <c r="K26" s="185">
        <v>20745658</v>
      </c>
      <c r="L26" s="176">
        <v>420807140.87999403</v>
      </c>
      <c r="M26" s="184">
        <v>45434365.650000006</v>
      </c>
      <c r="N26" s="184">
        <v>149221063.90000001</v>
      </c>
      <c r="O26" s="186">
        <v>20745658</v>
      </c>
      <c r="P26" s="176">
        <v>215401087.55000001</v>
      </c>
      <c r="Q26" s="178">
        <v>0.52533108592844002</v>
      </c>
      <c r="R26" s="178">
        <v>0.50839526349769459</v>
      </c>
      <c r="S26" s="178">
        <v>0.4758713568668434</v>
      </c>
      <c r="T26" s="178">
        <v>0.51187602734010684</v>
      </c>
      <c r="U26" s="179">
        <v>26.664074589170962</v>
      </c>
      <c r="V26" s="179">
        <v>13.648700573405122</v>
      </c>
      <c r="W26" s="45">
        <v>0.54553519362350578</v>
      </c>
      <c r="X26" s="45">
        <v>0.88784155167034851</v>
      </c>
      <c r="Y26" s="45">
        <v>0.45446480637649417</v>
      </c>
      <c r="Z26" s="294">
        <v>0.4596825173842804</v>
      </c>
    </row>
    <row r="27" spans="1:26" ht="12.5" thickBot="1">
      <c r="A27" s="526"/>
      <c r="B27" s="187" t="s">
        <v>107</v>
      </c>
      <c r="C27" s="188">
        <v>57656266.590129577</v>
      </c>
      <c r="D27" s="188">
        <v>51872625.649999999</v>
      </c>
      <c r="E27" s="188">
        <v>1064</v>
      </c>
      <c r="F27" s="188">
        <v>121816</v>
      </c>
      <c r="G27" s="188">
        <v>53014</v>
      </c>
      <c r="H27" s="188">
        <v>175894</v>
      </c>
      <c r="I27" s="189">
        <v>454946328.71000016</v>
      </c>
      <c r="J27" s="189">
        <v>872097066.35004663</v>
      </c>
      <c r="K27" s="189">
        <v>116065750</v>
      </c>
      <c r="L27" s="189">
        <v>1443109145.0600467</v>
      </c>
      <c r="M27" s="189">
        <v>346072131.11000001</v>
      </c>
      <c r="N27" s="189">
        <v>433761796.18999994</v>
      </c>
      <c r="O27" s="189">
        <v>116065750</v>
      </c>
      <c r="P27" s="189">
        <v>895899677.29999995</v>
      </c>
      <c r="Q27" s="190">
        <v>0.76068782023428383</v>
      </c>
      <c r="R27" s="190">
        <v>0.5564139199457887</v>
      </c>
      <c r="S27" s="190">
        <v>0.49737788708016878</v>
      </c>
      <c r="T27" s="190">
        <v>0.62081214048624311</v>
      </c>
      <c r="U27" s="191">
        <v>27.820244820401658</v>
      </c>
      <c r="V27" s="191">
        <v>17.271145735804872</v>
      </c>
      <c r="W27" s="193">
        <v>0.44146304180002016</v>
      </c>
      <c r="X27" s="193">
        <v>0.89968755727378813</v>
      </c>
      <c r="Y27" s="193">
        <v>0.55853695819997984</v>
      </c>
      <c r="Z27" s="193">
        <v>0.46514377977645627</v>
      </c>
    </row>
    <row r="28" spans="1:26" ht="12" customHeight="1">
      <c r="A28" s="524" t="s">
        <v>108</v>
      </c>
      <c r="B28" s="44" t="s">
        <v>25</v>
      </c>
      <c r="C28" s="194">
        <v>22340422.038523573</v>
      </c>
      <c r="D28" s="194">
        <v>20654786.34</v>
      </c>
      <c r="E28" s="194">
        <v>698</v>
      </c>
      <c r="F28" s="194">
        <v>35906</v>
      </c>
      <c r="G28" s="194">
        <v>7504</v>
      </c>
      <c r="H28" s="175">
        <v>44108</v>
      </c>
      <c r="I28" s="195">
        <v>299648346.1200003</v>
      </c>
      <c r="J28" s="195">
        <v>281996729.91000819</v>
      </c>
      <c r="K28" s="196">
        <v>34045737</v>
      </c>
      <c r="L28" s="176">
        <v>615690813.03000855</v>
      </c>
      <c r="M28" s="195">
        <v>209394806.20999995</v>
      </c>
      <c r="N28" s="195">
        <v>269802582.22000003</v>
      </c>
      <c r="O28" s="196">
        <v>34045737</v>
      </c>
      <c r="P28" s="176">
        <v>513243125.42999995</v>
      </c>
      <c r="Q28" s="178">
        <v>0.69880180859113938</v>
      </c>
      <c r="R28" s="178">
        <v>0.96141611028026686</v>
      </c>
      <c r="S28" s="178">
        <v>0.95675784008594855</v>
      </c>
      <c r="T28" s="178">
        <v>0.83360530085574736</v>
      </c>
      <c r="U28" s="179">
        <v>29.808626576672133</v>
      </c>
      <c r="V28" s="179">
        <v>24.8486291255434</v>
      </c>
      <c r="W28" s="45">
        <v>0.22929211671218841</v>
      </c>
      <c r="X28" s="45">
        <v>0.92454772360088444</v>
      </c>
      <c r="Y28" s="45">
        <v>0.77070788328781159</v>
      </c>
      <c r="Z28" s="47">
        <v>0.59807744626825066</v>
      </c>
    </row>
    <row r="29" spans="1:26">
      <c r="A29" s="525"/>
      <c r="B29" s="80" t="s">
        <v>27</v>
      </c>
      <c r="C29" s="182">
        <v>25264426.102476738</v>
      </c>
      <c r="D29" s="183">
        <v>20976964.859999999</v>
      </c>
      <c r="E29" s="183">
        <v>654</v>
      </c>
      <c r="F29" s="183">
        <v>21070</v>
      </c>
      <c r="G29" s="183">
        <v>24774</v>
      </c>
      <c r="H29" s="175">
        <v>46498</v>
      </c>
      <c r="I29" s="184">
        <v>292898805.71000016</v>
      </c>
      <c r="J29" s="184">
        <v>231054873.15999576</v>
      </c>
      <c r="K29" s="185">
        <v>100775173.06</v>
      </c>
      <c r="L29" s="176">
        <v>624728851.92999601</v>
      </c>
      <c r="M29" s="184">
        <v>252205134.03999999</v>
      </c>
      <c r="N29" s="184">
        <v>175616520.62</v>
      </c>
      <c r="O29" s="185">
        <v>100775173.06</v>
      </c>
      <c r="P29" s="176">
        <v>528596827.71999997</v>
      </c>
      <c r="Q29" s="178">
        <v>0.86106576443233751</v>
      </c>
      <c r="R29" s="178">
        <v>0.83293148655007154</v>
      </c>
      <c r="S29" s="178">
        <v>0.76006412770352161</v>
      </c>
      <c r="T29" s="178">
        <v>0.84612200330909626</v>
      </c>
      <c r="U29" s="179">
        <v>29.781660793133256</v>
      </c>
      <c r="V29" s="179">
        <v>25.198918492157876</v>
      </c>
      <c r="W29" s="45">
        <v>0.29746785227994044</v>
      </c>
      <c r="X29" s="45">
        <v>0.83029651158169682</v>
      </c>
      <c r="Y29" s="45">
        <v>0.70253214772005956</v>
      </c>
      <c r="Z29" s="294">
        <v>0.5430771215966278</v>
      </c>
    </row>
    <row r="30" spans="1:26">
      <c r="A30" s="525"/>
      <c r="B30" s="291" t="s">
        <v>30</v>
      </c>
      <c r="C30" s="197">
        <v>17650683.30240152</v>
      </c>
      <c r="D30" s="197">
        <v>15802881.92</v>
      </c>
      <c r="E30" s="197">
        <v>638</v>
      </c>
      <c r="F30" s="197">
        <v>24886</v>
      </c>
      <c r="G30" s="197">
        <v>27931</v>
      </c>
      <c r="H30" s="175">
        <v>53455</v>
      </c>
      <c r="I30" s="198">
        <v>188346992.33999991</v>
      </c>
      <c r="J30" s="198">
        <v>200726794.85000288</v>
      </c>
      <c r="K30" s="185">
        <v>66417721</v>
      </c>
      <c r="L30" s="176">
        <v>455491508.1900028</v>
      </c>
      <c r="M30" s="198">
        <v>180904831.40999997</v>
      </c>
      <c r="N30" s="198">
        <v>180403319.94</v>
      </c>
      <c r="O30" s="185">
        <v>66417721</v>
      </c>
      <c r="P30" s="176">
        <v>427725872.34999996</v>
      </c>
      <c r="Q30" s="178">
        <v>0.96048696696698233</v>
      </c>
      <c r="R30" s="178">
        <v>0.92392329355765557</v>
      </c>
      <c r="S30" s="178">
        <v>0.89875056329579706</v>
      </c>
      <c r="T30" s="178">
        <v>0.93904247315095779</v>
      </c>
      <c r="U30" s="179">
        <v>28.823319094318894</v>
      </c>
      <c r="V30" s="179">
        <v>27.066320846748436</v>
      </c>
      <c r="W30" s="45">
        <v>0.15926329497678371</v>
      </c>
      <c r="X30" s="45">
        <v>0.89531275641039276</v>
      </c>
      <c r="Y30" s="45">
        <v>0.84073670502321629</v>
      </c>
      <c r="Z30" s="47">
        <v>0.51190721167337017</v>
      </c>
    </row>
    <row r="31" spans="1:26">
      <c r="A31" s="525"/>
      <c r="B31" s="291" t="s">
        <v>118</v>
      </c>
      <c r="C31" s="197">
        <v>17119692.634499624</v>
      </c>
      <c r="D31" s="197">
        <v>14992387.960000001</v>
      </c>
      <c r="E31" s="197">
        <v>202</v>
      </c>
      <c r="F31" s="197">
        <v>18810</v>
      </c>
      <c r="G31" s="197">
        <v>12740</v>
      </c>
      <c r="H31" s="175">
        <v>31752</v>
      </c>
      <c r="I31" s="198">
        <v>205616170.74000004</v>
      </c>
      <c r="J31" s="198">
        <v>193637672.28999829</v>
      </c>
      <c r="K31" s="185">
        <v>44108282</v>
      </c>
      <c r="L31" s="176">
        <v>443362125.0299983</v>
      </c>
      <c r="M31" s="198">
        <v>218205475.40999997</v>
      </c>
      <c r="N31" s="198">
        <v>181254622.05999997</v>
      </c>
      <c r="O31" s="185">
        <v>44108282</v>
      </c>
      <c r="P31" s="176">
        <v>443568379.46999991</v>
      </c>
      <c r="Q31" s="178">
        <v>1.0612272109955738</v>
      </c>
      <c r="R31" s="178">
        <v>0.94791478043452337</v>
      </c>
      <c r="S31" s="178">
        <v>0.93605040752889734</v>
      </c>
      <c r="T31" s="178">
        <v>1.0004652053668042</v>
      </c>
      <c r="U31" s="179">
        <v>29.572482129791304</v>
      </c>
      <c r="V31" s="179">
        <v>29.586239407187797</v>
      </c>
      <c r="W31" s="45">
        <v>0.12385328290804298</v>
      </c>
      <c r="X31" s="45">
        <v>0.87573931846108755</v>
      </c>
      <c r="Y31" s="45">
        <v>0.87614671709195702</v>
      </c>
      <c r="Z31" s="47">
        <v>0.56509826152683296</v>
      </c>
    </row>
    <row r="32" spans="1:26" ht="12.5" thickBot="1">
      <c r="A32" s="526"/>
      <c r="B32" s="199" t="s">
        <v>107</v>
      </c>
      <c r="C32" s="199">
        <v>82375224.077901453</v>
      </c>
      <c r="D32" s="199">
        <v>72427021.080000013</v>
      </c>
      <c r="E32" s="199">
        <v>2192</v>
      </c>
      <c r="F32" s="199">
        <v>100672</v>
      </c>
      <c r="G32" s="199">
        <v>72949</v>
      </c>
      <c r="H32" s="199">
        <v>175813</v>
      </c>
      <c r="I32" s="192">
        <v>986510314.91000032</v>
      </c>
      <c r="J32" s="192">
        <v>907416070.21000516</v>
      </c>
      <c r="K32" s="192">
        <v>245346913.06</v>
      </c>
      <c r="L32" s="192">
        <v>2139273298.1800056</v>
      </c>
      <c r="M32" s="192">
        <v>860710247.06999981</v>
      </c>
      <c r="N32" s="192">
        <v>807077044.83999991</v>
      </c>
      <c r="O32" s="192">
        <v>245346913.06</v>
      </c>
      <c r="P32" s="192">
        <v>1913134204.9699998</v>
      </c>
      <c r="Q32" s="190">
        <v>0.87247972379135508</v>
      </c>
      <c r="R32" s="190">
        <v>0.91295780067002419</v>
      </c>
      <c r="S32" s="190">
        <v>0.88942335422075613</v>
      </c>
      <c r="T32" s="190">
        <v>0.89429163005849022</v>
      </c>
      <c r="U32" s="191">
        <v>29.536949970882404</v>
      </c>
      <c r="V32" s="191">
        <v>26.414647136416498</v>
      </c>
      <c r="W32" s="193">
        <v>0.21370922547463234</v>
      </c>
      <c r="X32" s="193">
        <v>0.8792330690537058</v>
      </c>
      <c r="Y32" s="193">
        <v>0.78629077452536766</v>
      </c>
      <c r="Z32" s="193">
        <v>0.55137560931216689</v>
      </c>
    </row>
    <row r="33" spans="1:26" ht="12" customHeight="1">
      <c r="A33" s="524" t="s">
        <v>109</v>
      </c>
      <c r="B33" s="80" t="s">
        <v>95</v>
      </c>
      <c r="C33" s="182">
        <v>18192781.977768213</v>
      </c>
      <c r="D33" s="183">
        <v>16441480.65</v>
      </c>
      <c r="E33" s="183">
        <v>404</v>
      </c>
      <c r="F33" s="183">
        <v>19843</v>
      </c>
      <c r="G33" s="183">
        <v>35629</v>
      </c>
      <c r="H33" s="175">
        <v>55876</v>
      </c>
      <c r="I33" s="184">
        <v>146870203.61999986</v>
      </c>
      <c r="J33" s="184">
        <v>192797426.44999939</v>
      </c>
      <c r="K33" s="185">
        <v>96985149.079999998</v>
      </c>
      <c r="L33" s="176">
        <v>436652779.1499992</v>
      </c>
      <c r="M33" s="184">
        <v>110885564.59</v>
      </c>
      <c r="N33" s="184">
        <v>88242595.739999995</v>
      </c>
      <c r="O33" s="185">
        <v>96985149.079999998</v>
      </c>
      <c r="P33" s="176">
        <v>296113309.40999997</v>
      </c>
      <c r="Q33" s="178">
        <v>0.7549902012589047</v>
      </c>
      <c r="R33" s="178">
        <v>0.63919559166463591</v>
      </c>
      <c r="S33" s="178">
        <v>0.4576959213866118</v>
      </c>
      <c r="T33" s="178">
        <v>0.67814364994177434</v>
      </c>
      <c r="U33" s="179">
        <v>26.557996110283362</v>
      </c>
      <c r="V33" s="179">
        <v>18.010136417367008</v>
      </c>
      <c r="W33" s="45">
        <v>0.3871368484455483</v>
      </c>
      <c r="X33" s="45">
        <v>0.90373647472341934</v>
      </c>
      <c r="Y33" s="45">
        <v>0.6128631515544517</v>
      </c>
      <c r="Z33" s="294">
        <v>0.43752794120276817</v>
      </c>
    </row>
    <row r="34" spans="1:26">
      <c r="A34" s="525"/>
      <c r="B34" s="80" t="s">
        <v>28</v>
      </c>
      <c r="C34" s="183">
        <v>65667939.568461195</v>
      </c>
      <c r="D34" s="183">
        <v>60487748.210000001</v>
      </c>
      <c r="E34" s="183">
        <v>2745</v>
      </c>
      <c r="F34" s="183">
        <v>18465</v>
      </c>
      <c r="G34" s="183">
        <v>16605</v>
      </c>
      <c r="H34" s="175">
        <v>37815</v>
      </c>
      <c r="I34" s="184">
        <v>1639980398.8599994</v>
      </c>
      <c r="J34" s="184">
        <v>251273519.62999964</v>
      </c>
      <c r="K34" s="185">
        <v>151125232.74000001</v>
      </c>
      <c r="L34" s="176">
        <v>2042379151.2299991</v>
      </c>
      <c r="M34" s="184">
        <v>1622982153.0699999</v>
      </c>
      <c r="N34" s="184">
        <v>158149893.08000001</v>
      </c>
      <c r="O34" s="185">
        <v>151125232.74000001</v>
      </c>
      <c r="P34" s="176">
        <v>1932257278.8899999</v>
      </c>
      <c r="Q34" s="178">
        <v>0.98963509210121325</v>
      </c>
      <c r="R34" s="178">
        <v>0.76857873936852117</v>
      </c>
      <c r="S34" s="178">
        <v>0.62939339295631225</v>
      </c>
      <c r="T34" s="178">
        <v>0.94608157242807756</v>
      </c>
      <c r="U34" s="179">
        <v>33.765170826649275</v>
      </c>
      <c r="V34" s="179">
        <v>31.944605908979</v>
      </c>
      <c r="W34" s="45">
        <v>0.12854972585990909</v>
      </c>
      <c r="X34" s="45">
        <v>0.92111536630351165</v>
      </c>
      <c r="Y34" s="45">
        <v>0.87145027414009091</v>
      </c>
      <c r="Z34" s="294">
        <v>0.44841993917757506</v>
      </c>
    </row>
    <row r="35" spans="1:26">
      <c r="A35" s="525"/>
      <c r="B35" s="80" t="s">
        <v>29</v>
      </c>
      <c r="C35" s="183">
        <v>30694372.39373973</v>
      </c>
      <c r="D35" s="183">
        <v>26350853.030000001</v>
      </c>
      <c r="E35" s="183">
        <v>957</v>
      </c>
      <c r="F35" s="183">
        <v>6485</v>
      </c>
      <c r="G35" s="183">
        <v>23730</v>
      </c>
      <c r="H35" s="175">
        <v>31172</v>
      </c>
      <c r="I35" s="184">
        <v>422638411.48999977</v>
      </c>
      <c r="J35" s="184">
        <v>133499327.06999876</v>
      </c>
      <c r="K35" s="185">
        <v>237906613</v>
      </c>
      <c r="L35" s="176">
        <v>794044351.55999851</v>
      </c>
      <c r="M35" s="184">
        <v>430425703.81999999</v>
      </c>
      <c r="N35" s="184">
        <v>72490859.491466805</v>
      </c>
      <c r="O35" s="185">
        <v>237906613</v>
      </c>
      <c r="P35" s="176">
        <v>740823176.31146681</v>
      </c>
      <c r="Q35" s="178">
        <v>1.018425424945514</v>
      </c>
      <c r="R35" s="178">
        <v>0.83573642476737531</v>
      </c>
      <c r="S35" s="178">
        <v>0.54300542993341905</v>
      </c>
      <c r="T35" s="178">
        <v>0.93297455596280976</v>
      </c>
      <c r="U35" s="179">
        <v>30.133534981049472</v>
      </c>
      <c r="V35" s="179">
        <v>28.113821418534425</v>
      </c>
      <c r="W35" s="45">
        <v>0.19904941891173256</v>
      </c>
      <c r="X35" s="45">
        <v>0.85849134466663302</v>
      </c>
      <c r="Y35" s="45">
        <v>0.80095058108826744</v>
      </c>
      <c r="Z35" s="294">
        <v>0.48867397101821802</v>
      </c>
    </row>
    <row r="36" spans="1:26" ht="12.5" thickBot="1">
      <c r="A36" s="525"/>
      <c r="B36" s="201" t="s">
        <v>107</v>
      </c>
      <c r="C36" s="199">
        <v>114555093.93996914</v>
      </c>
      <c r="D36" s="199">
        <v>103280081.89</v>
      </c>
      <c r="E36" s="199">
        <v>4106</v>
      </c>
      <c r="F36" s="199">
        <v>44793</v>
      </c>
      <c r="G36" s="199">
        <v>75964</v>
      </c>
      <c r="H36" s="199">
        <v>124863</v>
      </c>
      <c r="I36" s="192">
        <v>2209489013.9699993</v>
      </c>
      <c r="J36" s="192">
        <v>577570273.14999783</v>
      </c>
      <c r="K36" s="192">
        <v>486016994.81999999</v>
      </c>
      <c r="L36" s="192">
        <v>3273076281.9399967</v>
      </c>
      <c r="M36" s="192">
        <v>2164293421.48</v>
      </c>
      <c r="N36" s="192">
        <v>318883348.31146681</v>
      </c>
      <c r="O36" s="192">
        <v>486016994.81999999</v>
      </c>
      <c r="P36" s="192">
        <v>2969193764.6114664</v>
      </c>
      <c r="Q36" s="190">
        <v>0.97954477609789425</v>
      </c>
      <c r="R36" s="190">
        <v>0.75677884398496942</v>
      </c>
      <c r="S36" s="190">
        <v>0.55211177433408387</v>
      </c>
      <c r="T36" s="190">
        <v>0.90715690953942107</v>
      </c>
      <c r="U36" s="191">
        <v>31.69126342701815</v>
      </c>
      <c r="V36" s="191">
        <v>28.74894858985347</v>
      </c>
      <c r="W36" s="193">
        <v>0.18212943063528708</v>
      </c>
      <c r="X36" s="193">
        <v>0.90157563786838113</v>
      </c>
      <c r="Y36" s="193">
        <v>0.81787056936471292</v>
      </c>
      <c r="Z36" s="193">
        <v>0.45357563331437861</v>
      </c>
    </row>
    <row r="37" spans="1:26" ht="12.5" thickBot="1">
      <c r="A37" s="527" t="s">
        <v>32</v>
      </c>
      <c r="B37" s="528"/>
      <c r="C37" s="295">
        <v>254586584.60800016</v>
      </c>
      <c r="D37" s="295">
        <v>227579728.62000003</v>
      </c>
      <c r="E37" s="295">
        <v>7362</v>
      </c>
      <c r="F37" s="295">
        <v>267281</v>
      </c>
      <c r="G37" s="295">
        <v>201927</v>
      </c>
      <c r="H37" s="295">
        <v>476570</v>
      </c>
      <c r="I37" s="296">
        <v>3650945657.5899997</v>
      </c>
      <c r="J37" s="296">
        <v>2357083409.7100496</v>
      </c>
      <c r="K37" s="296">
        <v>847429657.88</v>
      </c>
      <c r="L37" s="296">
        <v>6855458725.1800499</v>
      </c>
      <c r="M37" s="296">
        <v>3371075799.6599998</v>
      </c>
      <c r="N37" s="296">
        <v>1559722189.3414664</v>
      </c>
      <c r="O37" s="296">
        <v>847429657.88</v>
      </c>
      <c r="P37" s="296">
        <v>5778227646.8814659</v>
      </c>
      <c r="Q37" s="204">
        <v>0.92334318716900798</v>
      </c>
      <c r="R37" s="204">
        <v>0.75117554413087861</v>
      </c>
      <c r="S37" s="204">
        <v>0.66171701133534833</v>
      </c>
      <c r="T37" s="204">
        <v>0.84286520837155332</v>
      </c>
      <c r="U37" s="205">
        <v>30.123327621270317</v>
      </c>
      <c r="V37" s="205">
        <v>25.389904812346572</v>
      </c>
      <c r="W37" s="207">
        <v>0.24654696287398115</v>
      </c>
      <c r="X37" s="207">
        <v>0.8939187780472253</v>
      </c>
      <c r="Y37" s="207">
        <v>0.75345303712601885</v>
      </c>
      <c r="Z37" s="297">
        <v>0.49392529051589917</v>
      </c>
    </row>
    <row r="40" spans="1:26" ht="12.5" thickBot="1">
      <c r="A40" s="166"/>
      <c r="B40" s="167">
        <v>43190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124"/>
      <c r="Y40" s="54"/>
      <c r="Z40" s="54"/>
    </row>
    <row r="41" spans="1:26" ht="12.5" thickBot="1">
      <c r="A41" s="524" t="s">
        <v>101</v>
      </c>
      <c r="B41" s="446" t="s">
        <v>1</v>
      </c>
      <c r="C41" s="480" t="s">
        <v>2</v>
      </c>
      <c r="D41" s="482" t="s">
        <v>3</v>
      </c>
      <c r="E41" s="452" t="s">
        <v>5</v>
      </c>
      <c r="F41" s="453"/>
      <c r="G41" s="453"/>
      <c r="H41" s="454"/>
      <c r="I41" s="484" t="s">
        <v>6</v>
      </c>
      <c r="J41" s="485"/>
      <c r="K41" s="485"/>
      <c r="L41" s="485"/>
      <c r="M41" s="455" t="s">
        <v>7</v>
      </c>
      <c r="N41" s="456"/>
      <c r="O41" s="456"/>
      <c r="P41" s="457"/>
      <c r="Q41" s="486" t="s">
        <v>8</v>
      </c>
      <c r="R41" s="487"/>
      <c r="S41" s="487"/>
      <c r="T41" s="487"/>
      <c r="U41" s="487"/>
      <c r="V41" s="487"/>
      <c r="W41" s="487"/>
      <c r="X41" s="487"/>
      <c r="Y41" s="487"/>
      <c r="Z41" s="488"/>
    </row>
    <row r="42" spans="1:26" ht="36.5" thickBot="1">
      <c r="A42" s="526"/>
      <c r="B42" s="447"/>
      <c r="C42" s="481"/>
      <c r="D42" s="483"/>
      <c r="E42" s="152" t="s">
        <v>10</v>
      </c>
      <c r="F42" s="152" t="s">
        <v>11</v>
      </c>
      <c r="G42" s="152" t="s">
        <v>12</v>
      </c>
      <c r="H42" s="152" t="s">
        <v>13</v>
      </c>
      <c r="I42" s="152" t="s">
        <v>10</v>
      </c>
      <c r="J42" s="152" t="s">
        <v>11</v>
      </c>
      <c r="K42" s="152" t="s">
        <v>14</v>
      </c>
      <c r="L42" s="152" t="s">
        <v>15</v>
      </c>
      <c r="M42" s="152" t="s">
        <v>10</v>
      </c>
      <c r="N42" s="152" t="s">
        <v>11</v>
      </c>
      <c r="O42" s="152" t="s">
        <v>14</v>
      </c>
      <c r="P42" s="168" t="s">
        <v>15</v>
      </c>
      <c r="Q42" s="169" t="s">
        <v>102</v>
      </c>
      <c r="R42" s="169" t="s">
        <v>103</v>
      </c>
      <c r="S42" s="169" t="s">
        <v>104</v>
      </c>
      <c r="T42" s="169" t="s">
        <v>105</v>
      </c>
      <c r="U42" s="170" t="s">
        <v>92</v>
      </c>
      <c r="V42" s="170" t="s">
        <v>93</v>
      </c>
      <c r="W42" s="171" t="s">
        <v>94</v>
      </c>
      <c r="X42" s="172" t="s">
        <v>21</v>
      </c>
      <c r="Y42" s="172" t="s">
        <v>79</v>
      </c>
      <c r="Z42" s="170" t="s">
        <v>120</v>
      </c>
    </row>
    <row r="43" spans="1:26">
      <c r="A43" s="524" t="s">
        <v>106</v>
      </c>
      <c r="B43" s="173" t="s">
        <v>24</v>
      </c>
      <c r="C43" s="174">
        <v>16322625.398385514</v>
      </c>
      <c r="D43" s="175">
        <v>15133751.854700001</v>
      </c>
      <c r="E43" s="175">
        <v>348</v>
      </c>
      <c r="F43" s="175">
        <v>50869</v>
      </c>
      <c r="G43" s="175">
        <v>16606</v>
      </c>
      <c r="H43" s="175">
        <v>67823</v>
      </c>
      <c r="I43" s="176">
        <v>137845518.25</v>
      </c>
      <c r="J43" s="176">
        <v>249422689.13999999</v>
      </c>
      <c r="K43" s="177">
        <v>35760550</v>
      </c>
      <c r="L43" s="176">
        <v>423028757.38999999</v>
      </c>
      <c r="M43" s="176">
        <v>136047958.63</v>
      </c>
      <c r="N43" s="176">
        <v>128335456.77</v>
      </c>
      <c r="O43" s="177">
        <v>35760550</v>
      </c>
      <c r="P43" s="176">
        <v>300143965.39999998</v>
      </c>
      <c r="Q43" s="178">
        <v>0.98695960780719827</v>
      </c>
      <c r="R43" s="178">
        <v>0.57540550862964013</v>
      </c>
      <c r="S43" s="178">
        <v>0.51453000211206046</v>
      </c>
      <c r="T43" s="178">
        <v>0.70951196616472656</v>
      </c>
      <c r="U43" s="179">
        <v>27.952669070533386</v>
      </c>
      <c r="V43" s="179">
        <v>19.832753191786082</v>
      </c>
      <c r="W43" s="45">
        <v>0.34216599524857449</v>
      </c>
      <c r="X43" s="45">
        <v>0.92716407350724928</v>
      </c>
      <c r="Y43" s="45">
        <v>0.65783400475142551</v>
      </c>
      <c r="Z43" s="294">
        <v>0.49053450468837817</v>
      </c>
    </row>
    <row r="44" spans="1:26">
      <c r="A44" s="525"/>
      <c r="B44" s="181" t="s">
        <v>80</v>
      </c>
      <c r="C44" s="182">
        <v>19407228.389544051</v>
      </c>
      <c r="D44" s="183">
        <v>17897901.692400001</v>
      </c>
      <c r="E44" s="183">
        <v>468</v>
      </c>
      <c r="F44" s="183">
        <v>29634</v>
      </c>
      <c r="G44" s="183">
        <v>22378</v>
      </c>
      <c r="H44" s="175">
        <v>52480</v>
      </c>
      <c r="I44" s="184">
        <v>168419141.94</v>
      </c>
      <c r="J44" s="184">
        <v>262454523.86000001</v>
      </c>
      <c r="K44" s="185">
        <v>70633822</v>
      </c>
      <c r="L44" s="176">
        <v>501507487.80000001</v>
      </c>
      <c r="M44" s="184">
        <v>101632317.60000001</v>
      </c>
      <c r="N44" s="184">
        <v>186024059.32999998</v>
      </c>
      <c r="O44" s="185">
        <v>70633822</v>
      </c>
      <c r="P44" s="176">
        <v>358290198.93000001</v>
      </c>
      <c r="Q44" s="178">
        <v>0.60344873171368452</v>
      </c>
      <c r="R44" s="178">
        <v>0.77053996190510843</v>
      </c>
      <c r="S44" s="178">
        <v>0.70878587495496936</v>
      </c>
      <c r="T44" s="178">
        <v>0.71442641963679965</v>
      </c>
      <c r="U44" s="179">
        <v>28.020462756980919</v>
      </c>
      <c r="V44" s="179">
        <v>20.018558884036167</v>
      </c>
      <c r="W44" s="45">
        <v>0.34113550021383765</v>
      </c>
      <c r="X44" s="45">
        <v>0.92222863219576356</v>
      </c>
      <c r="Y44" s="45">
        <v>0.65886449978616235</v>
      </c>
      <c r="Z44" s="294">
        <v>0.51576451693084258</v>
      </c>
    </row>
    <row r="45" spans="1:26">
      <c r="A45" s="525"/>
      <c r="B45" s="181" t="s">
        <v>31</v>
      </c>
      <c r="C45" s="182">
        <v>15904059.571647612</v>
      </c>
      <c r="D45" s="183">
        <v>14577970.8265</v>
      </c>
      <c r="E45" s="183">
        <v>254</v>
      </c>
      <c r="F45" s="183">
        <v>43091</v>
      </c>
      <c r="G45" s="183">
        <v>14623</v>
      </c>
      <c r="H45" s="175">
        <v>57968</v>
      </c>
      <c r="I45" s="184">
        <v>84551395.150000006</v>
      </c>
      <c r="J45" s="184">
        <v>281155372.9099921</v>
      </c>
      <c r="K45" s="185">
        <v>24664077</v>
      </c>
      <c r="L45" s="176">
        <v>390370845.05999207</v>
      </c>
      <c r="M45" s="184">
        <v>49796313.580000006</v>
      </c>
      <c r="N45" s="184">
        <v>161404536.50999999</v>
      </c>
      <c r="O45" s="186">
        <v>24664077</v>
      </c>
      <c r="P45" s="176">
        <v>235864927.09</v>
      </c>
      <c r="Q45" s="178">
        <v>0.58894727274053738</v>
      </c>
      <c r="R45" s="178">
        <v>0.60842635602399775</v>
      </c>
      <c r="S45" s="178">
        <v>0.57407594540856011</v>
      </c>
      <c r="T45" s="178">
        <v>0.60420733278314454</v>
      </c>
      <c r="U45" s="179">
        <v>26.778133233081487</v>
      </c>
      <c r="V45" s="179">
        <v>16.179544457671849</v>
      </c>
      <c r="W45" s="45">
        <v>0.44617178835443938</v>
      </c>
      <c r="X45" s="45">
        <v>0.9166194807575011</v>
      </c>
      <c r="Y45" s="45">
        <v>0.55382821164556062</v>
      </c>
      <c r="Z45" s="294">
        <v>0.48860842768602197</v>
      </c>
    </row>
    <row r="46" spans="1:26" ht="12.5" thickBot="1">
      <c r="A46" s="526"/>
      <c r="B46" s="187" t="s">
        <v>107</v>
      </c>
      <c r="C46" s="188">
        <v>51633913.359577179</v>
      </c>
      <c r="D46" s="188">
        <v>47609624.373599999</v>
      </c>
      <c r="E46" s="188">
        <v>1070</v>
      </c>
      <c r="F46" s="188">
        <v>123594</v>
      </c>
      <c r="G46" s="188">
        <v>67276</v>
      </c>
      <c r="H46" s="188">
        <v>178271</v>
      </c>
      <c r="I46" s="189">
        <v>390816055.34000003</v>
      </c>
      <c r="J46" s="189">
        <v>793032585.9099921</v>
      </c>
      <c r="K46" s="189">
        <v>131058449</v>
      </c>
      <c r="L46" s="189">
        <v>1314907090.2499921</v>
      </c>
      <c r="M46" s="189">
        <v>287476589.81</v>
      </c>
      <c r="N46" s="189">
        <v>475764052.60999995</v>
      </c>
      <c r="O46" s="189">
        <v>131058449</v>
      </c>
      <c r="P46" s="189">
        <v>894299091.41999996</v>
      </c>
      <c r="Q46" s="190">
        <v>0.735580296361936</v>
      </c>
      <c r="R46" s="190">
        <v>0.65666961228457899</v>
      </c>
      <c r="S46" s="190">
        <v>0.59993001682783109</v>
      </c>
      <c r="T46" s="190">
        <v>0.68012340799681481</v>
      </c>
      <c r="U46" s="191">
        <v>27.618514272066406</v>
      </c>
      <c r="V46" s="191">
        <v>18.783998050526471</v>
      </c>
      <c r="W46" s="193">
        <v>0.37288464353021866</v>
      </c>
      <c r="X46" s="193">
        <v>0.92206112757806791</v>
      </c>
      <c r="Y46" s="193">
        <v>0.62711535646978134</v>
      </c>
      <c r="Z46" s="193">
        <v>0.49733505180749338</v>
      </c>
    </row>
    <row r="47" spans="1:26">
      <c r="A47" s="524" t="s">
        <v>108</v>
      </c>
      <c r="B47" s="44" t="s">
        <v>25</v>
      </c>
      <c r="C47" s="194">
        <v>24749645.14246998</v>
      </c>
      <c r="D47" s="194">
        <v>22965261.715999998</v>
      </c>
      <c r="E47" s="194">
        <v>700</v>
      </c>
      <c r="F47" s="194">
        <v>35806</v>
      </c>
      <c r="G47" s="194">
        <v>7586</v>
      </c>
      <c r="H47" s="175">
        <v>44092</v>
      </c>
      <c r="I47" s="195">
        <v>338501916.0600003</v>
      </c>
      <c r="J47" s="195">
        <v>311573238.89999998</v>
      </c>
      <c r="K47" s="196">
        <v>37328460</v>
      </c>
      <c r="L47" s="176">
        <v>687403614.96000028</v>
      </c>
      <c r="M47" s="195">
        <v>188276315.66999999</v>
      </c>
      <c r="N47" s="195">
        <v>272976368.25999999</v>
      </c>
      <c r="O47" s="196">
        <v>37328460</v>
      </c>
      <c r="P47" s="176">
        <v>498581143.92999995</v>
      </c>
      <c r="Q47" s="178">
        <v>0.55620457887342523</v>
      </c>
      <c r="R47" s="178">
        <v>0.88937608856108674</v>
      </c>
      <c r="S47" s="178">
        <v>0.87612263884964869</v>
      </c>
      <c r="T47" s="178">
        <v>0.72531062257944656</v>
      </c>
      <c r="U47" s="179">
        <v>29.932322281399614</v>
      </c>
      <c r="V47" s="179">
        <v>21.710231309170592</v>
      </c>
      <c r="W47" s="45">
        <v>0.32698233946195698</v>
      </c>
      <c r="X47" s="45">
        <v>0.92790266623225193</v>
      </c>
      <c r="Y47" s="45">
        <v>0.67301766053804302</v>
      </c>
      <c r="Z47" s="47">
        <v>0.59860034991252187</v>
      </c>
    </row>
    <row r="48" spans="1:26">
      <c r="A48" s="525"/>
      <c r="B48" s="80" t="s">
        <v>27</v>
      </c>
      <c r="C48" s="182">
        <v>25987863.855926864</v>
      </c>
      <c r="D48" s="183">
        <v>22345229.0649</v>
      </c>
      <c r="E48" s="183">
        <v>663</v>
      </c>
      <c r="F48" s="183">
        <v>20769</v>
      </c>
      <c r="G48" s="183">
        <v>25246</v>
      </c>
      <c r="H48" s="175">
        <v>46678</v>
      </c>
      <c r="I48" s="184">
        <v>321410690.76000041</v>
      </c>
      <c r="J48" s="184">
        <v>235139219.31</v>
      </c>
      <c r="K48" s="185">
        <v>115438375</v>
      </c>
      <c r="L48" s="176">
        <v>671988285.07000041</v>
      </c>
      <c r="M48" s="184">
        <v>245067193.16</v>
      </c>
      <c r="N48" s="184">
        <v>181468197.23000002</v>
      </c>
      <c r="O48" s="185">
        <v>115438375</v>
      </c>
      <c r="P48" s="176">
        <v>541973765.38999999</v>
      </c>
      <c r="Q48" s="178">
        <v>0.76247368306424312</v>
      </c>
      <c r="R48" s="178">
        <v>0.84690686754915345</v>
      </c>
      <c r="S48" s="178">
        <v>0.7717478937052954</v>
      </c>
      <c r="T48" s="178">
        <v>0.80652263950337033</v>
      </c>
      <c r="U48" s="179">
        <v>30.073009460688997</v>
      </c>
      <c r="V48" s="179">
        <v>24.254562968044716</v>
      </c>
      <c r="W48" s="45">
        <v>0.30652502931207859</v>
      </c>
      <c r="X48" s="45">
        <v>0.8598332355740691</v>
      </c>
      <c r="Y48" s="45">
        <v>0.69347497068792141</v>
      </c>
      <c r="Z48" s="294">
        <v>0.5667510658096907</v>
      </c>
    </row>
    <row r="49" spans="1:26">
      <c r="A49" s="525"/>
      <c r="B49" s="291" t="s">
        <v>30</v>
      </c>
      <c r="C49" s="197">
        <v>17037789.076253511</v>
      </c>
      <c r="D49" s="197">
        <v>15231492.704399999</v>
      </c>
      <c r="E49" s="197">
        <v>641</v>
      </c>
      <c r="F49" s="197">
        <v>24926</v>
      </c>
      <c r="G49" s="197">
        <v>28098</v>
      </c>
      <c r="H49" s="175">
        <v>53665</v>
      </c>
      <c r="I49" s="198">
        <v>172097488.81000003</v>
      </c>
      <c r="J49" s="198">
        <v>199461162.94999778</v>
      </c>
      <c r="K49" s="185">
        <v>65133762.649999999</v>
      </c>
      <c r="L49" s="176">
        <v>436692414.40999782</v>
      </c>
      <c r="M49" s="198">
        <v>186144615.37000006</v>
      </c>
      <c r="N49" s="198">
        <v>187757775.43000001</v>
      </c>
      <c r="O49" s="185">
        <v>65133762.649999999</v>
      </c>
      <c r="P49" s="176">
        <v>439036153.45000005</v>
      </c>
      <c r="Q49" s="178">
        <v>1.0816230768800374</v>
      </c>
      <c r="R49" s="178">
        <v>0.9557686622543532</v>
      </c>
      <c r="S49" s="178">
        <v>0.94132498102935624</v>
      </c>
      <c r="T49" s="178">
        <v>1.0053670248501312</v>
      </c>
      <c r="U49" s="179">
        <v>28.670362313461784</v>
      </c>
      <c r="V49" s="179">
        <v>28.824236860460395</v>
      </c>
      <c r="W49" s="45">
        <v>0.10121903518620279</v>
      </c>
      <c r="X49" s="45">
        <v>0.89398293617972735</v>
      </c>
      <c r="Y49" s="45">
        <v>0.89878096481379721</v>
      </c>
      <c r="Z49" s="47">
        <v>0.51008430064113353</v>
      </c>
    </row>
    <row r="50" spans="1:26">
      <c r="A50" s="525"/>
      <c r="B50" s="291" t="s">
        <v>118</v>
      </c>
      <c r="C50" s="197">
        <v>18138091.869374752</v>
      </c>
      <c r="D50" s="197">
        <v>16441681.1149</v>
      </c>
      <c r="E50" s="197">
        <v>204</v>
      </c>
      <c r="F50" s="197">
        <v>18626</v>
      </c>
      <c r="G50" s="197">
        <v>12954</v>
      </c>
      <c r="H50" s="175">
        <v>31784</v>
      </c>
      <c r="I50" s="198">
        <v>205680161.25999999</v>
      </c>
      <c r="J50" s="198">
        <v>222407404.47999999</v>
      </c>
      <c r="K50" s="185">
        <v>52624357</v>
      </c>
      <c r="L50" s="176">
        <v>480711922.74000001</v>
      </c>
      <c r="M50" s="198">
        <v>220410232.83000004</v>
      </c>
      <c r="N50" s="198">
        <v>190873616.05999997</v>
      </c>
      <c r="O50" s="185">
        <v>52624357</v>
      </c>
      <c r="P50" s="176">
        <v>463908205.88999999</v>
      </c>
      <c r="Q50" s="178">
        <v>1.0716163945018489</v>
      </c>
      <c r="R50" s="178">
        <v>0.88534492070911908</v>
      </c>
      <c r="S50" s="178">
        <v>0.85821610348932564</v>
      </c>
      <c r="T50" s="178">
        <v>0.96504410218448322</v>
      </c>
      <c r="U50" s="179">
        <v>29.237394849141236</v>
      </c>
      <c r="V50" s="179">
        <v>28.21537546240274</v>
      </c>
      <c r="W50" s="45">
        <v>0.12521407961756004</v>
      </c>
      <c r="X50" s="45">
        <v>0.9064724797574184</v>
      </c>
      <c r="Y50" s="45">
        <v>0.87478592038243996</v>
      </c>
      <c r="Z50" s="47">
        <v>0.58062472280301591</v>
      </c>
    </row>
    <row r="51" spans="1:26" ht="12.5" thickBot="1">
      <c r="A51" s="526"/>
      <c r="B51" s="199" t="s">
        <v>107</v>
      </c>
      <c r="C51" s="199">
        <v>85913389.944025099</v>
      </c>
      <c r="D51" s="199">
        <v>76983664.600199997</v>
      </c>
      <c r="E51" s="199">
        <v>2208</v>
      </c>
      <c r="F51" s="199">
        <v>100127</v>
      </c>
      <c r="G51" s="199">
        <v>72609</v>
      </c>
      <c r="H51" s="199">
        <v>176219</v>
      </c>
      <c r="I51" s="192">
        <v>1037690256.8900007</v>
      </c>
      <c r="J51" s="192">
        <v>968581025.63999784</v>
      </c>
      <c r="K51" s="192">
        <v>270524954.64999998</v>
      </c>
      <c r="L51" s="192">
        <v>2276796237.1799984</v>
      </c>
      <c r="M51" s="192">
        <v>839898357.03000009</v>
      </c>
      <c r="N51" s="192">
        <v>833075956.98000002</v>
      </c>
      <c r="O51" s="192">
        <v>270524954.64999998</v>
      </c>
      <c r="P51" s="192">
        <v>1943499268.6599998</v>
      </c>
      <c r="Q51" s="190">
        <v>0.80939215864588454</v>
      </c>
      <c r="R51" s="190">
        <v>0.89064287412422594</v>
      </c>
      <c r="S51" s="190">
        <v>0.86009939790998724</v>
      </c>
      <c r="T51" s="190">
        <v>0.85361141981997712</v>
      </c>
      <c r="U51" s="191">
        <v>29.575056591604284</v>
      </c>
      <c r="V51" s="191">
        <v>25.245606048415507</v>
      </c>
      <c r="W51" s="193">
        <v>0.23511183431201854</v>
      </c>
      <c r="X51" s="193">
        <v>0.89606130837529452</v>
      </c>
      <c r="Y51" s="193">
        <v>0.76488816568798146</v>
      </c>
      <c r="Z51" s="193">
        <v>0.55995093704538323</v>
      </c>
    </row>
    <row r="52" spans="1:26">
      <c r="A52" s="524" t="s">
        <v>109</v>
      </c>
      <c r="B52" s="80" t="s">
        <v>95</v>
      </c>
      <c r="C52" s="182">
        <v>18620885.307607394</v>
      </c>
      <c r="D52" s="183">
        <v>17678043.990499999</v>
      </c>
      <c r="E52" s="183">
        <v>413</v>
      </c>
      <c r="F52" s="183">
        <v>20717</v>
      </c>
      <c r="G52" s="183">
        <v>35985</v>
      </c>
      <c r="H52" s="175">
        <v>57115</v>
      </c>
      <c r="I52" s="184">
        <v>150529733.44999981</v>
      </c>
      <c r="J52" s="184">
        <v>212311022.74000001</v>
      </c>
      <c r="K52" s="185">
        <v>113101515</v>
      </c>
      <c r="L52" s="176">
        <v>475942271.18999982</v>
      </c>
      <c r="M52" s="184">
        <v>118486779.42999999</v>
      </c>
      <c r="N52" s="184">
        <v>98034112.700000018</v>
      </c>
      <c r="O52" s="185">
        <v>113101515</v>
      </c>
      <c r="P52" s="176">
        <v>329622407.13</v>
      </c>
      <c r="Q52" s="178">
        <v>0.7871320616491807</v>
      </c>
      <c r="R52" s="178">
        <v>0.64882450186567298</v>
      </c>
      <c r="S52" s="178">
        <v>0.46174763530791524</v>
      </c>
      <c r="T52" s="178">
        <v>0.69256804256080085</v>
      </c>
      <c r="U52" s="179">
        <v>26.922790295451598</v>
      </c>
      <c r="V52" s="179">
        <v>18.645864175195836</v>
      </c>
      <c r="W52" s="45">
        <v>0.34249912823412076</v>
      </c>
      <c r="X52" s="45">
        <v>0.94936646128623081</v>
      </c>
      <c r="Y52" s="45">
        <v>0.65750087176587924</v>
      </c>
      <c r="Z52" s="294">
        <v>0.43033046786922208</v>
      </c>
    </row>
    <row r="53" spans="1:26">
      <c r="A53" s="525"/>
      <c r="B53" s="80" t="s">
        <v>28</v>
      </c>
      <c r="C53" s="183">
        <v>65572503.066699766</v>
      </c>
      <c r="D53" s="183">
        <v>61224745.726400003</v>
      </c>
      <c r="E53" s="183">
        <v>2767</v>
      </c>
      <c r="F53" s="183">
        <v>18439</v>
      </c>
      <c r="G53" s="183">
        <v>16668</v>
      </c>
      <c r="H53" s="175">
        <v>37874</v>
      </c>
      <c r="I53" s="184">
        <v>1604547508.7500002</v>
      </c>
      <c r="J53" s="184">
        <v>264201710.37</v>
      </c>
      <c r="K53" s="185">
        <v>179129724.89000002</v>
      </c>
      <c r="L53" s="176">
        <v>2047878944.0100005</v>
      </c>
      <c r="M53" s="184">
        <v>1559714370.2900002</v>
      </c>
      <c r="N53" s="184">
        <v>153235139.67000002</v>
      </c>
      <c r="O53" s="185">
        <v>179129724.89000002</v>
      </c>
      <c r="P53" s="176">
        <v>1892079234.8500004</v>
      </c>
      <c r="Q53" s="178">
        <v>0.97205870302031339</v>
      </c>
      <c r="R53" s="178">
        <v>0.74969839295307017</v>
      </c>
      <c r="S53" s="178">
        <v>0.57999298890004392</v>
      </c>
      <c r="T53" s="178">
        <v>0.92392142630514817</v>
      </c>
      <c r="U53" s="179">
        <v>33.448549597274337</v>
      </c>
      <c r="V53" s="179">
        <v>30.903831651752196</v>
      </c>
      <c r="W53" s="45">
        <v>0.13733879673365201</v>
      </c>
      <c r="X53" s="45">
        <v>0.9336954190100496</v>
      </c>
      <c r="Y53" s="45">
        <v>0.86266120326634799</v>
      </c>
      <c r="Z53" s="294">
        <v>0.45506479767257341</v>
      </c>
    </row>
    <row r="54" spans="1:26">
      <c r="A54" s="525"/>
      <c r="B54" s="80" t="s">
        <v>29</v>
      </c>
      <c r="C54" s="183">
        <v>33059831.85209059</v>
      </c>
      <c r="D54" s="183">
        <v>31022654.5035</v>
      </c>
      <c r="E54" s="183">
        <v>967</v>
      </c>
      <c r="F54" s="183">
        <v>6005</v>
      </c>
      <c r="G54" s="183">
        <v>23971</v>
      </c>
      <c r="H54" s="175">
        <v>30943</v>
      </c>
      <c r="I54" s="184">
        <v>482336895.41000003</v>
      </c>
      <c r="J54" s="184">
        <v>154993542.72</v>
      </c>
      <c r="K54" s="185">
        <v>301415561.98000002</v>
      </c>
      <c r="L54" s="176">
        <v>938746000.11000001</v>
      </c>
      <c r="M54" s="184">
        <v>484962556.49000001</v>
      </c>
      <c r="N54" s="184">
        <v>74640479.399999991</v>
      </c>
      <c r="O54" s="185">
        <v>301415561.98000002</v>
      </c>
      <c r="P54" s="176">
        <v>861018597.87</v>
      </c>
      <c r="Q54" s="178">
        <v>1.0054436247879568</v>
      </c>
      <c r="R54" s="178">
        <v>0.82394509116373449</v>
      </c>
      <c r="S54" s="178">
        <v>0.48157154220831005</v>
      </c>
      <c r="T54" s="178">
        <v>0.91720081658841468</v>
      </c>
      <c r="U54" s="179">
        <v>30.260015306043201</v>
      </c>
      <c r="V54" s="179">
        <v>27.754510748680751</v>
      </c>
      <c r="W54" s="45">
        <v>0.13931794418515386</v>
      </c>
      <c r="X54" s="45">
        <v>0.93837907713188307</v>
      </c>
      <c r="Y54" s="45">
        <v>0.86068205581484614</v>
      </c>
      <c r="Z54" s="294">
        <v>0.51881781745902444</v>
      </c>
    </row>
    <row r="55" spans="1:26" ht="12.5" thickBot="1">
      <c r="A55" s="525"/>
      <c r="B55" s="201" t="s">
        <v>107</v>
      </c>
      <c r="C55" s="199">
        <v>117253220.22639775</v>
      </c>
      <c r="D55" s="199">
        <v>109925444.22040001</v>
      </c>
      <c r="E55" s="199">
        <v>4147</v>
      </c>
      <c r="F55" s="199">
        <v>45161</v>
      </c>
      <c r="G55" s="199">
        <v>64230</v>
      </c>
      <c r="H55" s="199">
        <v>125932</v>
      </c>
      <c r="I55" s="192">
        <v>2237414137.6100001</v>
      </c>
      <c r="J55" s="192">
        <v>631506275.83000004</v>
      </c>
      <c r="K55" s="192">
        <v>593646801.87</v>
      </c>
      <c r="L55" s="192">
        <v>3462567215.3100004</v>
      </c>
      <c r="M55" s="192">
        <v>2163163706.21</v>
      </c>
      <c r="N55" s="192">
        <v>325909731.77000004</v>
      </c>
      <c r="O55" s="192">
        <v>593646801.87</v>
      </c>
      <c r="P55" s="192">
        <v>3082720239.8500004</v>
      </c>
      <c r="Q55" s="190">
        <v>0.9668141761724478</v>
      </c>
      <c r="R55" s="190">
        <v>0.75056460321374585</v>
      </c>
      <c r="S55" s="190">
        <v>0.51608312418059665</v>
      </c>
      <c r="T55" s="190">
        <v>0.89029903194933568</v>
      </c>
      <c r="U55" s="191">
        <v>31.499233320063453</v>
      </c>
      <c r="V55" s="191">
        <v>28.043736931998751</v>
      </c>
      <c r="W55" s="193">
        <v>0.16534047945926111</v>
      </c>
      <c r="X55" s="193">
        <v>0.93750469290439142</v>
      </c>
      <c r="Y55" s="193">
        <v>0.83465952054073889</v>
      </c>
      <c r="Z55" s="193">
        <v>0.45947456233485273</v>
      </c>
    </row>
    <row r="56" spans="1:26" ht="12.5" thickBot="1">
      <c r="A56" s="527" t="s">
        <v>32</v>
      </c>
      <c r="B56" s="528"/>
      <c r="C56" s="295">
        <v>254800523.53000006</v>
      </c>
      <c r="D56" s="295">
        <v>234518733.19419998</v>
      </c>
      <c r="E56" s="295">
        <v>7425</v>
      </c>
      <c r="F56" s="295">
        <v>268882</v>
      </c>
      <c r="G56" s="295">
        <v>204115</v>
      </c>
      <c r="H56" s="295">
        <v>480422</v>
      </c>
      <c r="I56" s="296">
        <v>3665920449.8400011</v>
      </c>
      <c r="J56" s="296">
        <v>2393119887.3799901</v>
      </c>
      <c r="K56" s="296">
        <v>995230205.51999998</v>
      </c>
      <c r="L56" s="296">
        <v>7054270542.7399912</v>
      </c>
      <c r="M56" s="296">
        <v>3290538653.0500002</v>
      </c>
      <c r="N56" s="296">
        <v>1634749741.3599999</v>
      </c>
      <c r="O56" s="296">
        <v>995230205.51999998</v>
      </c>
      <c r="P56" s="296">
        <v>5920518599.9300003</v>
      </c>
      <c r="Q56" s="204">
        <v>0.8976023069986736</v>
      </c>
      <c r="R56" s="204">
        <v>0.77618306100981349</v>
      </c>
      <c r="S56" s="204">
        <v>0.68310398905661973</v>
      </c>
      <c r="T56" s="204">
        <v>0.83928147695202748</v>
      </c>
      <c r="U56" s="205">
        <v>30.079774211037119</v>
      </c>
      <c r="V56" s="205">
        <v>25.24539732622274</v>
      </c>
      <c r="W56" s="207">
        <v>0.22752423722955062</v>
      </c>
      <c r="X56" s="207">
        <v>0.92040130037875645</v>
      </c>
      <c r="Y56" s="207">
        <v>0.77247576277044938</v>
      </c>
      <c r="Z56" s="297">
        <v>0.51036846364398647</v>
      </c>
    </row>
    <row r="59" spans="1:26" ht="12.5" thickBot="1">
      <c r="A59" s="166"/>
      <c r="B59" s="167">
        <v>43220</v>
      </c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124"/>
      <c r="Y59" s="54"/>
      <c r="Z59" s="54"/>
    </row>
    <row r="60" spans="1:26" ht="12.5" thickBot="1">
      <c r="A60" s="524" t="s">
        <v>101</v>
      </c>
      <c r="B60" s="446" t="s">
        <v>1</v>
      </c>
      <c r="C60" s="480" t="s">
        <v>2</v>
      </c>
      <c r="D60" s="482" t="s">
        <v>3</v>
      </c>
      <c r="E60" s="452" t="s">
        <v>5</v>
      </c>
      <c r="F60" s="453"/>
      <c r="G60" s="453"/>
      <c r="H60" s="454"/>
      <c r="I60" s="484" t="s">
        <v>6</v>
      </c>
      <c r="J60" s="485"/>
      <c r="K60" s="485"/>
      <c r="L60" s="485"/>
      <c r="M60" s="455" t="s">
        <v>7</v>
      </c>
      <c r="N60" s="456"/>
      <c r="O60" s="456"/>
      <c r="P60" s="457"/>
      <c r="Q60" s="486" t="s">
        <v>8</v>
      </c>
      <c r="R60" s="487"/>
      <c r="S60" s="487"/>
      <c r="T60" s="487"/>
      <c r="U60" s="487"/>
      <c r="V60" s="487"/>
      <c r="W60" s="487"/>
      <c r="X60" s="487"/>
      <c r="Y60" s="487"/>
      <c r="Z60" s="488"/>
    </row>
    <row r="61" spans="1:26" ht="36.5" thickBot="1">
      <c r="A61" s="526"/>
      <c r="B61" s="447"/>
      <c r="C61" s="481"/>
      <c r="D61" s="483"/>
      <c r="E61" s="152" t="s">
        <v>10</v>
      </c>
      <c r="F61" s="152" t="s">
        <v>11</v>
      </c>
      <c r="G61" s="152" t="s">
        <v>12</v>
      </c>
      <c r="H61" s="152" t="s">
        <v>13</v>
      </c>
      <c r="I61" s="152" t="s">
        <v>10</v>
      </c>
      <c r="J61" s="152" t="s">
        <v>11</v>
      </c>
      <c r="K61" s="152" t="s">
        <v>14</v>
      </c>
      <c r="L61" s="152" t="s">
        <v>15</v>
      </c>
      <c r="M61" s="152" t="s">
        <v>10</v>
      </c>
      <c r="N61" s="152" t="s">
        <v>11</v>
      </c>
      <c r="O61" s="152" t="s">
        <v>14</v>
      </c>
      <c r="P61" s="168" t="s">
        <v>15</v>
      </c>
      <c r="Q61" s="169" t="s">
        <v>102</v>
      </c>
      <c r="R61" s="169" t="s">
        <v>103</v>
      </c>
      <c r="S61" s="169" t="s">
        <v>104</v>
      </c>
      <c r="T61" s="169" t="s">
        <v>105</v>
      </c>
      <c r="U61" s="170" t="s">
        <v>92</v>
      </c>
      <c r="V61" s="170" t="s">
        <v>93</v>
      </c>
      <c r="W61" s="171" t="s">
        <v>94</v>
      </c>
      <c r="X61" s="172" t="s">
        <v>21</v>
      </c>
      <c r="Y61" s="172" t="s">
        <v>79</v>
      </c>
      <c r="Z61" s="170" t="s">
        <v>120</v>
      </c>
    </row>
    <row r="62" spans="1:26">
      <c r="A62" s="524" t="s">
        <v>106</v>
      </c>
      <c r="B62" s="173" t="s">
        <v>24</v>
      </c>
      <c r="C62" s="174">
        <v>20879182.761253104</v>
      </c>
      <c r="D62" s="175">
        <v>18952499.850000001</v>
      </c>
      <c r="E62" s="175">
        <v>370</v>
      </c>
      <c r="F62" s="175">
        <v>51654</v>
      </c>
      <c r="G62" s="175">
        <v>16754</v>
      </c>
      <c r="H62" s="175">
        <v>68778</v>
      </c>
      <c r="I62" s="176">
        <v>188396569.87999997</v>
      </c>
      <c r="J62" s="176">
        <v>311633142.31000727</v>
      </c>
      <c r="K62" s="177">
        <v>34717068</v>
      </c>
      <c r="L62" s="176">
        <v>534746780.19000721</v>
      </c>
      <c r="M62" s="176">
        <v>180468060.65000001</v>
      </c>
      <c r="N62" s="176">
        <v>124595208.8</v>
      </c>
      <c r="O62" s="177">
        <v>34717068</v>
      </c>
      <c r="P62" s="176">
        <v>339780337.44999999</v>
      </c>
      <c r="Q62" s="178">
        <v>0.95791585146666913</v>
      </c>
      <c r="R62" s="178">
        <v>0.45997453461167109</v>
      </c>
      <c r="S62" s="178">
        <v>0.39981372929858283</v>
      </c>
      <c r="T62" s="178">
        <v>0.63540417640152713</v>
      </c>
      <c r="U62" s="179">
        <v>28.215105364583721</v>
      </c>
      <c r="V62" s="179">
        <v>17.92799578626563</v>
      </c>
      <c r="W62" s="45">
        <v>0.42322945798973577</v>
      </c>
      <c r="X62" s="45">
        <v>0.90772230248261554</v>
      </c>
      <c r="Y62" s="45">
        <v>0.57677054201026423</v>
      </c>
      <c r="Z62" s="294">
        <v>0.45411323388292768</v>
      </c>
    </row>
    <row r="63" spans="1:26">
      <c r="A63" s="525"/>
      <c r="B63" s="181" t="s">
        <v>80</v>
      </c>
      <c r="C63" s="182">
        <v>22532089.630020224</v>
      </c>
      <c r="D63" s="183">
        <v>20331742.689999998</v>
      </c>
      <c r="E63" s="183">
        <v>477</v>
      </c>
      <c r="F63" s="183">
        <v>29482</v>
      </c>
      <c r="G63" s="183">
        <v>22589</v>
      </c>
      <c r="H63" s="175">
        <v>52548</v>
      </c>
      <c r="I63" s="184">
        <v>194194337.91999993</v>
      </c>
      <c r="J63" s="184">
        <v>305090945.56999129</v>
      </c>
      <c r="K63" s="185">
        <v>68920118</v>
      </c>
      <c r="L63" s="176">
        <v>568205401.48999119</v>
      </c>
      <c r="M63" s="184">
        <v>122532070.52</v>
      </c>
      <c r="N63" s="184">
        <v>177742377.57999998</v>
      </c>
      <c r="O63" s="185">
        <v>68920118</v>
      </c>
      <c r="P63" s="176">
        <v>369194566.09999996</v>
      </c>
      <c r="Q63" s="178">
        <v>0.63097653532245701</v>
      </c>
      <c r="R63" s="178">
        <v>0.65950587992122411</v>
      </c>
      <c r="S63" s="178">
        <v>0.58258817628274673</v>
      </c>
      <c r="T63" s="178">
        <v>0.64975546718118138</v>
      </c>
      <c r="U63" s="179">
        <v>27.946714167765776</v>
      </c>
      <c r="V63" s="179">
        <v>18.158530320255593</v>
      </c>
      <c r="W63" s="45">
        <v>0.41369570301426761</v>
      </c>
      <c r="X63" s="45">
        <v>0.90234607725469751</v>
      </c>
      <c r="Y63" s="45">
        <v>0.58630429698573239</v>
      </c>
      <c r="Z63" s="294">
        <v>0.48312019486945268</v>
      </c>
    </row>
    <row r="64" spans="1:26">
      <c r="A64" s="525"/>
      <c r="B64" s="181" t="s">
        <v>31</v>
      </c>
      <c r="C64" s="182">
        <v>19010607.969519168</v>
      </c>
      <c r="D64" s="183">
        <v>16913131.829999998</v>
      </c>
      <c r="E64" s="183">
        <v>253</v>
      </c>
      <c r="F64" s="183">
        <v>43746</v>
      </c>
      <c r="G64" s="183">
        <v>14807</v>
      </c>
      <c r="H64" s="175">
        <v>58806</v>
      </c>
      <c r="I64" s="184">
        <v>95239407.929999977</v>
      </c>
      <c r="J64" s="184">
        <v>331983960.96000069</v>
      </c>
      <c r="K64" s="185">
        <v>25771526</v>
      </c>
      <c r="L64" s="176">
        <v>452994894.8900007</v>
      </c>
      <c r="M64" s="184">
        <v>47135744.159999996</v>
      </c>
      <c r="N64" s="184">
        <v>160129111.94999999</v>
      </c>
      <c r="O64" s="186">
        <v>25771526</v>
      </c>
      <c r="P64" s="176">
        <v>233036382.10999998</v>
      </c>
      <c r="Q64" s="178">
        <v>0.49491849208727023</v>
      </c>
      <c r="R64" s="178">
        <v>0.5196304311910801</v>
      </c>
      <c r="S64" s="178">
        <v>0.4823399042741503</v>
      </c>
      <c r="T64" s="178">
        <v>0.5144348970347391</v>
      </c>
      <c r="U64" s="179">
        <v>26.783619937644673</v>
      </c>
      <c r="V64" s="179">
        <v>13.778428764839823</v>
      </c>
      <c r="W64" s="45">
        <v>0.54232367289613392</v>
      </c>
      <c r="X64" s="45">
        <v>0.88966811882701613</v>
      </c>
      <c r="Y64" s="45">
        <v>0.45767632710386608</v>
      </c>
      <c r="Z64" s="294">
        <v>0.46668707274767879</v>
      </c>
    </row>
    <row r="65" spans="1:26" ht="12.5" thickBot="1">
      <c r="A65" s="526"/>
      <c r="B65" s="187" t="s">
        <v>107</v>
      </c>
      <c r="C65" s="188">
        <v>62421880.360792495</v>
      </c>
      <c r="D65" s="188">
        <v>56197374.369999997</v>
      </c>
      <c r="E65" s="188">
        <v>1100</v>
      </c>
      <c r="F65" s="188">
        <v>124882</v>
      </c>
      <c r="G65" s="188">
        <v>54150</v>
      </c>
      <c r="H65" s="188">
        <v>180132</v>
      </c>
      <c r="I65" s="189">
        <v>477830315.7299999</v>
      </c>
      <c r="J65" s="189">
        <v>948708048.8399992</v>
      </c>
      <c r="K65" s="189">
        <v>129408712</v>
      </c>
      <c r="L65" s="189">
        <v>1555947076.5699992</v>
      </c>
      <c r="M65" s="189">
        <v>350135875.33000004</v>
      </c>
      <c r="N65" s="189">
        <v>462466698.32999998</v>
      </c>
      <c r="O65" s="189">
        <v>129408712</v>
      </c>
      <c r="P65" s="189">
        <v>942011285.65999997</v>
      </c>
      <c r="Q65" s="190">
        <v>0.73276195294365931</v>
      </c>
      <c r="R65" s="190">
        <v>0.54899008329009624</v>
      </c>
      <c r="S65" s="190">
        <v>0.48746998499218547</v>
      </c>
      <c r="T65" s="190">
        <v>0.60542630263274289</v>
      </c>
      <c r="U65" s="191">
        <v>27.687184570683694</v>
      </c>
      <c r="V65" s="191">
        <v>16.762549784939356</v>
      </c>
      <c r="W65" s="193">
        <v>0.45494483046897416</v>
      </c>
      <c r="X65" s="193">
        <v>0.90028326678377124</v>
      </c>
      <c r="Y65" s="193">
        <v>0.54505516953102584</v>
      </c>
      <c r="Z65" s="193">
        <v>0.46667999022938733</v>
      </c>
    </row>
    <row r="66" spans="1:26">
      <c r="A66" s="524" t="s">
        <v>108</v>
      </c>
      <c r="B66" s="44" t="s">
        <v>25</v>
      </c>
      <c r="C66" s="194">
        <v>26044487.69504007</v>
      </c>
      <c r="D66" s="194">
        <v>24019890.719999999</v>
      </c>
      <c r="E66" s="194">
        <v>702</v>
      </c>
      <c r="F66" s="194">
        <v>35327</v>
      </c>
      <c r="G66" s="194">
        <v>7645</v>
      </c>
      <c r="H66" s="175">
        <v>43674</v>
      </c>
      <c r="I66" s="195">
        <v>333894348.90999991</v>
      </c>
      <c r="J66" s="195">
        <v>341154104.96000463</v>
      </c>
      <c r="K66" s="196">
        <v>32509865</v>
      </c>
      <c r="L66" s="176">
        <v>707558318.87000453</v>
      </c>
      <c r="M66" s="195">
        <v>153644597.25999996</v>
      </c>
      <c r="N66" s="195">
        <v>282066738.50000006</v>
      </c>
      <c r="O66" s="196">
        <v>32509865</v>
      </c>
      <c r="P66" s="176">
        <v>468221200.75999999</v>
      </c>
      <c r="Q66" s="178">
        <v>0.4601593221375973</v>
      </c>
      <c r="R66" s="178">
        <v>0.84187031340932061</v>
      </c>
      <c r="S66" s="178">
        <v>0.82680153748426477</v>
      </c>
      <c r="T66" s="178">
        <v>0.6617422031130461</v>
      </c>
      <c r="U66" s="179">
        <v>29.457183095377736</v>
      </c>
      <c r="V66" s="179">
        <v>19.493061239039644</v>
      </c>
      <c r="W66" s="45">
        <v>0.38969905687127571</v>
      </c>
      <c r="X66" s="45">
        <v>0.9222638971153333</v>
      </c>
      <c r="Y66" s="45">
        <v>0.61030094312872429</v>
      </c>
      <c r="Z66" s="47">
        <v>0.57576590190960297</v>
      </c>
    </row>
    <row r="67" spans="1:26">
      <c r="A67" s="525"/>
      <c r="B67" s="80" t="s">
        <v>27</v>
      </c>
      <c r="C67" s="182">
        <v>29634877.114203807</v>
      </c>
      <c r="D67" s="183">
        <v>25302267.060000002</v>
      </c>
      <c r="E67" s="183">
        <v>662</v>
      </c>
      <c r="F67" s="183">
        <v>20744</v>
      </c>
      <c r="G67" s="183">
        <v>25494</v>
      </c>
      <c r="H67" s="175">
        <v>46900</v>
      </c>
      <c r="I67" s="184">
        <v>407572168.47999966</v>
      </c>
      <c r="J67" s="184">
        <v>245881628.36999965</v>
      </c>
      <c r="K67" s="185">
        <v>98488929</v>
      </c>
      <c r="L67" s="176">
        <v>751942725.84999931</v>
      </c>
      <c r="M67" s="184">
        <v>285953158.73000002</v>
      </c>
      <c r="N67" s="184">
        <v>175920583.40000004</v>
      </c>
      <c r="O67" s="185">
        <v>98488929</v>
      </c>
      <c r="P67" s="176">
        <v>560362671.13000011</v>
      </c>
      <c r="Q67" s="178">
        <v>0.70160128891144413</v>
      </c>
      <c r="R67" s="178">
        <v>0.79684370956593753</v>
      </c>
      <c r="S67" s="178">
        <v>0.71546859586954137</v>
      </c>
      <c r="T67" s="178">
        <v>0.74521988426254637</v>
      </c>
      <c r="U67" s="179">
        <v>29.718393378225581</v>
      </c>
      <c r="V67" s="179">
        <v>22.146737673790092</v>
      </c>
      <c r="W67" s="45">
        <v>0.36373103700181031</v>
      </c>
      <c r="X67" s="45">
        <v>0.85380030301771648</v>
      </c>
      <c r="Y67" s="45">
        <v>0.63626896299818969</v>
      </c>
      <c r="Z67" s="294">
        <v>0.4472921108742004</v>
      </c>
    </row>
    <row r="68" spans="1:26">
      <c r="A68" s="525"/>
      <c r="B68" s="291" t="s">
        <v>30</v>
      </c>
      <c r="C68" s="197">
        <v>17041855.188632492</v>
      </c>
      <c r="D68" s="197">
        <v>15196391.699999999</v>
      </c>
      <c r="E68" s="197">
        <v>643</v>
      </c>
      <c r="F68" s="197">
        <v>24730</v>
      </c>
      <c r="G68" s="197">
        <v>28219</v>
      </c>
      <c r="H68" s="175">
        <v>53592</v>
      </c>
      <c r="I68" s="198">
        <v>168256881.57999989</v>
      </c>
      <c r="J68" s="198">
        <v>200672832.26000974</v>
      </c>
      <c r="K68" s="185">
        <v>56497205</v>
      </c>
      <c r="L68" s="176">
        <v>425426918.84000963</v>
      </c>
      <c r="M68" s="198">
        <v>163650635.71999997</v>
      </c>
      <c r="N68" s="198">
        <v>179183766.88</v>
      </c>
      <c r="O68" s="185">
        <v>56497205</v>
      </c>
      <c r="P68" s="176">
        <v>399331607.59999996</v>
      </c>
      <c r="Q68" s="178">
        <v>0.97262372975925016</v>
      </c>
      <c r="R68" s="178">
        <v>0.91644024471527608</v>
      </c>
      <c r="S68" s="178">
        <v>0.89291492456653732</v>
      </c>
      <c r="T68" s="178">
        <v>0.93866088372789747</v>
      </c>
      <c r="U68" s="179">
        <v>27.995258824501718</v>
      </c>
      <c r="V68" s="179">
        <v>26.278054388398001</v>
      </c>
      <c r="W68" s="45">
        <v>0.16298675791400685</v>
      </c>
      <c r="X68" s="45">
        <v>0.89170994189274178</v>
      </c>
      <c r="Y68" s="45">
        <v>0.83701324208599315</v>
      </c>
      <c r="Z68" s="47">
        <v>0.48947604120017912</v>
      </c>
    </row>
    <row r="69" spans="1:26">
      <c r="A69" s="525"/>
      <c r="B69" s="291" t="s">
        <v>118</v>
      </c>
      <c r="C69" s="197">
        <v>21094323.351331219</v>
      </c>
      <c r="D69" s="197">
        <v>18724539.109999999</v>
      </c>
      <c r="E69" s="197">
        <v>212</v>
      </c>
      <c r="F69" s="197">
        <v>18534</v>
      </c>
      <c r="G69" s="197">
        <v>13163</v>
      </c>
      <c r="H69" s="175">
        <v>31909</v>
      </c>
      <c r="I69" s="198">
        <v>238767381.68999991</v>
      </c>
      <c r="J69" s="198">
        <v>258017164.66999984</v>
      </c>
      <c r="K69" s="185">
        <v>51081480</v>
      </c>
      <c r="L69" s="176">
        <v>547866026.35999978</v>
      </c>
      <c r="M69" s="198">
        <v>246624282.59000006</v>
      </c>
      <c r="N69" s="198">
        <v>193000029.13999999</v>
      </c>
      <c r="O69" s="185">
        <v>51081480</v>
      </c>
      <c r="P69" s="176">
        <v>490705791.73000002</v>
      </c>
      <c r="Q69" s="178">
        <v>1.03290608978659</v>
      </c>
      <c r="R69" s="178">
        <v>0.78965570813351993</v>
      </c>
      <c r="S69" s="178">
        <v>0.74801236339002553</v>
      </c>
      <c r="T69" s="178">
        <v>0.89566749555585679</v>
      </c>
      <c r="U69" s="179">
        <v>29.259252958990444</v>
      </c>
      <c r="V69" s="179">
        <v>26.206561819614262</v>
      </c>
      <c r="W69" s="45">
        <v>0.20495382711420262</v>
      </c>
      <c r="X69" s="45">
        <v>0.8876577265901413</v>
      </c>
      <c r="Y69" s="45">
        <v>0.79504617288579738</v>
      </c>
      <c r="Z69" s="47">
        <v>0.50117521702341028</v>
      </c>
    </row>
    <row r="70" spans="1:26" ht="12.5" thickBot="1">
      <c r="A70" s="526"/>
      <c r="B70" s="199" t="s">
        <v>107</v>
      </c>
      <c r="C70" s="199">
        <v>93815543.34920758</v>
      </c>
      <c r="D70" s="199">
        <v>83243088.590000004</v>
      </c>
      <c r="E70" s="199">
        <v>2219</v>
      </c>
      <c r="F70" s="199">
        <v>99335</v>
      </c>
      <c r="G70" s="199">
        <v>74521</v>
      </c>
      <c r="H70" s="199">
        <v>176075</v>
      </c>
      <c r="I70" s="192">
        <v>1148490780.6599994</v>
      </c>
      <c r="J70" s="192">
        <v>1045725730.2600138</v>
      </c>
      <c r="K70" s="192">
        <v>238577479</v>
      </c>
      <c r="L70" s="192">
        <v>2432793989.9200134</v>
      </c>
      <c r="M70" s="192">
        <v>849872674.30000007</v>
      </c>
      <c r="N70" s="192">
        <v>830171117.92000008</v>
      </c>
      <c r="O70" s="192">
        <v>238577479</v>
      </c>
      <c r="P70" s="192">
        <v>1918621271.22</v>
      </c>
      <c r="Q70" s="190">
        <v>0.73999085461670544</v>
      </c>
      <c r="R70" s="190">
        <v>0.83216220999384449</v>
      </c>
      <c r="S70" s="190">
        <v>0.79387079603901756</v>
      </c>
      <c r="T70" s="190">
        <v>0.78864929754413005</v>
      </c>
      <c r="U70" s="191">
        <v>29.225176902100976</v>
      </c>
      <c r="V70" s="191">
        <v>23.048415234444871</v>
      </c>
      <c r="W70" s="193">
        <v>0.3002267961339713</v>
      </c>
      <c r="X70" s="193">
        <v>0.88730593692930015</v>
      </c>
      <c r="Y70" s="193">
        <v>0.6997732038660287</v>
      </c>
      <c r="Z70" s="193">
        <v>0.50176345307397419</v>
      </c>
    </row>
    <row r="71" spans="1:26">
      <c r="A71" s="524" t="s">
        <v>109</v>
      </c>
      <c r="B71" s="80" t="s">
        <v>95</v>
      </c>
      <c r="C71" s="182">
        <v>21507727.472484387</v>
      </c>
      <c r="D71" s="183">
        <v>19455759.990000002</v>
      </c>
      <c r="E71" s="183">
        <v>420</v>
      </c>
      <c r="F71" s="183">
        <v>21178</v>
      </c>
      <c r="G71" s="183">
        <v>36241</v>
      </c>
      <c r="H71" s="175">
        <v>57839</v>
      </c>
      <c r="I71" s="184">
        <v>170542308.09999993</v>
      </c>
      <c r="J71" s="184">
        <v>241524785.56999707</v>
      </c>
      <c r="K71" s="185">
        <v>100597741</v>
      </c>
      <c r="L71" s="176">
        <v>512664834.66999698</v>
      </c>
      <c r="M71" s="184">
        <v>127522838.90000001</v>
      </c>
      <c r="N71" s="184">
        <v>92981886.87000002</v>
      </c>
      <c r="O71" s="185">
        <v>100597741</v>
      </c>
      <c r="P71" s="176">
        <v>321102466.77000004</v>
      </c>
      <c r="Q71" s="178">
        <v>0.74774899155947361</v>
      </c>
      <c r="R71" s="178">
        <v>0.56581959045714658</v>
      </c>
      <c r="S71" s="178">
        <v>0.38497865405640797</v>
      </c>
      <c r="T71" s="178">
        <v>0.62633994971918472</v>
      </c>
      <c r="U71" s="179">
        <v>26.350285721734839</v>
      </c>
      <c r="V71" s="179">
        <v>16.50423663403755</v>
      </c>
      <c r="W71" s="45">
        <v>0.43341667549605067</v>
      </c>
      <c r="X71" s="45">
        <v>0.90459394256740788</v>
      </c>
      <c r="Y71" s="45">
        <v>0.56658332450394933</v>
      </c>
      <c r="Z71" s="294">
        <v>0.39082625909853214</v>
      </c>
    </row>
    <row r="72" spans="1:26">
      <c r="A72" s="525"/>
      <c r="B72" s="80" t="s">
        <v>28</v>
      </c>
      <c r="C72" s="183">
        <v>80391847.523694679</v>
      </c>
      <c r="D72" s="183">
        <v>73403948.730000004</v>
      </c>
      <c r="E72" s="183">
        <v>2790</v>
      </c>
      <c r="F72" s="183">
        <v>18303</v>
      </c>
      <c r="G72" s="183">
        <v>16750</v>
      </c>
      <c r="H72" s="175">
        <v>37843</v>
      </c>
      <c r="I72" s="184">
        <v>1933441421.0300007</v>
      </c>
      <c r="J72" s="184">
        <v>348166711.68000066</v>
      </c>
      <c r="K72" s="185">
        <v>163484922.62</v>
      </c>
      <c r="L72" s="176">
        <v>2445093055.3300014</v>
      </c>
      <c r="M72" s="184">
        <v>1778881776.9800003</v>
      </c>
      <c r="N72" s="184">
        <v>159772304.03999999</v>
      </c>
      <c r="O72" s="185">
        <v>163484922.62</v>
      </c>
      <c r="P72" s="176">
        <v>2102139003.6400003</v>
      </c>
      <c r="Q72" s="178">
        <v>0.92005982577550138</v>
      </c>
      <c r="R72" s="178">
        <v>0.63179164296475609</v>
      </c>
      <c r="S72" s="178">
        <v>0.45889597908155677</v>
      </c>
      <c r="T72" s="178">
        <v>0.85973783249582114</v>
      </c>
      <c r="U72" s="179">
        <v>33.310102489495883</v>
      </c>
      <c r="V72" s="179">
        <v>28.637955314532849</v>
      </c>
      <c r="W72" s="45">
        <v>0.21499314020412197</v>
      </c>
      <c r="X72" s="45">
        <v>0.91307702199983576</v>
      </c>
      <c r="Y72" s="45">
        <v>0.78500685979587803</v>
      </c>
      <c r="Z72" s="294">
        <v>0.42042121396295218</v>
      </c>
    </row>
    <row r="73" spans="1:26">
      <c r="A73" s="525"/>
      <c r="B73" s="80" t="s">
        <v>29</v>
      </c>
      <c r="C73" s="183">
        <v>39978025.003820799</v>
      </c>
      <c r="D73" s="183">
        <v>34349253.5</v>
      </c>
      <c r="E73" s="183">
        <v>982</v>
      </c>
      <c r="F73" s="183">
        <v>6216</v>
      </c>
      <c r="G73" s="183">
        <v>24157</v>
      </c>
      <c r="H73" s="175">
        <v>31355</v>
      </c>
      <c r="I73" s="184">
        <v>590698238.49999988</v>
      </c>
      <c r="J73" s="184">
        <v>158014348.69000155</v>
      </c>
      <c r="K73" s="185">
        <v>286530766.70999998</v>
      </c>
      <c r="L73" s="176">
        <v>1035243353.9000015</v>
      </c>
      <c r="M73" s="184">
        <v>550661797.95999992</v>
      </c>
      <c r="N73" s="184">
        <v>77262924.870000005</v>
      </c>
      <c r="O73" s="185">
        <v>286530766.70999998</v>
      </c>
      <c r="P73" s="176">
        <v>914455489.53999996</v>
      </c>
      <c r="Q73" s="178">
        <v>0.93222183861311791</v>
      </c>
      <c r="R73" s="178">
        <v>0.81835044178285155</v>
      </c>
      <c r="S73" s="178">
        <v>0.48896144882119091</v>
      </c>
      <c r="T73" s="178">
        <v>0.88332418275860869</v>
      </c>
      <c r="U73" s="179">
        <v>30.138743885656833</v>
      </c>
      <c r="V73" s="179">
        <v>26.622281312168834</v>
      </c>
      <c r="W73" s="45">
        <v>0.24104489220375536</v>
      </c>
      <c r="X73" s="45">
        <v>0.85920336226507332</v>
      </c>
      <c r="Y73" s="45">
        <v>0.75895510779624464</v>
      </c>
      <c r="Z73" s="294">
        <v>0.49523202041141762</v>
      </c>
    </row>
    <row r="74" spans="1:26" ht="12.5" thickBot="1">
      <c r="A74" s="525"/>
      <c r="B74" s="201" t="s">
        <v>107</v>
      </c>
      <c r="C74" s="199">
        <v>141877599.99999988</v>
      </c>
      <c r="D74" s="199">
        <v>127208962.22</v>
      </c>
      <c r="E74" s="199">
        <v>4192</v>
      </c>
      <c r="F74" s="199">
        <v>45697</v>
      </c>
      <c r="G74" s="199">
        <v>77148</v>
      </c>
      <c r="H74" s="199">
        <v>127037</v>
      </c>
      <c r="I74" s="192">
        <v>2694681967.6300006</v>
      </c>
      <c r="J74" s="192">
        <v>747705845.93999934</v>
      </c>
      <c r="K74" s="192">
        <v>550613430.32999992</v>
      </c>
      <c r="L74" s="192">
        <v>3993001243.8999996</v>
      </c>
      <c r="M74" s="192">
        <v>2457066413.8400002</v>
      </c>
      <c r="N74" s="192">
        <v>330017115.78000003</v>
      </c>
      <c r="O74" s="192">
        <v>550613430.32999992</v>
      </c>
      <c r="P74" s="192">
        <v>3337696959.9500003</v>
      </c>
      <c r="Q74" s="190">
        <v>0.91182055743706714</v>
      </c>
      <c r="R74" s="190">
        <v>0.67828504298265035</v>
      </c>
      <c r="S74" s="190">
        <v>0.44137292435517844</v>
      </c>
      <c r="T74" s="190">
        <v>0.83588678191596111</v>
      </c>
      <c r="U74" s="191">
        <v>31.389307594494419</v>
      </c>
      <c r="V74" s="191">
        <v>26.237907311732176</v>
      </c>
      <c r="W74" s="193">
        <v>0.250535038223476</v>
      </c>
      <c r="X74" s="193">
        <v>0.89661061520634766</v>
      </c>
      <c r="Y74" s="193">
        <v>0.749464961776524</v>
      </c>
      <c r="Z74" s="193">
        <v>0.42541149428906538</v>
      </c>
    </row>
    <row r="75" spans="1:26" ht="12.5" thickBot="1">
      <c r="A75" s="527" t="s">
        <v>32</v>
      </c>
      <c r="B75" s="528"/>
      <c r="C75" s="295">
        <v>298115023.70999998</v>
      </c>
      <c r="D75" s="295">
        <v>266649425.18000001</v>
      </c>
      <c r="E75" s="295">
        <v>7511</v>
      </c>
      <c r="F75" s="295">
        <v>269914</v>
      </c>
      <c r="G75" s="295">
        <v>205819</v>
      </c>
      <c r="H75" s="295">
        <v>483244</v>
      </c>
      <c r="I75" s="296">
        <v>4321003064.0199995</v>
      </c>
      <c r="J75" s="296">
        <v>2742139625.0400124</v>
      </c>
      <c r="K75" s="296">
        <v>918599621.32999992</v>
      </c>
      <c r="L75" s="296">
        <v>7981742310.3900127</v>
      </c>
      <c r="M75" s="296">
        <v>3657074963.4700003</v>
      </c>
      <c r="N75" s="296">
        <v>1622654932.03</v>
      </c>
      <c r="O75" s="296">
        <v>918599621.32999992</v>
      </c>
      <c r="P75" s="296">
        <v>6198329516.8299999</v>
      </c>
      <c r="Q75" s="204">
        <v>0.84634861611685119</v>
      </c>
      <c r="R75" s="204">
        <v>0.69419163243596405</v>
      </c>
      <c r="S75" s="204">
        <v>0.59174774224209048</v>
      </c>
      <c r="T75" s="204">
        <v>0.77656347145678906</v>
      </c>
      <c r="U75" s="205">
        <v>29.9334690296144</v>
      </c>
      <c r="V75" s="205">
        <v>23.245238622381642</v>
      </c>
      <c r="W75" s="207">
        <v>0.30540165100444028</v>
      </c>
      <c r="X75" s="207">
        <v>0.89445148339585512</v>
      </c>
      <c r="Y75" s="207">
        <v>0.69459834899555972</v>
      </c>
      <c r="Z75" s="297">
        <v>0.46861419903816703</v>
      </c>
    </row>
    <row r="77" spans="1:26" ht="12.5" thickBot="1">
      <c r="B77" s="167">
        <v>43251</v>
      </c>
    </row>
    <row r="78" spans="1:26" ht="12.5" thickBot="1">
      <c r="A78" s="524" t="s">
        <v>101</v>
      </c>
      <c r="B78" s="446" t="s">
        <v>1</v>
      </c>
      <c r="C78" s="480" t="s">
        <v>2</v>
      </c>
      <c r="D78" s="482" t="s">
        <v>3</v>
      </c>
      <c r="E78" s="452" t="s">
        <v>5</v>
      </c>
      <c r="F78" s="453"/>
      <c r="G78" s="453"/>
      <c r="H78" s="454"/>
      <c r="I78" s="484" t="s">
        <v>6</v>
      </c>
      <c r="J78" s="485"/>
      <c r="K78" s="485"/>
      <c r="L78" s="485"/>
      <c r="M78" s="455" t="s">
        <v>7</v>
      </c>
      <c r="N78" s="456"/>
      <c r="O78" s="456"/>
      <c r="P78" s="457"/>
      <c r="Q78" s="486" t="s">
        <v>8</v>
      </c>
      <c r="R78" s="487"/>
      <c r="S78" s="487"/>
      <c r="T78" s="487"/>
      <c r="U78" s="487"/>
      <c r="V78" s="487"/>
      <c r="W78" s="487"/>
      <c r="X78" s="487"/>
      <c r="Y78" s="487"/>
      <c r="Z78" s="488"/>
    </row>
    <row r="79" spans="1:26" ht="36.5" thickBot="1">
      <c r="A79" s="526"/>
      <c r="B79" s="447"/>
      <c r="C79" s="481"/>
      <c r="D79" s="483"/>
      <c r="E79" s="152" t="s">
        <v>10</v>
      </c>
      <c r="F79" s="152" t="s">
        <v>11</v>
      </c>
      <c r="G79" s="152" t="s">
        <v>12</v>
      </c>
      <c r="H79" s="152" t="s">
        <v>13</v>
      </c>
      <c r="I79" s="152" t="s">
        <v>10</v>
      </c>
      <c r="J79" s="152" t="s">
        <v>11</v>
      </c>
      <c r="K79" s="152" t="s">
        <v>14</v>
      </c>
      <c r="L79" s="152" t="s">
        <v>15</v>
      </c>
      <c r="M79" s="152" t="s">
        <v>10</v>
      </c>
      <c r="N79" s="152" t="s">
        <v>11</v>
      </c>
      <c r="O79" s="152" t="s">
        <v>14</v>
      </c>
      <c r="P79" s="168" t="s">
        <v>15</v>
      </c>
      <c r="Q79" s="169" t="s">
        <v>102</v>
      </c>
      <c r="R79" s="169" t="s">
        <v>103</v>
      </c>
      <c r="S79" s="169" t="s">
        <v>104</v>
      </c>
      <c r="T79" s="169" t="s">
        <v>105</v>
      </c>
      <c r="U79" s="170" t="s">
        <v>92</v>
      </c>
      <c r="V79" s="170" t="s">
        <v>93</v>
      </c>
      <c r="W79" s="171" t="s">
        <v>94</v>
      </c>
      <c r="X79" s="172" t="s">
        <v>21</v>
      </c>
      <c r="Y79" s="172" t="s">
        <v>79</v>
      </c>
      <c r="Z79" s="170" t="s">
        <v>120</v>
      </c>
    </row>
    <row r="80" spans="1:26">
      <c r="A80" s="524" t="s">
        <v>106</v>
      </c>
      <c r="B80" s="173" t="s">
        <v>24</v>
      </c>
      <c r="C80" s="174">
        <v>21248718.699914582</v>
      </c>
      <c r="D80" s="175">
        <v>18976406.23</v>
      </c>
      <c r="E80" s="175">
        <v>371</v>
      </c>
      <c r="F80" s="175">
        <v>52793</v>
      </c>
      <c r="G80" s="175">
        <v>17030</v>
      </c>
      <c r="H80" s="175">
        <v>70194</v>
      </c>
      <c r="I80" s="176">
        <v>159394465.35999992</v>
      </c>
      <c r="J80" s="176">
        <v>332605314.91000098</v>
      </c>
      <c r="K80" s="177">
        <v>30903645</v>
      </c>
      <c r="L80" s="176">
        <v>522903425.27000093</v>
      </c>
      <c r="M80" s="176">
        <v>146196231.71000004</v>
      </c>
      <c r="N80" s="176">
        <v>139422111.13999999</v>
      </c>
      <c r="O80" s="177">
        <v>30903645</v>
      </c>
      <c r="P80" s="176">
        <v>316521987.85000002</v>
      </c>
      <c r="Q80" s="178">
        <v>0.91719766668064007</v>
      </c>
      <c r="R80" s="178">
        <v>0.46855999418052841</v>
      </c>
      <c r="S80" s="178">
        <v>0.41918184974802924</v>
      </c>
      <c r="T80" s="178">
        <v>0.60531634055861083</v>
      </c>
      <c r="U80" s="179">
        <v>27.555450643933696</v>
      </c>
      <c r="V80" s="179">
        <v>16.679764546229364</v>
      </c>
      <c r="W80" s="45">
        <v>0.45941546225357111</v>
      </c>
      <c r="X80" s="45">
        <v>0.89306120044199577</v>
      </c>
      <c r="Y80" s="45">
        <v>0.54058453774642889</v>
      </c>
      <c r="Z80" s="294">
        <v>0.49031245541446711</v>
      </c>
    </row>
    <row r="81" spans="1:26">
      <c r="A81" s="525"/>
      <c r="B81" s="181" t="s">
        <v>80</v>
      </c>
      <c r="C81" s="182">
        <v>22635675.801939711</v>
      </c>
      <c r="D81" s="183">
        <v>19806098.52</v>
      </c>
      <c r="E81" s="183">
        <v>253</v>
      </c>
      <c r="F81" s="183">
        <v>29513</v>
      </c>
      <c r="G81" s="183">
        <v>22824</v>
      </c>
      <c r="H81" s="175">
        <v>52590</v>
      </c>
      <c r="I81" s="184">
        <v>179617748.41000003</v>
      </c>
      <c r="J81" s="184">
        <v>304857023.31000066</v>
      </c>
      <c r="K81" s="185">
        <v>65661241</v>
      </c>
      <c r="L81" s="176">
        <v>550136012.72000074</v>
      </c>
      <c r="M81" s="184">
        <v>181294585.96000001</v>
      </c>
      <c r="N81" s="184">
        <v>192972572.13</v>
      </c>
      <c r="O81" s="185">
        <v>65661241</v>
      </c>
      <c r="P81" s="176">
        <v>439928399.09000003</v>
      </c>
      <c r="Q81" s="178">
        <v>1.0093355894105318</v>
      </c>
      <c r="R81" s="178">
        <v>0.69803256153010973</v>
      </c>
      <c r="S81" s="178">
        <v>0.63299369007408934</v>
      </c>
      <c r="T81" s="178">
        <v>0.79967206094160503</v>
      </c>
      <c r="U81" s="179">
        <v>27.776091902424849</v>
      </c>
      <c r="V81" s="179">
        <v>22.211764656515506</v>
      </c>
      <c r="W81" s="45">
        <v>0.30029110854540342</v>
      </c>
      <c r="X81" s="45">
        <v>0.87499479552992898</v>
      </c>
      <c r="Y81" s="45">
        <v>0.69970889145459658</v>
      </c>
      <c r="Z81" s="294">
        <v>0.45578046461078658</v>
      </c>
    </row>
    <row r="82" spans="1:26">
      <c r="A82" s="525"/>
      <c r="B82" s="181" t="s">
        <v>31</v>
      </c>
      <c r="C82" s="182">
        <v>21034101.299569353</v>
      </c>
      <c r="D82" s="183">
        <v>18531717.16</v>
      </c>
      <c r="E82" s="183">
        <v>480</v>
      </c>
      <c r="F82" s="183">
        <v>43709</v>
      </c>
      <c r="G82" s="183">
        <v>14977</v>
      </c>
      <c r="H82" s="175">
        <v>59166</v>
      </c>
      <c r="I82" s="184">
        <v>105971113.79000002</v>
      </c>
      <c r="J82" s="184">
        <v>364182727.74000013</v>
      </c>
      <c r="K82" s="185">
        <v>23275916</v>
      </c>
      <c r="L82" s="176">
        <v>493429757.53000015</v>
      </c>
      <c r="M82" s="184">
        <v>53581723.07</v>
      </c>
      <c r="N82" s="184">
        <v>167867691.09999999</v>
      </c>
      <c r="O82" s="186">
        <v>23275916</v>
      </c>
      <c r="P82" s="176">
        <v>244725330.16999999</v>
      </c>
      <c r="Q82" s="178">
        <v>0.505625742277102</v>
      </c>
      <c r="R82" s="178">
        <v>0.49332647545286101</v>
      </c>
      <c r="S82" s="178">
        <v>0.46094358220043119</v>
      </c>
      <c r="T82" s="178">
        <v>0.49596791931447481</v>
      </c>
      <c r="U82" s="179">
        <v>26.626229683401888</v>
      </c>
      <c r="V82" s="179">
        <v>13.205755735266143</v>
      </c>
      <c r="W82" s="45">
        <v>0.56303637268506801</v>
      </c>
      <c r="X82" s="45">
        <v>0.88103203916677031</v>
      </c>
      <c r="Y82" s="45">
        <v>0.43696362731493193</v>
      </c>
      <c r="Z82" s="294">
        <v>0.53293242781803696</v>
      </c>
    </row>
    <row r="83" spans="1:26" ht="12.5" thickBot="1">
      <c r="A83" s="526"/>
      <c r="B83" s="187" t="s">
        <v>107</v>
      </c>
      <c r="C83" s="188">
        <v>64918495.801423647</v>
      </c>
      <c r="D83" s="188">
        <v>57314221.909999996</v>
      </c>
      <c r="E83" s="188">
        <v>1104</v>
      </c>
      <c r="F83" s="188">
        <v>126015</v>
      </c>
      <c r="G83" s="188">
        <v>54831</v>
      </c>
      <c r="H83" s="188">
        <v>181950</v>
      </c>
      <c r="I83" s="189">
        <v>444983327.56</v>
      </c>
      <c r="J83" s="189">
        <v>1001645065.9600018</v>
      </c>
      <c r="K83" s="189">
        <v>119840802</v>
      </c>
      <c r="L83" s="189">
        <v>1566469195.5200019</v>
      </c>
      <c r="M83" s="189">
        <v>381072540.74000007</v>
      </c>
      <c r="N83" s="189">
        <v>500262374.37</v>
      </c>
      <c r="O83" s="189">
        <v>119840802</v>
      </c>
      <c r="P83" s="189">
        <v>1001175717.11</v>
      </c>
      <c r="Q83" s="190">
        <v>0.85637487325548745</v>
      </c>
      <c r="R83" s="190">
        <v>0.55292999589729663</v>
      </c>
      <c r="S83" s="190">
        <v>0.49944076137442556</v>
      </c>
      <c r="T83" s="190">
        <v>0.63912888933487888</v>
      </c>
      <c r="U83" s="191">
        <v>27.331247695900231</v>
      </c>
      <c r="V83" s="191">
        <v>17.468189984017179</v>
      </c>
      <c r="W83" s="193">
        <v>0.4357359248667656</v>
      </c>
      <c r="X83" s="193">
        <v>0.88286429317949644</v>
      </c>
      <c r="Y83" s="193">
        <v>0.5642640751332344</v>
      </c>
      <c r="Z83" s="193">
        <v>0.4914855910001541</v>
      </c>
    </row>
    <row r="84" spans="1:26">
      <c r="A84" s="524" t="s">
        <v>108</v>
      </c>
      <c r="B84" s="44" t="s">
        <v>25</v>
      </c>
      <c r="C84" s="194">
        <v>26590412.286078915</v>
      </c>
      <c r="D84" s="194">
        <v>23573810.449999999</v>
      </c>
      <c r="E84" s="194">
        <v>702</v>
      </c>
      <c r="F84" s="194">
        <v>35511</v>
      </c>
      <c r="G84" s="194">
        <v>7720</v>
      </c>
      <c r="H84" s="175">
        <v>43904</v>
      </c>
      <c r="I84" s="195">
        <v>334095065.94999993</v>
      </c>
      <c r="J84" s="195">
        <v>333975405.80999959</v>
      </c>
      <c r="K84" s="196">
        <v>30933046</v>
      </c>
      <c r="L84" s="176">
        <v>699003517.75999951</v>
      </c>
      <c r="M84" s="195">
        <v>182709313.12999997</v>
      </c>
      <c r="N84" s="195">
        <v>246973876.66000003</v>
      </c>
      <c r="O84" s="196">
        <v>30933046</v>
      </c>
      <c r="P84" s="176">
        <v>460616235.78999996</v>
      </c>
      <c r="Q84" s="178">
        <v>0.54687821447008111</v>
      </c>
      <c r="R84" s="178">
        <v>0.76157984634650366</v>
      </c>
      <c r="S84" s="178">
        <v>0.73949719758856969</v>
      </c>
      <c r="T84" s="178">
        <v>0.65896125568305219</v>
      </c>
      <c r="U84" s="179">
        <v>29.651698406695196</v>
      </c>
      <c r="V84" s="179">
        <v>19.539320415211023</v>
      </c>
      <c r="W84" s="45">
        <v>0.41579590537229039</v>
      </c>
      <c r="X84" s="45">
        <v>0.88655302506692535</v>
      </c>
      <c r="Y84" s="45">
        <v>0.58420409462770961</v>
      </c>
      <c r="Z84" s="47">
        <v>0.59081177113702621</v>
      </c>
    </row>
    <row r="85" spans="1:26">
      <c r="A85" s="525"/>
      <c r="B85" s="80" t="s">
        <v>27</v>
      </c>
      <c r="C85" s="182">
        <v>27535683.144481204</v>
      </c>
      <c r="D85" s="183">
        <v>23136698.899999999</v>
      </c>
      <c r="E85" s="183">
        <v>667</v>
      </c>
      <c r="F85" s="183">
        <v>21163</v>
      </c>
      <c r="G85" s="183">
        <v>25881</v>
      </c>
      <c r="H85" s="175">
        <v>47593</v>
      </c>
      <c r="I85" s="184">
        <v>281254888.18000001</v>
      </c>
      <c r="J85" s="184">
        <v>290245305.79000026</v>
      </c>
      <c r="K85" s="185">
        <v>96931326</v>
      </c>
      <c r="L85" s="176">
        <v>668431519.97000027</v>
      </c>
      <c r="M85" s="184">
        <v>270997753.29000002</v>
      </c>
      <c r="N85" s="184">
        <v>148150309.85000002</v>
      </c>
      <c r="O85" s="185">
        <v>96931326</v>
      </c>
      <c r="P85" s="176">
        <v>516079389.14000005</v>
      </c>
      <c r="Q85" s="178">
        <v>0.96353082089924236</v>
      </c>
      <c r="R85" s="178">
        <v>0.63299697276908284</v>
      </c>
      <c r="S85" s="178">
        <v>0.51043137268580141</v>
      </c>
      <c r="T85" s="178">
        <v>0.77207518455018709</v>
      </c>
      <c r="U85" s="179">
        <v>28.890531136661</v>
      </c>
      <c r="V85" s="179">
        <v>22.30566215909047</v>
      </c>
      <c r="W85" s="45">
        <v>0.35126828053002823</v>
      </c>
      <c r="X85" s="45">
        <v>0.84024423068062271</v>
      </c>
      <c r="Y85" s="45">
        <v>0.64873171946997177</v>
      </c>
      <c r="Z85" s="294">
        <v>0.48086903536234321</v>
      </c>
    </row>
    <row r="86" spans="1:26">
      <c r="A86" s="525"/>
      <c r="B86" s="291" t="s">
        <v>30</v>
      </c>
      <c r="C86" s="197">
        <v>22545582.088465065</v>
      </c>
      <c r="D86" s="197">
        <v>18036206.82</v>
      </c>
      <c r="E86" s="197">
        <v>648</v>
      </c>
      <c r="F86" s="197">
        <v>24721</v>
      </c>
      <c r="G86" s="197">
        <v>28537</v>
      </c>
      <c r="H86" s="175">
        <v>53745</v>
      </c>
      <c r="I86" s="198">
        <v>163375414.45999998</v>
      </c>
      <c r="J86" s="198">
        <v>284711594.41999978</v>
      </c>
      <c r="K86" s="185">
        <v>57787530</v>
      </c>
      <c r="L86" s="176">
        <v>505874538.87999976</v>
      </c>
      <c r="M86" s="198">
        <v>167416058.52999997</v>
      </c>
      <c r="N86" s="198">
        <v>209686219.53999996</v>
      </c>
      <c r="O86" s="185">
        <v>57787530</v>
      </c>
      <c r="P86" s="176">
        <v>434889808.06999993</v>
      </c>
      <c r="Q86" s="178">
        <v>1.0247322651535753</v>
      </c>
      <c r="R86" s="178">
        <v>0.78094725057458036</v>
      </c>
      <c r="S86" s="178">
        <v>0.73648640817442734</v>
      </c>
      <c r="T86" s="178">
        <v>0.85967917862172072</v>
      </c>
      <c r="U86" s="179">
        <v>28.047723333880008</v>
      </c>
      <c r="V86" s="179">
        <v>24.112043757879238</v>
      </c>
      <c r="W86" s="45">
        <v>0.31226652726779502</v>
      </c>
      <c r="X86" s="45">
        <v>0.79998851878070676</v>
      </c>
      <c r="Y86" s="45">
        <v>0.68773347273220498</v>
      </c>
      <c r="Z86" s="47">
        <v>0.4980742394641362</v>
      </c>
    </row>
    <row r="87" spans="1:26">
      <c r="A87" s="525"/>
      <c r="B87" s="291" t="s">
        <v>118</v>
      </c>
      <c r="C87" s="197">
        <v>19603817.568983655</v>
      </c>
      <c r="D87" s="197">
        <v>17103156.739999998</v>
      </c>
      <c r="E87" s="197">
        <v>215</v>
      </c>
      <c r="F87" s="197">
        <v>18509</v>
      </c>
      <c r="G87" s="197">
        <v>13516</v>
      </c>
      <c r="H87" s="175">
        <v>32099</v>
      </c>
      <c r="I87" s="198">
        <v>215997022.55999997</v>
      </c>
      <c r="J87" s="198">
        <v>237191465.77999979</v>
      </c>
      <c r="K87" s="185">
        <v>48029246.5</v>
      </c>
      <c r="L87" s="176">
        <v>501217734.83999979</v>
      </c>
      <c r="M87" s="198">
        <v>220474387.62999997</v>
      </c>
      <c r="N87" s="198">
        <v>189117024.38</v>
      </c>
      <c r="O87" s="185">
        <v>48029246.5</v>
      </c>
      <c r="P87" s="176">
        <v>457620658.50999999</v>
      </c>
      <c r="Q87" s="178">
        <v>1.0207288277261148</v>
      </c>
      <c r="R87" s="178">
        <v>0.83144828082188738</v>
      </c>
      <c r="S87" s="178">
        <v>0.79731799691060601</v>
      </c>
      <c r="T87" s="178">
        <v>0.91301769011841327</v>
      </c>
      <c r="U87" s="179">
        <v>29.305568700529832</v>
      </c>
      <c r="V87" s="179">
        <v>26.756502642564218</v>
      </c>
      <c r="W87" s="45">
        <v>0.20344674676048102</v>
      </c>
      <c r="X87" s="45">
        <v>0.87244010916832349</v>
      </c>
      <c r="Y87" s="45">
        <v>0.79655325323951898</v>
      </c>
      <c r="Z87" s="47">
        <v>0.55472133088258202</v>
      </c>
    </row>
    <row r="88" spans="1:26" ht="12.5" thickBot="1">
      <c r="A88" s="526"/>
      <c r="B88" s="199" t="s">
        <v>107</v>
      </c>
      <c r="C88" s="199">
        <v>96275495.088008836</v>
      </c>
      <c r="D88" s="199">
        <v>81849872.909999996</v>
      </c>
      <c r="E88" s="199">
        <v>2232</v>
      </c>
      <c r="F88" s="199">
        <v>99904</v>
      </c>
      <c r="G88" s="199">
        <v>75654</v>
      </c>
      <c r="H88" s="199">
        <v>177341</v>
      </c>
      <c r="I88" s="192">
        <v>994722391.14999986</v>
      </c>
      <c r="J88" s="192">
        <v>1146123771.7999995</v>
      </c>
      <c r="K88" s="192">
        <v>233681148.5</v>
      </c>
      <c r="L88" s="192">
        <v>2374527311.4499993</v>
      </c>
      <c r="M88" s="192">
        <v>841597512.57999992</v>
      </c>
      <c r="N88" s="192">
        <v>793927430.42999995</v>
      </c>
      <c r="O88" s="192">
        <v>233681148.5</v>
      </c>
      <c r="P88" s="192">
        <v>1869206091.51</v>
      </c>
      <c r="Q88" s="190">
        <v>0.84606270057621602</v>
      </c>
      <c r="R88" s="190">
        <v>0.74474917708408783</v>
      </c>
      <c r="S88" s="190">
        <v>0.69270653830269002</v>
      </c>
      <c r="T88" s="190">
        <v>0.78719081582960349</v>
      </c>
      <c r="U88" s="191">
        <v>29.010763572729896</v>
      </c>
      <c r="V88" s="191">
        <v>22.837006644656988</v>
      </c>
      <c r="W88" s="193">
        <v>0.33075941938628128</v>
      </c>
      <c r="X88" s="193">
        <v>0.85016309534610168</v>
      </c>
      <c r="Y88" s="193">
        <v>0.66924058061371872</v>
      </c>
      <c r="Z88" s="193">
        <v>0.52666895980061013</v>
      </c>
    </row>
    <row r="89" spans="1:26">
      <c r="A89" s="524" t="s">
        <v>109</v>
      </c>
      <c r="B89" s="80" t="s">
        <v>95</v>
      </c>
      <c r="C89" s="182">
        <v>20338039.376441948</v>
      </c>
      <c r="D89" s="183">
        <v>17824403.829999998</v>
      </c>
      <c r="E89" s="183">
        <v>422</v>
      </c>
      <c r="F89" s="183">
        <v>20974</v>
      </c>
      <c r="G89" s="183">
        <v>36911</v>
      </c>
      <c r="H89" s="175">
        <v>57905</v>
      </c>
      <c r="I89" s="184">
        <v>155660081.69999999</v>
      </c>
      <c r="J89" s="184">
        <v>223572662.98000017</v>
      </c>
      <c r="K89" s="185">
        <v>89523585</v>
      </c>
      <c r="L89" s="176">
        <v>468756329.68000019</v>
      </c>
      <c r="M89" s="184">
        <v>118337061.15000001</v>
      </c>
      <c r="N89" s="184">
        <v>102840237.13</v>
      </c>
      <c r="O89" s="185">
        <v>89523585</v>
      </c>
      <c r="P89" s="176">
        <v>310700883.27999997</v>
      </c>
      <c r="Q89" s="178">
        <v>0.76022741256212523</v>
      </c>
      <c r="R89" s="178">
        <v>0.61439197489932151</v>
      </c>
      <c r="S89" s="178">
        <v>0.45998574136588261</v>
      </c>
      <c r="T89" s="178">
        <v>0.66281960073392954</v>
      </c>
      <c r="U89" s="179">
        <v>26.298569879293417</v>
      </c>
      <c r="V89" s="179">
        <v>17.431207587266609</v>
      </c>
      <c r="W89" s="45">
        <v>0.41910013982931937</v>
      </c>
      <c r="X89" s="45">
        <v>0.87640718459058764</v>
      </c>
      <c r="Y89" s="45">
        <v>0.58089986017068063</v>
      </c>
      <c r="Z89" s="294">
        <v>0.37594335549607116</v>
      </c>
    </row>
    <row r="90" spans="1:26">
      <c r="A90" s="525"/>
      <c r="B90" s="80" t="s">
        <v>28</v>
      </c>
      <c r="C90" s="183">
        <v>76540038.439143509</v>
      </c>
      <c r="D90" s="183">
        <v>68420739.959999993</v>
      </c>
      <c r="E90" s="183">
        <v>2785</v>
      </c>
      <c r="F90" s="183">
        <v>3187</v>
      </c>
      <c r="G90" s="183">
        <v>16839</v>
      </c>
      <c r="H90" s="175">
        <v>22782</v>
      </c>
      <c r="I90" s="184">
        <v>1827849147.7099996</v>
      </c>
      <c r="J90" s="184">
        <v>304400050.64999998</v>
      </c>
      <c r="K90" s="185">
        <v>153982368.76999998</v>
      </c>
      <c r="L90" s="176">
        <v>2286231567.1299996</v>
      </c>
      <c r="M90" s="184">
        <v>1731974380.9100001</v>
      </c>
      <c r="N90" s="184">
        <v>173546650.94999999</v>
      </c>
      <c r="O90" s="185">
        <v>153982368.76999998</v>
      </c>
      <c r="P90" s="176">
        <v>2059503400.6300001</v>
      </c>
      <c r="Q90" s="178">
        <v>0.94754776841397714</v>
      </c>
      <c r="R90" s="178">
        <v>0.71453224609798238</v>
      </c>
      <c r="S90" s="178">
        <v>0.57012687934649664</v>
      </c>
      <c r="T90" s="178">
        <v>0.90082887063596073</v>
      </c>
      <c r="U90" s="179">
        <v>33.414306370649776</v>
      </c>
      <c r="V90" s="179">
        <v>30.100571870956426</v>
      </c>
      <c r="W90" s="45">
        <v>0.194730246245572</v>
      </c>
      <c r="X90" s="45">
        <v>0.89392089885610504</v>
      </c>
      <c r="Y90" s="45">
        <v>0.805269753754428</v>
      </c>
      <c r="Z90" s="294">
        <v>0.73369326661399348</v>
      </c>
    </row>
    <row r="91" spans="1:26">
      <c r="A91" s="525"/>
      <c r="B91" s="80" t="s">
        <v>29</v>
      </c>
      <c r="C91" s="183">
        <v>41721594.664982103</v>
      </c>
      <c r="D91" s="183">
        <v>34887784.950000003</v>
      </c>
      <c r="E91" s="183">
        <v>989</v>
      </c>
      <c r="F91" s="183">
        <v>6354</v>
      </c>
      <c r="G91" s="183">
        <v>24490</v>
      </c>
      <c r="H91" s="175">
        <v>31611</v>
      </c>
      <c r="I91" s="184">
        <v>564665551.09000003</v>
      </c>
      <c r="J91" s="184">
        <v>205417408.85000092</v>
      </c>
      <c r="K91" s="185">
        <v>267427458.81000003</v>
      </c>
      <c r="L91" s="176">
        <v>1037510418.7500011</v>
      </c>
      <c r="M91" s="184">
        <v>545124512.11999989</v>
      </c>
      <c r="N91" s="184">
        <v>80846921.420000002</v>
      </c>
      <c r="O91" s="185">
        <v>267427458.81000003</v>
      </c>
      <c r="P91" s="176">
        <v>893398892.3499999</v>
      </c>
      <c r="Q91" s="178">
        <v>0.96539360523715467</v>
      </c>
      <c r="R91" s="178">
        <v>0.73655104253014059</v>
      </c>
      <c r="S91" s="178">
        <v>0.39357385468256839</v>
      </c>
      <c r="T91" s="178">
        <v>0.86109871882190092</v>
      </c>
      <c r="U91" s="179">
        <v>29.738500745660009</v>
      </c>
      <c r="V91" s="179">
        <v>25.607784891771978</v>
      </c>
      <c r="W91" s="45">
        <v>0.27994538166121918</v>
      </c>
      <c r="X91" s="45">
        <v>0.83620449386327333</v>
      </c>
      <c r="Y91" s="45">
        <v>0.72005461833878082</v>
      </c>
      <c r="Z91" s="294">
        <v>0.48774160893359908</v>
      </c>
    </row>
    <row r="92" spans="1:26" ht="12.5" thickBot="1">
      <c r="A92" s="525"/>
      <c r="B92" s="201" t="s">
        <v>107</v>
      </c>
      <c r="C92" s="199">
        <v>138599672.48056757</v>
      </c>
      <c r="D92" s="199">
        <v>121132928.73999999</v>
      </c>
      <c r="E92" s="199">
        <v>4196</v>
      </c>
      <c r="F92" s="199">
        <v>30515</v>
      </c>
      <c r="G92" s="199">
        <v>78240</v>
      </c>
      <c r="H92" s="199">
        <v>112298</v>
      </c>
      <c r="I92" s="192">
        <v>2548174780.4999995</v>
      </c>
      <c r="J92" s="192">
        <v>733390122.48000097</v>
      </c>
      <c r="K92" s="192">
        <v>510933412.58000004</v>
      </c>
      <c r="L92" s="192">
        <v>3792498315.5600009</v>
      </c>
      <c r="M92" s="192">
        <v>2395435954.1800003</v>
      </c>
      <c r="N92" s="192">
        <v>357233809.5</v>
      </c>
      <c r="O92" s="192">
        <v>510933412.58000004</v>
      </c>
      <c r="P92" s="192">
        <v>3263603176.2599998</v>
      </c>
      <c r="Q92" s="190">
        <v>0.94005951731064974</v>
      </c>
      <c r="R92" s="190">
        <v>0.69770216315818323</v>
      </c>
      <c r="S92" s="190">
        <v>0.48709929210935277</v>
      </c>
      <c r="T92" s="190">
        <v>0.86054176026129514</v>
      </c>
      <c r="U92" s="191">
        <v>31.308566176090963</v>
      </c>
      <c r="V92" s="191">
        <v>26.942328648430564</v>
      </c>
      <c r="W92" s="193">
        <v>0.24790627670393217</v>
      </c>
      <c r="X92" s="193">
        <v>0.87397702008988143</v>
      </c>
      <c r="Y92" s="193">
        <v>0.75209372329606783</v>
      </c>
      <c r="Z92" s="193">
        <v>0.47999073892678407</v>
      </c>
    </row>
    <row r="93" spans="1:26" ht="12.5" thickBot="1">
      <c r="A93" s="527" t="s">
        <v>32</v>
      </c>
      <c r="B93" s="528"/>
      <c r="C93" s="295">
        <v>299793663.37000006</v>
      </c>
      <c r="D93" s="295">
        <v>260297023.55999997</v>
      </c>
      <c r="E93" s="295">
        <v>7532</v>
      </c>
      <c r="F93" s="295">
        <v>256434</v>
      </c>
      <c r="G93" s="295">
        <v>208725</v>
      </c>
      <c r="H93" s="295">
        <v>471589</v>
      </c>
      <c r="I93" s="296">
        <v>3987880499.2099996</v>
      </c>
      <c r="J93" s="296">
        <v>2881158960.2400022</v>
      </c>
      <c r="K93" s="296">
        <v>864455363.08000004</v>
      </c>
      <c r="L93" s="296">
        <v>7733494822.5300026</v>
      </c>
      <c r="M93" s="296">
        <v>3618106007.5000005</v>
      </c>
      <c r="N93" s="296">
        <v>1651423614.2999997</v>
      </c>
      <c r="O93" s="296">
        <v>864455363.08000004</v>
      </c>
      <c r="P93" s="296">
        <v>6133984984.8799992</v>
      </c>
      <c r="Q93" s="204">
        <v>0.90727543320737636</v>
      </c>
      <c r="R93" s="204">
        <v>0.67168660737873265</v>
      </c>
      <c r="S93" s="204">
        <v>0.57318031982603113</v>
      </c>
      <c r="T93" s="204">
        <v>0.79317115038466846</v>
      </c>
      <c r="U93" s="205">
        <v>29.710269893836827</v>
      </c>
      <c r="V93" s="205">
        <v>23.565328949933537</v>
      </c>
      <c r="W93" s="207">
        <v>0.31132603905646627</v>
      </c>
      <c r="X93" s="207">
        <v>0.86825392049312922</v>
      </c>
      <c r="Y93" s="207">
        <v>0.68867396094353373</v>
      </c>
      <c r="Z93" s="297">
        <v>0.50198480473382823</v>
      </c>
    </row>
    <row r="95" spans="1:26" ht="12.5" thickBot="1">
      <c r="B95" s="167">
        <v>43281</v>
      </c>
    </row>
    <row r="96" spans="1:26" ht="12.5" thickBot="1">
      <c r="A96" s="524" t="s">
        <v>101</v>
      </c>
      <c r="B96" s="446" t="s">
        <v>1</v>
      </c>
      <c r="C96" s="480" t="s">
        <v>2</v>
      </c>
      <c r="D96" s="482" t="s">
        <v>3</v>
      </c>
      <c r="E96" s="452" t="s">
        <v>5</v>
      </c>
      <c r="F96" s="453"/>
      <c r="G96" s="453"/>
      <c r="H96" s="454"/>
      <c r="I96" s="484" t="s">
        <v>6</v>
      </c>
      <c r="J96" s="485"/>
      <c r="K96" s="485"/>
      <c r="L96" s="485"/>
      <c r="M96" s="455" t="s">
        <v>7</v>
      </c>
      <c r="N96" s="456"/>
      <c r="O96" s="456"/>
      <c r="P96" s="457"/>
      <c r="Q96" s="486" t="s">
        <v>8</v>
      </c>
      <c r="R96" s="487"/>
      <c r="S96" s="487"/>
      <c r="T96" s="487"/>
      <c r="U96" s="487"/>
      <c r="V96" s="487"/>
      <c r="W96" s="487"/>
      <c r="X96" s="487"/>
      <c r="Y96" s="487"/>
      <c r="Z96" s="488"/>
    </row>
    <row r="97" spans="1:26" ht="36.5" thickBot="1">
      <c r="A97" s="526"/>
      <c r="B97" s="447"/>
      <c r="C97" s="481"/>
      <c r="D97" s="483"/>
      <c r="E97" s="152" t="s">
        <v>10</v>
      </c>
      <c r="F97" s="152" t="s">
        <v>11</v>
      </c>
      <c r="G97" s="152" t="s">
        <v>12</v>
      </c>
      <c r="H97" s="152" t="s">
        <v>13</v>
      </c>
      <c r="I97" s="152" t="s">
        <v>10</v>
      </c>
      <c r="J97" s="152" t="s">
        <v>11</v>
      </c>
      <c r="K97" s="152" t="s">
        <v>14</v>
      </c>
      <c r="L97" s="152" t="s">
        <v>15</v>
      </c>
      <c r="M97" s="152" t="s">
        <v>10</v>
      </c>
      <c r="N97" s="152" t="s">
        <v>11</v>
      </c>
      <c r="O97" s="152" t="s">
        <v>14</v>
      </c>
      <c r="P97" s="168" t="s">
        <v>15</v>
      </c>
      <c r="Q97" s="169" t="s">
        <v>102</v>
      </c>
      <c r="R97" s="169" t="s">
        <v>103</v>
      </c>
      <c r="S97" s="169" t="s">
        <v>104</v>
      </c>
      <c r="T97" s="169" t="s">
        <v>105</v>
      </c>
      <c r="U97" s="170" t="s">
        <v>92</v>
      </c>
      <c r="V97" s="170" t="s">
        <v>93</v>
      </c>
      <c r="W97" s="171" t="s">
        <v>94</v>
      </c>
      <c r="X97" s="172" t="s">
        <v>21</v>
      </c>
      <c r="Y97" s="172" t="s">
        <v>79</v>
      </c>
      <c r="Z97" s="170" t="s">
        <v>120</v>
      </c>
    </row>
    <row r="98" spans="1:26">
      <c r="A98" s="524" t="s">
        <v>106</v>
      </c>
      <c r="B98" s="173" t="s">
        <v>24</v>
      </c>
      <c r="C98" s="174">
        <v>17022469.747261118</v>
      </c>
      <c r="D98" s="175">
        <v>15784865.859999999</v>
      </c>
      <c r="E98" s="175">
        <v>376</v>
      </c>
      <c r="F98" s="175">
        <v>53537</v>
      </c>
      <c r="G98" s="175">
        <v>17030</v>
      </c>
      <c r="H98" s="175">
        <v>70943</v>
      </c>
      <c r="I98" s="176">
        <v>143167563.66</v>
      </c>
      <c r="J98" s="176">
        <v>267383661.43999594</v>
      </c>
      <c r="K98" s="177">
        <v>30485558</v>
      </c>
      <c r="L98" s="176">
        <v>441036783.09999597</v>
      </c>
      <c r="M98" s="176">
        <v>132805088.46999997</v>
      </c>
      <c r="N98" s="176">
        <v>125886048.2</v>
      </c>
      <c r="O98" s="177">
        <v>30485558</v>
      </c>
      <c r="P98" s="176">
        <v>289176694.66999996</v>
      </c>
      <c r="Q98" s="178">
        <v>0.92761995157919119</v>
      </c>
      <c r="R98" s="178">
        <v>0.52496732120889766</v>
      </c>
      <c r="S98" s="178">
        <v>0.47080680817234721</v>
      </c>
      <c r="T98" s="178">
        <v>0.65567477759431037</v>
      </c>
      <c r="U98" s="179">
        <v>27.940483435948313</v>
      </c>
      <c r="V98" s="179">
        <v>18.319870262742921</v>
      </c>
      <c r="W98" s="45">
        <v>0.39199548797689743</v>
      </c>
      <c r="X98" s="45">
        <v>0.92729586801232255</v>
      </c>
      <c r="Y98" s="45">
        <v>0.60800451202310257</v>
      </c>
      <c r="Z98" s="294">
        <v>0.33063263981029273</v>
      </c>
    </row>
    <row r="99" spans="1:26">
      <c r="A99" s="525"/>
      <c r="B99" s="181" t="s">
        <v>80</v>
      </c>
      <c r="C99" s="182">
        <v>20097479.504627835</v>
      </c>
      <c r="D99" s="183">
        <v>18003923.73</v>
      </c>
      <c r="E99" s="183">
        <v>482</v>
      </c>
      <c r="F99" s="183">
        <v>29639</v>
      </c>
      <c r="G99" s="183">
        <v>22824</v>
      </c>
      <c r="H99" s="175">
        <v>52945</v>
      </c>
      <c r="I99" s="184">
        <v>168216875.78</v>
      </c>
      <c r="J99" s="184">
        <v>272320980.47002101</v>
      </c>
      <c r="K99" s="185">
        <v>63648104</v>
      </c>
      <c r="L99" s="176">
        <v>504185960.25002098</v>
      </c>
      <c r="M99" s="184">
        <v>107293658.44</v>
      </c>
      <c r="N99" s="184">
        <v>190718421.48000002</v>
      </c>
      <c r="O99" s="185">
        <v>63648104</v>
      </c>
      <c r="P99" s="176">
        <v>361660183.92000002</v>
      </c>
      <c r="Q99" s="178">
        <v>0.63782933752926463</v>
      </c>
      <c r="R99" s="178">
        <v>0.75711289293553286</v>
      </c>
      <c r="S99" s="178">
        <v>0.70034420833394306</v>
      </c>
      <c r="T99" s="178">
        <v>0.71731506315776072</v>
      </c>
      <c r="U99" s="179">
        <v>28.004226623660607</v>
      </c>
      <c r="V99" s="179">
        <v>20.087853589235351</v>
      </c>
      <c r="W99" s="45">
        <v>0.35740769460674671</v>
      </c>
      <c r="X99" s="45">
        <v>0.8958299335921327</v>
      </c>
      <c r="Y99" s="45">
        <v>0.64259230539325329</v>
      </c>
      <c r="Z99" s="294">
        <v>0.59790885075587719</v>
      </c>
    </row>
    <row r="100" spans="1:26">
      <c r="A100" s="525"/>
      <c r="B100" s="181" t="s">
        <v>31</v>
      </c>
      <c r="C100" s="182">
        <v>17182826.653724372</v>
      </c>
      <c r="D100" s="183">
        <v>15413380.57</v>
      </c>
      <c r="E100" s="183">
        <v>256</v>
      </c>
      <c r="F100" s="183">
        <v>43356</v>
      </c>
      <c r="G100" s="183">
        <v>14977</v>
      </c>
      <c r="H100" s="175">
        <v>58589</v>
      </c>
      <c r="I100" s="184">
        <v>84807705.739999995</v>
      </c>
      <c r="J100" s="184">
        <v>303054938.84999585</v>
      </c>
      <c r="K100" s="185">
        <v>21929561</v>
      </c>
      <c r="L100" s="176">
        <v>409792205.58999586</v>
      </c>
      <c r="M100" s="184">
        <v>42379329.470000006</v>
      </c>
      <c r="N100" s="184">
        <v>154002856.59999999</v>
      </c>
      <c r="O100" s="186">
        <v>21929561</v>
      </c>
      <c r="P100" s="176">
        <v>218311747.06999999</v>
      </c>
      <c r="Q100" s="178">
        <v>0.49971083523854337</v>
      </c>
      <c r="R100" s="178">
        <v>0.54135633447504627</v>
      </c>
      <c r="S100" s="178">
        <v>0.50816811362453107</v>
      </c>
      <c r="T100" s="178">
        <v>0.53273767556336749</v>
      </c>
      <c r="U100" s="179">
        <v>26.586783070003431</v>
      </c>
      <c r="V100" s="179">
        <v>14.163781013421119</v>
      </c>
      <c r="W100" s="45">
        <v>0.52212236653999078</v>
      </c>
      <c r="X100" s="45">
        <v>0.89702240967781366</v>
      </c>
      <c r="Y100" s="45">
        <v>0.47787763346000922</v>
      </c>
      <c r="Z100" s="294">
        <v>0.41215146351394144</v>
      </c>
    </row>
    <row r="101" spans="1:26" ht="12.5" thickBot="1">
      <c r="A101" s="526"/>
      <c r="B101" s="187" t="s">
        <v>107</v>
      </c>
      <c r="C101" s="188">
        <v>54302775.905613326</v>
      </c>
      <c r="D101" s="188">
        <v>49202170.160000004</v>
      </c>
      <c r="E101" s="188">
        <v>1114</v>
      </c>
      <c r="F101" s="188">
        <v>126532</v>
      </c>
      <c r="G101" s="188">
        <v>54831</v>
      </c>
      <c r="H101" s="188">
        <v>182477</v>
      </c>
      <c r="I101" s="189">
        <v>396192145.18000001</v>
      </c>
      <c r="J101" s="189">
        <v>842759580.76001287</v>
      </c>
      <c r="K101" s="189">
        <v>116063223</v>
      </c>
      <c r="L101" s="189">
        <v>1355014948.9400129</v>
      </c>
      <c r="M101" s="189">
        <v>282478076.38</v>
      </c>
      <c r="N101" s="189">
        <v>470607326.27999997</v>
      </c>
      <c r="O101" s="189">
        <v>116063223</v>
      </c>
      <c r="P101" s="189">
        <v>869148625.65999985</v>
      </c>
      <c r="Q101" s="190">
        <v>0.71298252581878707</v>
      </c>
      <c r="R101" s="190">
        <v>0.61186545311540153</v>
      </c>
      <c r="S101" s="190">
        <v>0.55841231238878286</v>
      </c>
      <c r="T101" s="190">
        <v>0.64143102357646198</v>
      </c>
      <c r="U101" s="191">
        <v>27.539739497946016</v>
      </c>
      <c r="V101" s="191">
        <v>17.664843295196633</v>
      </c>
      <c r="W101" s="193">
        <v>0.41881795467016458</v>
      </c>
      <c r="X101" s="193">
        <v>0.90607099433592553</v>
      </c>
      <c r="Y101" s="193">
        <v>0.58118204532983542</v>
      </c>
      <c r="Z101" s="193">
        <v>0.42638003139303865</v>
      </c>
    </row>
    <row r="102" spans="1:26">
      <c r="A102" s="524" t="s">
        <v>108</v>
      </c>
      <c r="B102" s="44" t="s">
        <v>25</v>
      </c>
      <c r="C102" s="194">
        <v>23321320.911374062</v>
      </c>
      <c r="D102" s="194">
        <v>21225949.809999999</v>
      </c>
      <c r="E102" s="194">
        <v>706</v>
      </c>
      <c r="F102" s="194">
        <v>35412</v>
      </c>
      <c r="G102" s="194">
        <v>7720</v>
      </c>
      <c r="H102" s="175">
        <v>43838</v>
      </c>
      <c r="I102" s="195">
        <v>300747376.41000003</v>
      </c>
      <c r="J102" s="195">
        <v>299166491.67999536</v>
      </c>
      <c r="K102" s="196">
        <v>29257867</v>
      </c>
      <c r="L102" s="176">
        <v>629171735.08999538</v>
      </c>
      <c r="M102" s="195">
        <v>135958274.69</v>
      </c>
      <c r="N102" s="195">
        <v>218224710.06999999</v>
      </c>
      <c r="O102" s="196">
        <v>29257867</v>
      </c>
      <c r="P102" s="176">
        <v>383440851.75999999</v>
      </c>
      <c r="Q102" s="178">
        <v>0.45206803235633913</v>
      </c>
      <c r="R102" s="178">
        <v>0.75354513308538706</v>
      </c>
      <c r="S102" s="178">
        <v>0.72944235447138561</v>
      </c>
      <c r="T102" s="178">
        <v>0.60943750390368923</v>
      </c>
      <c r="U102" s="179">
        <v>29.64162926615322</v>
      </c>
      <c r="V102" s="179">
        <v>18.064720551602964</v>
      </c>
      <c r="W102" s="45">
        <v>0.44531916012174033</v>
      </c>
      <c r="X102" s="45">
        <v>0.91015212605937224</v>
      </c>
      <c r="Y102" s="45">
        <v>0.55468083987825967</v>
      </c>
      <c r="Z102" s="47">
        <v>0.5852222146134356</v>
      </c>
    </row>
    <row r="103" spans="1:26">
      <c r="A103" s="525"/>
      <c r="B103" s="80" t="s">
        <v>27</v>
      </c>
      <c r="C103" s="182">
        <v>24819415.194764316</v>
      </c>
      <c r="D103" s="183">
        <v>20543712.25</v>
      </c>
      <c r="E103" s="183">
        <v>669</v>
      </c>
      <c r="F103" s="183">
        <v>21466</v>
      </c>
      <c r="G103" s="183">
        <v>25881</v>
      </c>
      <c r="H103" s="175">
        <v>48016</v>
      </c>
      <c r="I103" s="184">
        <v>264691391.03</v>
      </c>
      <c r="J103" s="184">
        <v>237144347.48999184</v>
      </c>
      <c r="K103" s="185">
        <v>91850175</v>
      </c>
      <c r="L103" s="176">
        <v>593685913.51999187</v>
      </c>
      <c r="M103" s="184">
        <v>259421870.44999999</v>
      </c>
      <c r="N103" s="184">
        <v>146481280.02999997</v>
      </c>
      <c r="O103" s="185">
        <v>91850175</v>
      </c>
      <c r="P103" s="176">
        <v>497753325.47999996</v>
      </c>
      <c r="Q103" s="178">
        <v>0.98009183238074116</v>
      </c>
      <c r="R103" s="178">
        <v>0.72442377832369576</v>
      </c>
      <c r="S103" s="178">
        <v>0.61768826278341671</v>
      </c>
      <c r="T103" s="178">
        <v>0.83841188437299607</v>
      </c>
      <c r="U103" s="179">
        <v>28.89866769429619</v>
      </c>
      <c r="V103" s="179">
        <v>24.228986437443893</v>
      </c>
      <c r="W103" s="45">
        <v>0.3060234351060559</v>
      </c>
      <c r="X103" s="45">
        <v>0.82772749030499793</v>
      </c>
      <c r="Y103" s="45">
        <v>0.6939765648939441</v>
      </c>
      <c r="Z103" s="294">
        <v>0.48022716833006224</v>
      </c>
    </row>
    <row r="104" spans="1:26">
      <c r="A104" s="525"/>
      <c r="B104" s="291" t="s">
        <v>30</v>
      </c>
      <c r="C104" s="197">
        <v>19731943.510798465</v>
      </c>
      <c r="D104" s="197">
        <v>17682952.809999999</v>
      </c>
      <c r="E104" s="197">
        <v>649</v>
      </c>
      <c r="F104" s="197">
        <v>24781</v>
      </c>
      <c r="G104" s="197">
        <v>28537</v>
      </c>
      <c r="H104" s="175">
        <v>53967</v>
      </c>
      <c r="I104" s="198">
        <v>159477954.06999999</v>
      </c>
      <c r="J104" s="198">
        <v>271248255.33999491</v>
      </c>
      <c r="K104" s="185">
        <v>60522051</v>
      </c>
      <c r="L104" s="176">
        <v>491248260.4099949</v>
      </c>
      <c r="M104" s="198">
        <v>149283616.19999999</v>
      </c>
      <c r="N104" s="198">
        <v>182674554.30000001</v>
      </c>
      <c r="O104" s="185">
        <v>60522051</v>
      </c>
      <c r="P104" s="176">
        <v>392480221.5</v>
      </c>
      <c r="Q104" s="178">
        <v>0.9360768205897263</v>
      </c>
      <c r="R104" s="178">
        <v>0.73302703904663047</v>
      </c>
      <c r="S104" s="178">
        <v>0.67345890970258004</v>
      </c>
      <c r="T104" s="178">
        <v>0.79894475590088954</v>
      </c>
      <c r="U104" s="179">
        <v>27.780895288720444</v>
      </c>
      <c r="V104" s="179">
        <v>22.195400605154926</v>
      </c>
      <c r="W104" s="45">
        <v>0.28401870760166636</v>
      </c>
      <c r="X104" s="45">
        <v>0.89615869822062177</v>
      </c>
      <c r="Y104" s="45">
        <v>0.71598129239833364</v>
      </c>
      <c r="Z104" s="47">
        <v>0.4966811074131231</v>
      </c>
    </row>
    <row r="105" spans="1:26">
      <c r="A105" s="525"/>
      <c r="B105" s="291" t="s">
        <v>118</v>
      </c>
      <c r="C105" s="197">
        <v>18204708.335444096</v>
      </c>
      <c r="D105" s="197">
        <v>16343202.210000001</v>
      </c>
      <c r="E105" s="197">
        <v>214</v>
      </c>
      <c r="F105" s="197">
        <v>18368</v>
      </c>
      <c r="G105" s="197">
        <v>13516</v>
      </c>
      <c r="H105" s="175">
        <v>32098</v>
      </c>
      <c r="I105" s="198">
        <v>227390215.02000001</v>
      </c>
      <c r="J105" s="198">
        <v>210942255.55000052</v>
      </c>
      <c r="K105" s="185">
        <v>48689523</v>
      </c>
      <c r="L105" s="176">
        <v>487021993.57000053</v>
      </c>
      <c r="M105" s="198">
        <v>231416212.48999998</v>
      </c>
      <c r="N105" s="198">
        <v>144559672.03999999</v>
      </c>
      <c r="O105" s="185">
        <v>48689523</v>
      </c>
      <c r="P105" s="176">
        <v>424665407.52999997</v>
      </c>
      <c r="Q105" s="178">
        <v>1.0177052362154011</v>
      </c>
      <c r="R105" s="178">
        <v>0.74432026818621355</v>
      </c>
      <c r="S105" s="178">
        <v>0.68530447663547622</v>
      </c>
      <c r="T105" s="178">
        <v>0.87196351116936177</v>
      </c>
      <c r="U105" s="179">
        <v>29.799667611773405</v>
      </c>
      <c r="V105" s="179">
        <v>25.984222802441845</v>
      </c>
      <c r="W105" s="45">
        <v>0.21719833571643787</v>
      </c>
      <c r="X105" s="45">
        <v>0.89774589676782734</v>
      </c>
      <c r="Y105" s="45">
        <v>0.78280166428356213</v>
      </c>
      <c r="Z105" s="47">
        <v>0.53315392558750818</v>
      </c>
    </row>
    <row r="106" spans="1:26" ht="12.5" thickBot="1">
      <c r="A106" s="526"/>
      <c r="B106" s="199" t="s">
        <v>107</v>
      </c>
      <c r="C106" s="199">
        <v>86077387.95238094</v>
      </c>
      <c r="D106" s="199">
        <v>75795817.080000013</v>
      </c>
      <c r="E106" s="199">
        <v>2238</v>
      </c>
      <c r="F106" s="199">
        <v>100027</v>
      </c>
      <c r="G106" s="199">
        <v>75654</v>
      </c>
      <c r="H106" s="199">
        <v>177919</v>
      </c>
      <c r="I106" s="192">
        <v>952306936.52999997</v>
      </c>
      <c r="J106" s="192">
        <v>1018501350.0599827</v>
      </c>
      <c r="K106" s="192">
        <v>230319616</v>
      </c>
      <c r="L106" s="192">
        <v>2201127902.5899825</v>
      </c>
      <c r="M106" s="192">
        <v>776079973.82999992</v>
      </c>
      <c r="N106" s="192">
        <v>691940216.43999994</v>
      </c>
      <c r="O106" s="192">
        <v>230319616</v>
      </c>
      <c r="P106" s="192">
        <v>1698339806.27</v>
      </c>
      <c r="Q106" s="190">
        <v>0.81494730749086752</v>
      </c>
      <c r="R106" s="190">
        <v>0.73850444339489285</v>
      </c>
      <c r="S106" s="190">
        <v>0.67937093691554706</v>
      </c>
      <c r="T106" s="190">
        <v>0.77157706477285071</v>
      </c>
      <c r="U106" s="191">
        <v>29.040229228834143</v>
      </c>
      <c r="V106" s="191">
        <v>22.406774828714592</v>
      </c>
      <c r="W106" s="193">
        <v>0.32058447106922616</v>
      </c>
      <c r="X106" s="193">
        <v>0.88055433468695843</v>
      </c>
      <c r="Y106" s="193">
        <v>0.67941552893077384</v>
      </c>
      <c r="Z106" s="193">
        <v>0.52066860907446333</v>
      </c>
    </row>
    <row r="107" spans="1:26">
      <c r="A107" s="524" t="s">
        <v>109</v>
      </c>
      <c r="B107" s="80" t="s">
        <v>95</v>
      </c>
      <c r="C107" s="182">
        <v>15976531.543145547</v>
      </c>
      <c r="D107" s="183">
        <v>14509213.99</v>
      </c>
      <c r="E107" s="183">
        <v>422</v>
      </c>
      <c r="F107" s="183">
        <v>21929</v>
      </c>
      <c r="G107" s="183">
        <v>36911</v>
      </c>
      <c r="H107" s="175">
        <v>59262</v>
      </c>
      <c r="I107" s="184">
        <v>136422366.53</v>
      </c>
      <c r="J107" s="184">
        <v>161274552.58999121</v>
      </c>
      <c r="K107" s="185">
        <v>87851244</v>
      </c>
      <c r="L107" s="176">
        <v>385548163.11999118</v>
      </c>
      <c r="M107" s="184">
        <v>108574109.96999998</v>
      </c>
      <c r="N107" s="184">
        <v>88808216.169999987</v>
      </c>
      <c r="O107" s="185">
        <v>87851244</v>
      </c>
      <c r="P107" s="176">
        <v>285233570.13999999</v>
      </c>
      <c r="Q107" s="178">
        <v>0.79586736934462987</v>
      </c>
      <c r="R107" s="178">
        <v>0.70911749239981114</v>
      </c>
      <c r="S107" s="178">
        <v>0.55066478092038107</v>
      </c>
      <c r="T107" s="178">
        <v>0.73981306986859885</v>
      </c>
      <c r="U107" s="179">
        <v>26.572642969199958</v>
      </c>
      <c r="V107" s="179">
        <v>19.65878856956606</v>
      </c>
      <c r="W107" s="45">
        <v>0.32813288576846311</v>
      </c>
      <c r="X107" s="45">
        <v>0.90815794096591174</v>
      </c>
      <c r="Y107" s="45">
        <v>0.67186711423153689</v>
      </c>
      <c r="Z107" s="294">
        <v>0.38783521974100132</v>
      </c>
    </row>
    <row r="108" spans="1:26">
      <c r="A108" s="525"/>
      <c r="B108" s="80" t="s">
        <v>28</v>
      </c>
      <c r="C108" s="183">
        <v>66092872.852303579</v>
      </c>
      <c r="D108" s="183">
        <v>60860689.349999994</v>
      </c>
      <c r="E108" s="183">
        <v>2790</v>
      </c>
      <c r="F108" s="183">
        <v>18216</v>
      </c>
      <c r="G108" s="183">
        <v>16839</v>
      </c>
      <c r="H108" s="175">
        <v>37845</v>
      </c>
      <c r="I108" s="184">
        <v>1620589893.71</v>
      </c>
      <c r="J108" s="184">
        <v>267981398.42999822</v>
      </c>
      <c r="K108" s="185">
        <v>146254066</v>
      </c>
      <c r="L108" s="176">
        <v>2034825358.1399982</v>
      </c>
      <c r="M108" s="184">
        <v>1487263198.6699998</v>
      </c>
      <c r="N108" s="184">
        <v>163525107.78999996</v>
      </c>
      <c r="O108" s="185">
        <v>146254066</v>
      </c>
      <c r="P108" s="176">
        <v>1797042372.4599998</v>
      </c>
      <c r="Q108" s="178">
        <v>0.91772952826777365</v>
      </c>
      <c r="R108" s="178">
        <v>0.74783354007669622</v>
      </c>
      <c r="S108" s="178">
        <v>0.61021066666579027</v>
      </c>
      <c r="T108" s="178">
        <v>0.88314329545344761</v>
      </c>
      <c r="U108" s="179">
        <v>33.434149035645099</v>
      </c>
      <c r="V108" s="179">
        <v>29.52714456002132</v>
      </c>
      <c r="W108" s="45">
        <v>0.18676995814301034</v>
      </c>
      <c r="X108" s="45">
        <v>0.92083588930994353</v>
      </c>
      <c r="Y108" s="45">
        <v>0.81323004185698966</v>
      </c>
      <c r="Z108" s="294">
        <v>0.43549159395616088</v>
      </c>
    </row>
    <row r="109" spans="1:26">
      <c r="A109" s="525"/>
      <c r="B109" s="80" t="s">
        <v>29</v>
      </c>
      <c r="C109" s="183">
        <v>33906769.316556275</v>
      </c>
      <c r="D109" s="183">
        <v>29239809.759999998</v>
      </c>
      <c r="E109" s="183">
        <v>1005</v>
      </c>
      <c r="F109" s="183">
        <v>6301</v>
      </c>
      <c r="G109" s="183">
        <v>24490</v>
      </c>
      <c r="H109" s="175">
        <v>31796</v>
      </c>
      <c r="I109" s="184">
        <v>476655115.63</v>
      </c>
      <c r="J109" s="184">
        <v>134068873.46999645</v>
      </c>
      <c r="K109" s="185">
        <v>241524724.78999999</v>
      </c>
      <c r="L109" s="176">
        <v>852248713.88999641</v>
      </c>
      <c r="M109" s="184">
        <v>463794729.89999998</v>
      </c>
      <c r="N109" s="184">
        <v>73863502.129999995</v>
      </c>
      <c r="O109" s="185">
        <v>241524724.78999999</v>
      </c>
      <c r="P109" s="176">
        <v>779182956.81999993</v>
      </c>
      <c r="Q109" s="178">
        <v>0.97301951598064296</v>
      </c>
      <c r="R109" s="178">
        <v>0.83970607694351429</v>
      </c>
      <c r="S109" s="178">
        <v>0.55093699393640438</v>
      </c>
      <c r="T109" s="178">
        <v>0.91426709611975154</v>
      </c>
      <c r="U109" s="179">
        <v>29.14686247568789</v>
      </c>
      <c r="V109" s="179">
        <v>26.648017316648914</v>
      </c>
      <c r="W109" s="45">
        <v>0.21157348520032071</v>
      </c>
      <c r="X109" s="45">
        <v>0.86235906131353379</v>
      </c>
      <c r="Y109" s="45">
        <v>0.78842651479967929</v>
      </c>
      <c r="Z109" s="294">
        <v>0.47826775644680986</v>
      </c>
    </row>
    <row r="110" spans="1:26" ht="12.5" thickBot="1">
      <c r="A110" s="525"/>
      <c r="B110" s="201" t="s">
        <v>107</v>
      </c>
      <c r="C110" s="199">
        <v>115976173.71200541</v>
      </c>
      <c r="D110" s="199">
        <v>104609713.09999999</v>
      </c>
      <c r="E110" s="199">
        <v>4217</v>
      </c>
      <c r="F110" s="199">
        <v>46446</v>
      </c>
      <c r="G110" s="199">
        <v>78240</v>
      </c>
      <c r="H110" s="199">
        <v>128903</v>
      </c>
      <c r="I110" s="192">
        <v>2233667375.8699999</v>
      </c>
      <c r="J110" s="192">
        <v>563324824.48998594</v>
      </c>
      <c r="K110" s="192">
        <v>475630034.78999996</v>
      </c>
      <c r="L110" s="192">
        <v>3272622235.1499858</v>
      </c>
      <c r="M110" s="192">
        <v>2059632038.54</v>
      </c>
      <c r="N110" s="192">
        <v>326196826.08999991</v>
      </c>
      <c r="O110" s="192">
        <v>475630034.78999996</v>
      </c>
      <c r="P110" s="192">
        <v>2861458899.4200001</v>
      </c>
      <c r="Q110" s="190">
        <v>0.92208538334307089</v>
      </c>
      <c r="R110" s="190">
        <v>0.7717629439990108</v>
      </c>
      <c r="S110" s="190">
        <v>0.57905636660931248</v>
      </c>
      <c r="T110" s="190">
        <v>0.8743627262218544</v>
      </c>
      <c r="U110" s="191">
        <v>31.284114430383482</v>
      </c>
      <c r="V110" s="191">
        <v>27.353663580786556</v>
      </c>
      <c r="W110" s="193">
        <v>0.21133081901344242</v>
      </c>
      <c r="X110" s="193">
        <v>0.9019931400717629</v>
      </c>
      <c r="Y110" s="193">
        <v>0.78866918098655758</v>
      </c>
      <c r="Z110" s="193">
        <v>0.42413281250000001</v>
      </c>
    </row>
    <row r="111" spans="1:26" ht="12.5" thickBot="1">
      <c r="A111" s="527" t="s">
        <v>32</v>
      </c>
      <c r="B111" s="528"/>
      <c r="C111" s="295">
        <v>256356337.56999967</v>
      </c>
      <c r="D111" s="295">
        <v>229607700.34</v>
      </c>
      <c r="E111" s="295">
        <v>7569</v>
      </c>
      <c r="F111" s="295">
        <v>273005</v>
      </c>
      <c r="G111" s="295">
        <v>208725</v>
      </c>
      <c r="H111" s="295">
        <v>489299</v>
      </c>
      <c r="I111" s="296">
        <v>3582166457.5799994</v>
      </c>
      <c r="J111" s="296">
        <v>2424585755.3099813</v>
      </c>
      <c r="K111" s="296">
        <v>822012873.78999996</v>
      </c>
      <c r="L111" s="296">
        <v>6828765086.6799812</v>
      </c>
      <c r="M111" s="296">
        <v>3118190088.75</v>
      </c>
      <c r="N111" s="296">
        <v>1488744368.8099999</v>
      </c>
      <c r="O111" s="296">
        <v>822012873.78999996</v>
      </c>
      <c r="P111" s="296">
        <v>5428947331.3500004</v>
      </c>
      <c r="Q111" s="204">
        <v>0.8704760445042391</v>
      </c>
      <c r="R111" s="204">
        <v>0.71174712571125109</v>
      </c>
      <c r="S111" s="204">
        <v>0.61402009211246278</v>
      </c>
      <c r="T111" s="204">
        <v>0.79501158151414075</v>
      </c>
      <c r="U111" s="205">
        <v>29.741010761259478</v>
      </c>
      <c r="V111" s="205">
        <v>23.644448001137977</v>
      </c>
      <c r="W111" s="207">
        <v>0.28794122000091205</v>
      </c>
      <c r="X111" s="207">
        <v>0.89565837348298138</v>
      </c>
      <c r="Y111" s="207">
        <v>0.71205877999908795</v>
      </c>
      <c r="Z111" s="297">
        <v>0.46009937475520302</v>
      </c>
    </row>
    <row r="113" spans="1:26" ht="12.5" thickBot="1">
      <c r="B113" s="167">
        <v>43312</v>
      </c>
    </row>
    <row r="114" spans="1:26" ht="12.5" thickBot="1">
      <c r="A114" s="524" t="s">
        <v>101</v>
      </c>
      <c r="B114" s="446" t="s">
        <v>1</v>
      </c>
      <c r="C114" s="480" t="s">
        <v>2</v>
      </c>
      <c r="D114" s="482" t="s">
        <v>3</v>
      </c>
      <c r="E114" s="452" t="s">
        <v>5</v>
      </c>
      <c r="F114" s="453"/>
      <c r="G114" s="453"/>
      <c r="H114" s="454"/>
      <c r="I114" s="484" t="s">
        <v>6</v>
      </c>
      <c r="J114" s="485"/>
      <c r="K114" s="485"/>
      <c r="L114" s="485"/>
      <c r="M114" s="455" t="s">
        <v>7</v>
      </c>
      <c r="N114" s="456"/>
      <c r="O114" s="456"/>
      <c r="P114" s="457"/>
      <c r="Q114" s="486" t="s">
        <v>8</v>
      </c>
      <c r="R114" s="487"/>
      <c r="S114" s="487"/>
      <c r="T114" s="487"/>
      <c r="U114" s="487"/>
      <c r="V114" s="487"/>
      <c r="W114" s="487"/>
      <c r="X114" s="487"/>
      <c r="Y114" s="487"/>
      <c r="Z114" s="488"/>
    </row>
    <row r="115" spans="1:26" ht="36.5" thickBot="1">
      <c r="A115" s="526"/>
      <c r="B115" s="447"/>
      <c r="C115" s="481"/>
      <c r="D115" s="483"/>
      <c r="E115" s="152" t="s">
        <v>10</v>
      </c>
      <c r="F115" s="152" t="s">
        <v>11</v>
      </c>
      <c r="G115" s="152" t="s">
        <v>12</v>
      </c>
      <c r="H115" s="152" t="s">
        <v>13</v>
      </c>
      <c r="I115" s="152" t="s">
        <v>10</v>
      </c>
      <c r="J115" s="152" t="s">
        <v>11</v>
      </c>
      <c r="K115" s="152" t="s">
        <v>14</v>
      </c>
      <c r="L115" s="152" t="s">
        <v>15</v>
      </c>
      <c r="M115" s="152" t="s">
        <v>10</v>
      </c>
      <c r="N115" s="152" t="s">
        <v>11</v>
      </c>
      <c r="O115" s="152" t="s">
        <v>14</v>
      </c>
      <c r="P115" s="168" t="s">
        <v>15</v>
      </c>
      <c r="Q115" s="169" t="s">
        <v>102</v>
      </c>
      <c r="R115" s="169" t="s">
        <v>103</v>
      </c>
      <c r="S115" s="169" t="s">
        <v>104</v>
      </c>
      <c r="T115" s="169" t="s">
        <v>105</v>
      </c>
      <c r="U115" s="170" t="s">
        <v>92</v>
      </c>
      <c r="V115" s="170" t="s">
        <v>93</v>
      </c>
      <c r="W115" s="171" t="s">
        <v>94</v>
      </c>
      <c r="X115" s="172" t="s">
        <v>21</v>
      </c>
      <c r="Y115" s="172" t="s">
        <v>79</v>
      </c>
      <c r="Z115" s="170" t="s">
        <v>120</v>
      </c>
    </row>
    <row r="116" spans="1:26">
      <c r="A116" s="524" t="s">
        <v>106</v>
      </c>
      <c r="B116" s="173" t="s">
        <v>24</v>
      </c>
      <c r="C116" s="174">
        <v>16910812.581253607</v>
      </c>
      <c r="D116" s="175">
        <v>15697786.77</v>
      </c>
      <c r="E116" s="175">
        <v>380</v>
      </c>
      <c r="F116" s="175">
        <v>54327</v>
      </c>
      <c r="G116" s="175">
        <v>17409</v>
      </c>
      <c r="H116" s="175">
        <v>72116</v>
      </c>
      <c r="I116" s="176">
        <v>140103722.15000001</v>
      </c>
      <c r="J116" s="176">
        <v>263029944.39999959</v>
      </c>
      <c r="K116" s="177">
        <v>30271318</v>
      </c>
      <c r="L116" s="176">
        <v>433404984.54999959</v>
      </c>
      <c r="M116" s="176">
        <v>125593256.38999999</v>
      </c>
      <c r="N116" s="176">
        <v>121965249.38000001</v>
      </c>
      <c r="O116" s="177">
        <v>30271318</v>
      </c>
      <c r="P116" s="176">
        <v>277829823.76999998</v>
      </c>
      <c r="Q116" s="178">
        <v>0.89643054775900533</v>
      </c>
      <c r="R116" s="178">
        <v>0.51904504649687522</v>
      </c>
      <c r="S116" s="178">
        <v>0.46369340060583686</v>
      </c>
      <c r="T116" s="178">
        <v>0.64103975190425677</v>
      </c>
      <c r="U116" s="179">
        <v>27.609305114162893</v>
      </c>
      <c r="V116" s="179">
        <v>17.69866210063191</v>
      </c>
      <c r="W116" s="45">
        <v>0.40494253081357512</v>
      </c>
      <c r="X116" s="45">
        <v>0.92826921796778117</v>
      </c>
      <c r="Y116" s="45">
        <v>0.59505746918642488</v>
      </c>
      <c r="Z116" s="294">
        <v>0.47239825279068154</v>
      </c>
    </row>
    <row r="117" spans="1:26">
      <c r="A117" s="525"/>
      <c r="B117" s="181" t="s">
        <v>80</v>
      </c>
      <c r="C117" s="182">
        <v>20170869.259286072</v>
      </c>
      <c r="D117" s="183">
        <v>17985745.009999998</v>
      </c>
      <c r="E117" s="183">
        <v>486</v>
      </c>
      <c r="F117" s="183">
        <v>29798</v>
      </c>
      <c r="G117" s="183">
        <v>22919</v>
      </c>
      <c r="H117" s="175">
        <v>53203</v>
      </c>
      <c r="I117" s="184">
        <v>167018095.94</v>
      </c>
      <c r="J117" s="184">
        <v>269421824.73999953</v>
      </c>
      <c r="K117" s="185">
        <v>64290766</v>
      </c>
      <c r="L117" s="176">
        <v>500730686.67999953</v>
      </c>
      <c r="M117" s="184">
        <v>97166508.040000007</v>
      </c>
      <c r="N117" s="184">
        <v>184815120</v>
      </c>
      <c r="O117" s="185">
        <v>64290766</v>
      </c>
      <c r="P117" s="176">
        <v>346272394.04000002</v>
      </c>
      <c r="Q117" s="178">
        <v>0.58177233726162436</v>
      </c>
      <c r="R117" s="178">
        <v>0.74646834705161635</v>
      </c>
      <c r="S117" s="178">
        <v>0.68596937229696353</v>
      </c>
      <c r="T117" s="178">
        <v>0.69153419842489361</v>
      </c>
      <c r="U117" s="179">
        <v>27.840419532334934</v>
      </c>
      <c r="V117" s="179">
        <v>19.25260220510599</v>
      </c>
      <c r="W117" s="45">
        <v>0.3833801806613315</v>
      </c>
      <c r="X117" s="45">
        <v>0.89166930680093981</v>
      </c>
      <c r="Y117" s="45">
        <v>0.6166198193386685</v>
      </c>
      <c r="Z117" s="294">
        <v>0.50741499539499657</v>
      </c>
    </row>
    <row r="118" spans="1:26">
      <c r="A118" s="525"/>
      <c r="B118" s="181" t="s">
        <v>31</v>
      </c>
      <c r="C118" s="182">
        <v>16373564.672689633</v>
      </c>
      <c r="D118" s="183">
        <v>15226291.810000001</v>
      </c>
      <c r="E118" s="183">
        <v>260</v>
      </c>
      <c r="F118" s="183">
        <v>42843</v>
      </c>
      <c r="G118" s="183">
        <v>15023</v>
      </c>
      <c r="H118" s="175">
        <v>58126</v>
      </c>
      <c r="I118" s="184">
        <v>88638899.170000002</v>
      </c>
      <c r="J118" s="184">
        <v>294127688.93999726</v>
      </c>
      <c r="K118" s="185">
        <v>23599928</v>
      </c>
      <c r="L118" s="176">
        <v>406366516.10999727</v>
      </c>
      <c r="M118" s="184">
        <v>41010833.299999997</v>
      </c>
      <c r="N118" s="184">
        <v>164351635.59999999</v>
      </c>
      <c r="O118" s="186">
        <v>23599928</v>
      </c>
      <c r="P118" s="176">
        <v>228962396.89999998</v>
      </c>
      <c r="Q118" s="178">
        <v>0.46267308917437672</v>
      </c>
      <c r="R118" s="178">
        <v>0.59154934471904774</v>
      </c>
      <c r="S118" s="178">
        <v>0.55877648307204464</v>
      </c>
      <c r="T118" s="178">
        <v>0.56343814714798823</v>
      </c>
      <c r="U118" s="179">
        <v>26.688475512016161</v>
      </c>
      <c r="V118" s="179">
        <v>15.037305192694843</v>
      </c>
      <c r="W118" s="45">
        <v>0.47604117876234397</v>
      </c>
      <c r="X118" s="45">
        <v>0.92993139333896957</v>
      </c>
      <c r="Y118" s="45">
        <v>0.52395882123765603</v>
      </c>
      <c r="Z118" s="294">
        <v>0.50207304694892219</v>
      </c>
    </row>
    <row r="119" spans="1:26" ht="12.5" thickBot="1">
      <c r="A119" s="526"/>
      <c r="B119" s="187" t="s">
        <v>107</v>
      </c>
      <c r="C119" s="188">
        <v>53455246.513229311</v>
      </c>
      <c r="D119" s="188">
        <v>48909823.590000004</v>
      </c>
      <c r="E119" s="188">
        <v>1126</v>
      </c>
      <c r="F119" s="188">
        <v>126968</v>
      </c>
      <c r="G119" s="188">
        <v>55351</v>
      </c>
      <c r="H119" s="188">
        <v>183445</v>
      </c>
      <c r="I119" s="189">
        <v>395760717.26000005</v>
      </c>
      <c r="J119" s="189">
        <v>826579458.07999635</v>
      </c>
      <c r="K119" s="189">
        <v>118162012</v>
      </c>
      <c r="L119" s="189">
        <v>1340502187.3399963</v>
      </c>
      <c r="M119" s="189">
        <v>263770597.73000002</v>
      </c>
      <c r="N119" s="189">
        <v>471132004.98000002</v>
      </c>
      <c r="O119" s="189">
        <v>118162012</v>
      </c>
      <c r="P119" s="189">
        <v>853064614.70999992</v>
      </c>
      <c r="Q119" s="190">
        <v>0.66649009420688043</v>
      </c>
      <c r="R119" s="190">
        <v>0.62376219912321762</v>
      </c>
      <c r="S119" s="190">
        <v>0.56997787735296446</v>
      </c>
      <c r="T119" s="190">
        <v>0.63637689126249375</v>
      </c>
      <c r="U119" s="191">
        <v>27.407626708636759</v>
      </c>
      <c r="V119" s="191">
        <v>17.441580281725155</v>
      </c>
      <c r="W119" s="193">
        <v>0.41773570381537328</v>
      </c>
      <c r="X119" s="193">
        <v>0.91496769316919369</v>
      </c>
      <c r="Y119" s="193">
        <v>0.58226429618462672</v>
      </c>
      <c r="Z119" s="193">
        <v>0.49195671727220691</v>
      </c>
    </row>
    <row r="120" spans="1:26">
      <c r="A120" s="524" t="s">
        <v>108</v>
      </c>
      <c r="B120" s="44" t="s">
        <v>25</v>
      </c>
      <c r="C120" s="194">
        <v>22397661.78944879</v>
      </c>
      <c r="D120" s="194">
        <v>20786228.530000001</v>
      </c>
      <c r="E120" s="194">
        <v>713</v>
      </c>
      <c r="F120" s="194">
        <v>35651</v>
      </c>
      <c r="G120" s="194">
        <v>7735</v>
      </c>
      <c r="H120" s="175">
        <v>44099</v>
      </c>
      <c r="I120" s="195">
        <v>303337433.92000002</v>
      </c>
      <c r="J120" s="195">
        <v>291523697.51999468</v>
      </c>
      <c r="K120" s="196">
        <v>23538955</v>
      </c>
      <c r="L120" s="176">
        <v>618400086.43999469</v>
      </c>
      <c r="M120" s="195">
        <v>136467306.49000001</v>
      </c>
      <c r="N120" s="195">
        <v>221438704.60000002</v>
      </c>
      <c r="O120" s="196">
        <v>23538955</v>
      </c>
      <c r="P120" s="176">
        <v>381444966.09000003</v>
      </c>
      <c r="Q120" s="178">
        <v>0.44988613744913164</v>
      </c>
      <c r="R120" s="178">
        <v>0.77755220315887208</v>
      </c>
      <c r="S120" s="178">
        <v>0.75959075191412961</v>
      </c>
      <c r="T120" s="178">
        <v>0.61682553811708241</v>
      </c>
      <c r="U120" s="179">
        <v>29.750470872937846</v>
      </c>
      <c r="V120" s="179">
        <v>18.350850205436476</v>
      </c>
      <c r="W120" s="45">
        <v>0.4275528973081506</v>
      </c>
      <c r="X120" s="45">
        <v>0.9280535051115063</v>
      </c>
      <c r="Y120" s="45">
        <v>0.5724471026918494</v>
      </c>
      <c r="Z120" s="47">
        <v>0.60350574842966964</v>
      </c>
    </row>
    <row r="121" spans="1:26">
      <c r="A121" s="525"/>
      <c r="B121" s="80" t="s">
        <v>27</v>
      </c>
      <c r="C121" s="182">
        <v>24712274.257624771</v>
      </c>
      <c r="D121" s="183">
        <v>20715320.34</v>
      </c>
      <c r="E121" s="183">
        <v>678</v>
      </c>
      <c r="F121" s="183">
        <v>21543</v>
      </c>
      <c r="G121" s="183">
        <v>26019</v>
      </c>
      <c r="H121" s="175">
        <v>48240</v>
      </c>
      <c r="I121" s="184">
        <v>265028095.63999999</v>
      </c>
      <c r="J121" s="184">
        <v>244535829.86999744</v>
      </c>
      <c r="K121" s="185">
        <v>90432268.999999985</v>
      </c>
      <c r="L121" s="176">
        <v>599996194.50999737</v>
      </c>
      <c r="M121" s="184">
        <v>253791283.64000002</v>
      </c>
      <c r="N121" s="184">
        <v>160565452.25</v>
      </c>
      <c r="O121" s="185">
        <v>90432268.999999985</v>
      </c>
      <c r="P121" s="176">
        <v>504789004.88999999</v>
      </c>
      <c r="Q121" s="178">
        <v>0.95760143099974027</v>
      </c>
      <c r="R121" s="178">
        <v>0.74931828462689909</v>
      </c>
      <c r="S121" s="178">
        <v>0.65661319380215732</v>
      </c>
      <c r="T121" s="178">
        <v>0.8413203442102648</v>
      </c>
      <c r="U121" s="179">
        <v>28.963886855828239</v>
      </c>
      <c r="V121" s="179">
        <v>24.367907259212579</v>
      </c>
      <c r="W121" s="45">
        <v>0.29475449093895656</v>
      </c>
      <c r="X121" s="45">
        <v>0.83826037717303403</v>
      </c>
      <c r="Y121" s="45">
        <v>0.70524550906104344</v>
      </c>
      <c r="Z121" s="294">
        <v>0.517620232172471</v>
      </c>
    </row>
    <row r="122" spans="1:26">
      <c r="A122" s="525"/>
      <c r="B122" s="291" t="s">
        <v>30</v>
      </c>
      <c r="C122" s="197">
        <v>19987820.80231088</v>
      </c>
      <c r="D122" s="197">
        <v>17789162.329999998</v>
      </c>
      <c r="E122" s="197">
        <v>658</v>
      </c>
      <c r="F122" s="197">
        <v>24918</v>
      </c>
      <c r="G122" s="197">
        <v>28722</v>
      </c>
      <c r="H122" s="175">
        <v>54298</v>
      </c>
      <c r="I122" s="198">
        <v>162822370.47999999</v>
      </c>
      <c r="J122" s="198">
        <v>269055881.01999199</v>
      </c>
      <c r="K122" s="185">
        <v>62117164.660000004</v>
      </c>
      <c r="L122" s="176">
        <v>493995416.15999204</v>
      </c>
      <c r="M122" s="198">
        <v>160271232.49999997</v>
      </c>
      <c r="N122" s="198">
        <v>180828635.94999999</v>
      </c>
      <c r="O122" s="185">
        <v>62117164.660000004</v>
      </c>
      <c r="P122" s="176">
        <v>403217033.10999995</v>
      </c>
      <c r="Q122" s="178">
        <v>0.98433177227134538</v>
      </c>
      <c r="R122" s="178">
        <v>0.7335917091657127</v>
      </c>
      <c r="S122" s="178">
        <v>0.67208579594869977</v>
      </c>
      <c r="T122" s="178">
        <v>0.81623638584413227</v>
      </c>
      <c r="U122" s="179">
        <v>27.76945912326115</v>
      </c>
      <c r="V122" s="179">
        <v>22.666442951617046</v>
      </c>
      <c r="W122" s="45">
        <v>0.27354954244161322</v>
      </c>
      <c r="X122" s="45">
        <v>0.89000009085249121</v>
      </c>
      <c r="Y122" s="45">
        <v>0.72645045755838678</v>
      </c>
      <c r="Z122" s="47">
        <v>0.49353567350546984</v>
      </c>
    </row>
    <row r="123" spans="1:26">
      <c r="A123" s="525"/>
      <c r="B123" s="291" t="s">
        <v>118</v>
      </c>
      <c r="C123" s="197">
        <v>17349262.900214806</v>
      </c>
      <c r="D123" s="197">
        <v>15151397.699999999</v>
      </c>
      <c r="E123" s="197">
        <v>215</v>
      </c>
      <c r="F123" s="197">
        <v>18308</v>
      </c>
      <c r="G123" s="197">
        <v>13631</v>
      </c>
      <c r="H123" s="175">
        <v>32154</v>
      </c>
      <c r="I123" s="198">
        <v>219366282.11000001</v>
      </c>
      <c r="J123" s="198">
        <v>193404068.62999871</v>
      </c>
      <c r="K123" s="185">
        <v>41492277.240000002</v>
      </c>
      <c r="L123" s="176">
        <v>454262627.97999871</v>
      </c>
      <c r="M123" s="198">
        <v>222268831.67000005</v>
      </c>
      <c r="N123" s="198">
        <v>111189089.27999997</v>
      </c>
      <c r="O123" s="185">
        <v>41492277.240000002</v>
      </c>
      <c r="P123" s="176">
        <v>374950198.19000006</v>
      </c>
      <c r="Q123" s="178">
        <v>1.0132315209615694</v>
      </c>
      <c r="R123" s="178">
        <v>0.64999464318827727</v>
      </c>
      <c r="S123" s="178">
        <v>0.57490563703039665</v>
      </c>
      <c r="T123" s="178">
        <v>0.82540401762151827</v>
      </c>
      <c r="U123" s="179">
        <v>29.981565857782133</v>
      </c>
      <c r="V123" s="179">
        <v>24.746904913597515</v>
      </c>
      <c r="W123" s="45">
        <v>0.27916104527953234</v>
      </c>
      <c r="X123" s="45">
        <v>0.87331650843866138</v>
      </c>
      <c r="Y123" s="45">
        <v>0.72083895472046766</v>
      </c>
      <c r="Z123" s="47">
        <v>0.4390433538595509</v>
      </c>
    </row>
    <row r="124" spans="1:26" ht="12.5" thickBot="1">
      <c r="A124" s="526"/>
      <c r="B124" s="199" t="s">
        <v>107</v>
      </c>
      <c r="C124" s="199">
        <v>84447019.749599248</v>
      </c>
      <c r="D124" s="199">
        <v>74442108.900000006</v>
      </c>
      <c r="E124" s="199">
        <v>2264</v>
      </c>
      <c r="F124" s="199">
        <v>100420</v>
      </c>
      <c r="G124" s="199">
        <v>76107</v>
      </c>
      <c r="H124" s="199">
        <v>178791</v>
      </c>
      <c r="I124" s="192">
        <v>950554182.14999998</v>
      </c>
      <c r="J124" s="192">
        <v>998519477.0399828</v>
      </c>
      <c r="K124" s="192">
        <v>217580665.90000001</v>
      </c>
      <c r="L124" s="192">
        <v>2166654325.089983</v>
      </c>
      <c r="M124" s="192">
        <v>772798654.30000007</v>
      </c>
      <c r="N124" s="192">
        <v>674021882.07999992</v>
      </c>
      <c r="O124" s="192">
        <v>217580665.90000001</v>
      </c>
      <c r="P124" s="192">
        <v>1664401202.28</v>
      </c>
      <c r="Q124" s="190">
        <v>0.81299800559717106</v>
      </c>
      <c r="R124" s="190">
        <v>0.73316540019846244</v>
      </c>
      <c r="S124" s="190">
        <v>0.67502126656364725</v>
      </c>
      <c r="T124" s="190">
        <v>0.76818954597701039</v>
      </c>
      <c r="U124" s="191">
        <v>29.105224947354799</v>
      </c>
      <c r="V124" s="191">
        <v>22.358329537867242</v>
      </c>
      <c r="W124" s="193">
        <v>0.3228221669985748</v>
      </c>
      <c r="X124" s="193">
        <v>0.88152440572484836</v>
      </c>
      <c r="Y124" s="193">
        <v>0.6771778330014252</v>
      </c>
      <c r="Z124" s="193">
        <v>0.5180238378889318</v>
      </c>
    </row>
    <row r="125" spans="1:26">
      <c r="A125" s="524" t="s">
        <v>109</v>
      </c>
      <c r="B125" s="80" t="s">
        <v>95</v>
      </c>
      <c r="C125" s="182">
        <v>15919052.55866115</v>
      </c>
      <c r="D125" s="183">
        <v>14546111.300000001</v>
      </c>
      <c r="E125" s="183">
        <v>436</v>
      </c>
      <c r="F125" s="183">
        <v>21928</v>
      </c>
      <c r="G125" s="183">
        <v>37252</v>
      </c>
      <c r="H125" s="175">
        <v>59616</v>
      </c>
      <c r="I125" s="184">
        <v>128791041.98</v>
      </c>
      <c r="J125" s="184">
        <v>176992410.93000618</v>
      </c>
      <c r="K125" s="185">
        <v>83566672</v>
      </c>
      <c r="L125" s="176">
        <v>389350124.91000617</v>
      </c>
      <c r="M125" s="184">
        <v>111284848.48999999</v>
      </c>
      <c r="N125" s="184">
        <v>82783857.520000011</v>
      </c>
      <c r="O125" s="185">
        <v>83566672</v>
      </c>
      <c r="P125" s="176">
        <v>277635378.00999999</v>
      </c>
      <c r="Q125" s="178">
        <v>0.86407289497107609</v>
      </c>
      <c r="R125" s="178">
        <v>0.63843688598139048</v>
      </c>
      <c r="S125" s="178">
        <v>0.467725463962056</v>
      </c>
      <c r="T125" s="178">
        <v>0.71307381261062197</v>
      </c>
      <c r="U125" s="179">
        <v>26.76661252482003</v>
      </c>
      <c r="V125" s="179">
        <v>19.086570443744645</v>
      </c>
      <c r="W125" s="45">
        <v>0.3484253535109999</v>
      </c>
      <c r="X125" s="45">
        <v>0.91375483851178274</v>
      </c>
      <c r="Y125" s="45">
        <v>0.6515746464890001</v>
      </c>
      <c r="Z125" s="294">
        <v>0.3749224292638747</v>
      </c>
    </row>
    <row r="126" spans="1:26">
      <c r="A126" s="525"/>
      <c r="B126" s="80" t="s">
        <v>28</v>
      </c>
      <c r="C126" s="183">
        <v>64522888.037958093</v>
      </c>
      <c r="D126" s="183">
        <v>60764793.079999998</v>
      </c>
      <c r="E126" s="183">
        <v>2808</v>
      </c>
      <c r="F126" s="183">
        <v>18247</v>
      </c>
      <c r="G126" s="183">
        <v>16902</v>
      </c>
      <c r="H126" s="175">
        <v>37957</v>
      </c>
      <c r="I126" s="184">
        <v>1637682571.0700002</v>
      </c>
      <c r="J126" s="184">
        <v>244753167.32999831</v>
      </c>
      <c r="K126" s="185">
        <v>155287618.87</v>
      </c>
      <c r="L126" s="176">
        <v>2037723357.2699986</v>
      </c>
      <c r="M126" s="184">
        <v>1528396533.3300002</v>
      </c>
      <c r="N126" s="184">
        <v>155972844.86000001</v>
      </c>
      <c r="O126" s="185">
        <v>155287618.87</v>
      </c>
      <c r="P126" s="176">
        <v>1839656997.0599999</v>
      </c>
      <c r="Q126" s="178">
        <v>0.93326787518499599</v>
      </c>
      <c r="R126" s="178">
        <v>0.77807182284255128</v>
      </c>
      <c r="S126" s="178">
        <v>0.63726588939175344</v>
      </c>
      <c r="T126" s="178">
        <v>0.90280017181755512</v>
      </c>
      <c r="U126" s="179">
        <v>33.534605385510488</v>
      </c>
      <c r="V126" s="179">
        <v>30.275047503872781</v>
      </c>
      <c r="W126" s="45">
        <v>0.14978285533639535</v>
      </c>
      <c r="X126" s="45">
        <v>0.94175563009908592</v>
      </c>
      <c r="Y126" s="45">
        <v>0.85021714466360465</v>
      </c>
      <c r="Z126" s="294">
        <v>0.42500724504044052</v>
      </c>
    </row>
    <row r="127" spans="1:26">
      <c r="A127" s="525"/>
      <c r="B127" s="80" t="s">
        <v>29</v>
      </c>
      <c r="C127" s="183">
        <v>31932657.608952306</v>
      </c>
      <c r="D127" s="183">
        <v>28093357.77</v>
      </c>
      <c r="E127" s="183">
        <v>1023</v>
      </c>
      <c r="F127" s="183">
        <v>6610</v>
      </c>
      <c r="G127" s="183">
        <v>24617</v>
      </c>
      <c r="H127" s="175">
        <v>32250</v>
      </c>
      <c r="I127" s="184">
        <v>447126789.06999999</v>
      </c>
      <c r="J127" s="184">
        <v>147013215.82000199</v>
      </c>
      <c r="K127" s="185">
        <v>250067809.03</v>
      </c>
      <c r="L127" s="176">
        <v>844207813.92000198</v>
      </c>
      <c r="M127" s="184">
        <v>470760873.69000006</v>
      </c>
      <c r="N127" s="184">
        <v>83270005.189999983</v>
      </c>
      <c r="O127" s="185">
        <v>250067809.03</v>
      </c>
      <c r="P127" s="176">
        <v>804098687.90999997</v>
      </c>
      <c r="Q127" s="178">
        <v>1.0528576797403657</v>
      </c>
      <c r="R127" s="178">
        <v>0.8394705195140435</v>
      </c>
      <c r="S127" s="178">
        <v>0.56641169792485158</v>
      </c>
      <c r="T127" s="178">
        <v>0.95248903723864042</v>
      </c>
      <c r="U127" s="179">
        <v>30.050085889750942</v>
      </c>
      <c r="V127" s="179">
        <v>28.622377378067327</v>
      </c>
      <c r="W127" s="45">
        <v>0.16202980588605276</v>
      </c>
      <c r="X127" s="45">
        <v>0.87976885964305207</v>
      </c>
      <c r="Y127" s="45">
        <v>0.83797019411394724</v>
      </c>
      <c r="Z127" s="294">
        <v>0.49393666842415407</v>
      </c>
    </row>
    <row r="128" spans="1:26" ht="12.5" thickBot="1">
      <c r="A128" s="525"/>
      <c r="B128" s="201" t="s">
        <v>107</v>
      </c>
      <c r="C128" s="199">
        <v>112374598.20557156</v>
      </c>
      <c r="D128" s="199">
        <v>103404262.14999999</v>
      </c>
      <c r="E128" s="199">
        <v>4267</v>
      </c>
      <c r="F128" s="199">
        <v>46785</v>
      </c>
      <c r="G128" s="199">
        <v>78771</v>
      </c>
      <c r="H128" s="199">
        <v>129823</v>
      </c>
      <c r="I128" s="192">
        <v>2213600402.1200004</v>
      </c>
      <c r="J128" s="192">
        <v>568758794.08000648</v>
      </c>
      <c r="K128" s="192">
        <v>488922099.89999998</v>
      </c>
      <c r="L128" s="192">
        <v>3271281296.1000066</v>
      </c>
      <c r="M128" s="192">
        <v>2110442255.5100002</v>
      </c>
      <c r="N128" s="192">
        <v>322026707.56999999</v>
      </c>
      <c r="O128" s="192">
        <v>488922099.89999998</v>
      </c>
      <c r="P128" s="192">
        <v>2921391062.98</v>
      </c>
      <c r="Q128" s="190">
        <v>0.95339802680230634</v>
      </c>
      <c r="R128" s="190">
        <v>0.76672350997892713</v>
      </c>
      <c r="S128" s="190">
        <v>0.5661920499900015</v>
      </c>
      <c r="T128" s="190">
        <v>0.89304183851839869</v>
      </c>
      <c r="U128" s="191">
        <v>31.635845835393418</v>
      </c>
      <c r="V128" s="191">
        <v>28.252133927924366</v>
      </c>
      <c r="W128" s="193">
        <v>0.1782454944831473</v>
      </c>
      <c r="X128" s="193">
        <v>0.92017469963130138</v>
      </c>
      <c r="Y128" s="193">
        <v>0.8217545055168527</v>
      </c>
      <c r="Z128" s="193">
        <v>0.41912450028115206</v>
      </c>
    </row>
    <row r="129" spans="1:26" ht="12.5" thickBot="1">
      <c r="A129" s="527" t="s">
        <v>32</v>
      </c>
      <c r="B129" s="528"/>
      <c r="C129" s="295">
        <v>250276864.46840012</v>
      </c>
      <c r="D129" s="295">
        <v>226756194.64000002</v>
      </c>
      <c r="E129" s="295">
        <v>7657</v>
      </c>
      <c r="F129" s="295">
        <v>274173</v>
      </c>
      <c r="G129" s="295">
        <v>210229</v>
      </c>
      <c r="H129" s="295">
        <v>492059</v>
      </c>
      <c r="I129" s="296">
        <v>3559915301.5300007</v>
      </c>
      <c r="J129" s="296">
        <v>2393857729.1999855</v>
      </c>
      <c r="K129" s="296">
        <v>824664777.79999995</v>
      </c>
      <c r="L129" s="296">
        <v>6778437808.5299854</v>
      </c>
      <c r="M129" s="296">
        <v>3147011507.5400004</v>
      </c>
      <c r="N129" s="296">
        <v>1467180594.6299999</v>
      </c>
      <c r="O129" s="296">
        <v>824664777.79999995</v>
      </c>
      <c r="P129" s="296">
        <v>5438856879.9700003</v>
      </c>
      <c r="Q129" s="204">
        <v>0.88401302867724407</v>
      </c>
      <c r="R129" s="204">
        <v>0.71207995825583026</v>
      </c>
      <c r="S129" s="204">
        <v>0.61289381433721368</v>
      </c>
      <c r="T129" s="204">
        <v>0.80237615710300436</v>
      </c>
      <c r="U129" s="205">
        <v>29.893065630650085</v>
      </c>
      <c r="V129" s="205">
        <v>23.985483124748914</v>
      </c>
      <c r="W129" s="207">
        <v>0.2730300323963174</v>
      </c>
      <c r="X129" s="207">
        <v>0.9060213980291022</v>
      </c>
      <c r="Y129" s="207">
        <v>0.7269699676036826</v>
      </c>
      <c r="Z129" s="297">
        <v>0.48221249890765133</v>
      </c>
    </row>
    <row r="131" spans="1:26" ht="12.5" thickBot="1">
      <c r="B131" s="167">
        <v>43343</v>
      </c>
    </row>
    <row r="132" spans="1:26" ht="12.5" thickBot="1">
      <c r="A132" s="524" t="s">
        <v>101</v>
      </c>
      <c r="B132" s="446" t="s">
        <v>1</v>
      </c>
      <c r="C132" s="480" t="s">
        <v>2</v>
      </c>
      <c r="D132" s="482" t="s">
        <v>3</v>
      </c>
      <c r="E132" s="452" t="s">
        <v>5</v>
      </c>
      <c r="F132" s="453"/>
      <c r="G132" s="453"/>
      <c r="H132" s="454"/>
      <c r="I132" s="484" t="s">
        <v>6</v>
      </c>
      <c r="J132" s="485"/>
      <c r="K132" s="485"/>
      <c r="L132" s="485"/>
      <c r="M132" s="455" t="s">
        <v>7</v>
      </c>
      <c r="N132" s="456"/>
      <c r="O132" s="456"/>
      <c r="P132" s="457"/>
      <c r="Q132" s="486" t="s">
        <v>8</v>
      </c>
      <c r="R132" s="487"/>
      <c r="S132" s="487"/>
      <c r="T132" s="487"/>
      <c r="U132" s="487"/>
      <c r="V132" s="487"/>
      <c r="W132" s="487"/>
      <c r="X132" s="487"/>
      <c r="Y132" s="487"/>
      <c r="Z132" s="488"/>
    </row>
    <row r="133" spans="1:26" ht="36.5" thickBot="1">
      <c r="A133" s="526"/>
      <c r="B133" s="447"/>
      <c r="C133" s="481"/>
      <c r="D133" s="483"/>
      <c r="E133" s="152" t="s">
        <v>10</v>
      </c>
      <c r="F133" s="152" t="s">
        <v>11</v>
      </c>
      <c r="G133" s="152" t="s">
        <v>12</v>
      </c>
      <c r="H133" s="152" t="s">
        <v>13</v>
      </c>
      <c r="I133" s="152" t="s">
        <v>10</v>
      </c>
      <c r="J133" s="152" t="s">
        <v>11</v>
      </c>
      <c r="K133" s="152" t="s">
        <v>14</v>
      </c>
      <c r="L133" s="152" t="s">
        <v>15</v>
      </c>
      <c r="M133" s="152" t="s">
        <v>10</v>
      </c>
      <c r="N133" s="152" t="s">
        <v>11</v>
      </c>
      <c r="O133" s="152" t="s">
        <v>14</v>
      </c>
      <c r="P133" s="168" t="s">
        <v>15</v>
      </c>
      <c r="Q133" s="169" t="s">
        <v>102</v>
      </c>
      <c r="R133" s="169" t="s">
        <v>103</v>
      </c>
      <c r="S133" s="169" t="s">
        <v>104</v>
      </c>
      <c r="T133" s="169" t="s">
        <v>105</v>
      </c>
      <c r="U133" s="170" t="s">
        <v>92</v>
      </c>
      <c r="V133" s="170" t="s">
        <v>93</v>
      </c>
      <c r="W133" s="171" t="s">
        <v>94</v>
      </c>
      <c r="X133" s="172" t="s">
        <v>21</v>
      </c>
      <c r="Y133" s="172" t="s">
        <v>79</v>
      </c>
      <c r="Z133" s="170" t="s">
        <v>120</v>
      </c>
    </row>
    <row r="134" spans="1:26">
      <c r="A134" s="524" t="s">
        <v>106</v>
      </c>
      <c r="B134" s="173" t="s">
        <v>24</v>
      </c>
      <c r="C134" s="174">
        <v>17073071.532139186</v>
      </c>
      <c r="D134" s="175">
        <v>15162529.949999999</v>
      </c>
      <c r="E134" s="175">
        <v>387</v>
      </c>
      <c r="F134" s="175">
        <v>54568</v>
      </c>
      <c r="G134" s="175">
        <v>17878</v>
      </c>
      <c r="H134" s="175">
        <v>72833</v>
      </c>
      <c r="I134" s="176">
        <v>136132199.88999993</v>
      </c>
      <c r="J134" s="176">
        <v>255220838.68999809</v>
      </c>
      <c r="K134" s="177">
        <v>33233970</v>
      </c>
      <c r="L134" s="176">
        <v>424587008.57999802</v>
      </c>
      <c r="M134" s="176">
        <v>126671265.63</v>
      </c>
      <c r="N134" s="176">
        <v>126484544.20999999</v>
      </c>
      <c r="O134" s="177">
        <v>33233970</v>
      </c>
      <c r="P134" s="176">
        <v>286389779.83999997</v>
      </c>
      <c r="Q134" s="178">
        <v>0.9305018631327141</v>
      </c>
      <c r="R134" s="178">
        <v>0.55370376710082581</v>
      </c>
      <c r="S134" s="178">
        <v>0.49558862379428748</v>
      </c>
      <c r="T134" s="178">
        <v>0.67451376055478207</v>
      </c>
      <c r="U134" s="179">
        <v>28.002385484488229</v>
      </c>
      <c r="V134" s="179">
        <v>18.887994337646798</v>
      </c>
      <c r="W134" s="45">
        <v>0.40096689240441741</v>
      </c>
      <c r="X134" s="45">
        <v>0.88809619999877065</v>
      </c>
      <c r="Y134" s="45">
        <v>0.59903310759558259</v>
      </c>
      <c r="Z134" s="294">
        <v>0.5</v>
      </c>
    </row>
    <row r="135" spans="1:26">
      <c r="A135" s="525"/>
      <c r="B135" s="181" t="s">
        <v>80</v>
      </c>
      <c r="C135" s="182">
        <v>20423761.376375526</v>
      </c>
      <c r="D135" s="183">
        <v>18033162.259999998</v>
      </c>
      <c r="E135" s="183">
        <v>490</v>
      </c>
      <c r="F135" s="183">
        <v>29612</v>
      </c>
      <c r="G135" s="183">
        <v>23799</v>
      </c>
      <c r="H135" s="175">
        <v>53901</v>
      </c>
      <c r="I135" s="184">
        <v>168644434.49999994</v>
      </c>
      <c r="J135" s="184">
        <v>269592471.04000407</v>
      </c>
      <c r="K135" s="185">
        <v>69781729</v>
      </c>
      <c r="L135" s="176">
        <v>508018634.54000401</v>
      </c>
      <c r="M135" s="184">
        <v>122398556.24999999</v>
      </c>
      <c r="N135" s="184">
        <v>176914692.16999999</v>
      </c>
      <c r="O135" s="185">
        <v>69781729</v>
      </c>
      <c r="P135" s="176">
        <v>369094977.41999996</v>
      </c>
      <c r="Q135" s="178">
        <v>0.7257788056444876</v>
      </c>
      <c r="R135" s="178">
        <v>0.72691566165289057</v>
      </c>
      <c r="S135" s="178">
        <v>0.65623009235947138</v>
      </c>
      <c r="T135" s="178">
        <v>0.72653826518431674</v>
      </c>
      <c r="U135" s="179">
        <v>28.171356039248774</v>
      </c>
      <c r="V135" s="179">
        <v>20.467568144645529</v>
      </c>
      <c r="W135" s="45">
        <v>0.35850296217607003</v>
      </c>
      <c r="X135" s="45">
        <v>0.88295010540317165</v>
      </c>
      <c r="Y135" s="45">
        <v>0.64149703782392997</v>
      </c>
      <c r="Z135" s="294">
        <v>0.5</v>
      </c>
    </row>
    <row r="136" spans="1:26">
      <c r="A136" s="525"/>
      <c r="B136" s="181" t="s">
        <v>31</v>
      </c>
      <c r="C136" s="182">
        <v>17669238.042724457</v>
      </c>
      <c r="D136" s="183">
        <v>16318229.84</v>
      </c>
      <c r="E136" s="183">
        <v>260</v>
      </c>
      <c r="F136" s="183">
        <v>42419</v>
      </c>
      <c r="G136" s="183">
        <v>15191</v>
      </c>
      <c r="H136" s="175">
        <v>57870</v>
      </c>
      <c r="I136" s="184">
        <v>97203094.800000072</v>
      </c>
      <c r="J136" s="184">
        <v>315192198.41999733</v>
      </c>
      <c r="K136" s="185">
        <v>24128970</v>
      </c>
      <c r="L136" s="176">
        <v>436524263.21999741</v>
      </c>
      <c r="M136" s="184">
        <v>44074442.180000007</v>
      </c>
      <c r="N136" s="184">
        <v>156310781.93000001</v>
      </c>
      <c r="O136" s="186">
        <v>24128970</v>
      </c>
      <c r="P136" s="176">
        <v>224514194.11000001</v>
      </c>
      <c r="Q136" s="178">
        <v>0.4534263262984089</v>
      </c>
      <c r="R136" s="178">
        <v>0.53176685902088883</v>
      </c>
      <c r="S136" s="178">
        <v>0.49592211581872353</v>
      </c>
      <c r="T136" s="178">
        <v>0.51432237111835044</v>
      </c>
      <c r="U136" s="179">
        <v>26.75071178063499</v>
      </c>
      <c r="V136" s="179">
        <v>13.758489512119779</v>
      </c>
      <c r="W136" s="45">
        <v>0.52500324895340467</v>
      </c>
      <c r="X136" s="45">
        <v>0.9235389664535788</v>
      </c>
      <c r="Y136" s="45">
        <v>0.47499675104659533</v>
      </c>
      <c r="Z136" s="294">
        <v>0.5</v>
      </c>
    </row>
    <row r="137" spans="1:26" ht="12.5" thickBot="1">
      <c r="A137" s="526"/>
      <c r="B137" s="187" t="s">
        <v>107</v>
      </c>
      <c r="C137" s="188">
        <v>55166070.951239169</v>
      </c>
      <c r="D137" s="188">
        <v>49513922.049999997</v>
      </c>
      <c r="E137" s="188">
        <v>1137</v>
      </c>
      <c r="F137" s="188">
        <v>126599</v>
      </c>
      <c r="G137" s="188">
        <v>56868</v>
      </c>
      <c r="H137" s="188">
        <v>184604</v>
      </c>
      <c r="I137" s="189">
        <v>401979729.18999994</v>
      </c>
      <c r="J137" s="189">
        <v>840005508.1499995</v>
      </c>
      <c r="K137" s="189">
        <v>127144669</v>
      </c>
      <c r="L137" s="189">
        <v>1369129906.3399994</v>
      </c>
      <c r="M137" s="189">
        <v>293144264.06</v>
      </c>
      <c r="N137" s="189">
        <v>459710018.31</v>
      </c>
      <c r="O137" s="189">
        <v>127144669</v>
      </c>
      <c r="P137" s="189">
        <v>879998951.37</v>
      </c>
      <c r="Q137" s="190">
        <v>0.72925135964117804</v>
      </c>
      <c r="R137" s="190">
        <v>0.60678755086344993</v>
      </c>
      <c r="S137" s="190">
        <v>0.54727024269453928</v>
      </c>
      <c r="T137" s="190">
        <v>0.64274321033746207</v>
      </c>
      <c r="U137" s="191">
        <v>27.651412969415528</v>
      </c>
      <c r="V137" s="191">
        <v>17.772757942329072</v>
      </c>
      <c r="W137" s="193">
        <v>0.42311031643080999</v>
      </c>
      <c r="X137" s="193">
        <v>0.89754302230015515</v>
      </c>
      <c r="Y137" s="193">
        <v>0.57688968356919001</v>
      </c>
      <c r="Z137" s="193">
        <v>0.5</v>
      </c>
    </row>
    <row r="138" spans="1:26">
      <c r="A138" s="524" t="s">
        <v>108</v>
      </c>
      <c r="B138" s="44" t="s">
        <v>25</v>
      </c>
      <c r="C138" s="194">
        <v>20704359.790335391</v>
      </c>
      <c r="D138" s="194">
        <v>19146281.620000001</v>
      </c>
      <c r="E138" s="194">
        <v>721</v>
      </c>
      <c r="F138" s="194">
        <v>35499</v>
      </c>
      <c r="G138" s="194">
        <v>7754</v>
      </c>
      <c r="H138" s="175">
        <v>43974</v>
      </c>
      <c r="I138" s="195">
        <v>268812763.09999985</v>
      </c>
      <c r="J138" s="195">
        <v>274104079.25000697</v>
      </c>
      <c r="K138" s="196">
        <v>25313889</v>
      </c>
      <c r="L138" s="176">
        <v>568230731.35000682</v>
      </c>
      <c r="M138" s="195">
        <v>109853779.84999999</v>
      </c>
      <c r="N138" s="195">
        <v>204047240.53999999</v>
      </c>
      <c r="O138" s="196">
        <v>25313889</v>
      </c>
      <c r="P138" s="176">
        <v>339214909.38999999</v>
      </c>
      <c r="Q138" s="178">
        <v>0.40866281266984994</v>
      </c>
      <c r="R138" s="178">
        <v>0.76602326467090587</v>
      </c>
      <c r="S138" s="178">
        <v>0.74441519111392351</v>
      </c>
      <c r="T138" s="178">
        <v>0.59696684933616784</v>
      </c>
      <c r="U138" s="179">
        <v>29.678385737126057</v>
      </c>
      <c r="V138" s="179">
        <v>17.717012426875606</v>
      </c>
      <c r="W138" s="45">
        <v>0.44795707131549856</v>
      </c>
      <c r="X138" s="45">
        <v>0.92474637293239625</v>
      </c>
      <c r="Y138" s="45">
        <v>0.55204292868450144</v>
      </c>
      <c r="Z138" s="47">
        <v>0.6</v>
      </c>
    </row>
    <row r="139" spans="1:26">
      <c r="A139" s="525"/>
      <c r="B139" s="80" t="s">
        <v>27</v>
      </c>
      <c r="C139" s="182">
        <v>24917495.572978336</v>
      </c>
      <c r="D139" s="183">
        <v>20672204.75</v>
      </c>
      <c r="E139" s="183">
        <v>693</v>
      </c>
      <c r="F139" s="183">
        <v>21606</v>
      </c>
      <c r="G139" s="183">
        <v>26334</v>
      </c>
      <c r="H139" s="175">
        <v>48633</v>
      </c>
      <c r="I139" s="184">
        <v>271541303.11000013</v>
      </c>
      <c r="J139" s="184">
        <v>244494013.96999738</v>
      </c>
      <c r="K139" s="185">
        <v>88084523</v>
      </c>
      <c r="L139" s="176">
        <v>604119840.07999754</v>
      </c>
      <c r="M139" s="184">
        <v>257402112.16999996</v>
      </c>
      <c r="N139" s="184">
        <v>145037696.42500004</v>
      </c>
      <c r="O139" s="185">
        <v>88084523</v>
      </c>
      <c r="P139" s="176">
        <v>490524331.59500003</v>
      </c>
      <c r="Q139" s="178">
        <v>0.9479298700490052</v>
      </c>
      <c r="R139" s="178">
        <v>0.7009538906175129</v>
      </c>
      <c r="S139" s="178">
        <v>0.59321573591899091</v>
      </c>
      <c r="T139" s="178">
        <v>0.8119652741913671</v>
      </c>
      <c r="U139" s="179">
        <v>29.223774018588777</v>
      </c>
      <c r="V139" s="179">
        <v>23.728689683909987</v>
      </c>
      <c r="W139" s="45">
        <v>0.32637241375989767</v>
      </c>
      <c r="X139" s="45">
        <v>0.8296261030509775</v>
      </c>
      <c r="Y139" s="45">
        <v>0.67362758624010233</v>
      </c>
      <c r="Z139" s="294">
        <v>0.49</v>
      </c>
    </row>
    <row r="140" spans="1:26">
      <c r="A140" s="525"/>
      <c r="B140" s="291" t="s">
        <v>30</v>
      </c>
      <c r="C140" s="197">
        <v>22351744.547535658</v>
      </c>
      <c r="D140" s="197">
        <v>18411703.199999999</v>
      </c>
      <c r="E140" s="197">
        <v>659</v>
      </c>
      <c r="F140" s="197">
        <v>24849</v>
      </c>
      <c r="G140" s="197">
        <v>28933</v>
      </c>
      <c r="H140" s="175">
        <v>54441</v>
      </c>
      <c r="I140" s="198">
        <v>161614977.8199999</v>
      </c>
      <c r="J140" s="198">
        <v>298629916.3100031</v>
      </c>
      <c r="K140" s="185">
        <v>54839065.07</v>
      </c>
      <c r="L140" s="176">
        <v>515083959.20000297</v>
      </c>
      <c r="M140" s="198">
        <v>148844410.42999998</v>
      </c>
      <c r="N140" s="198">
        <v>152244165.72999999</v>
      </c>
      <c r="O140" s="185">
        <v>54839065.07</v>
      </c>
      <c r="P140" s="176">
        <v>355927641.22999996</v>
      </c>
      <c r="Q140" s="178">
        <v>0.92098153548476636</v>
      </c>
      <c r="R140" s="178">
        <v>0.58585969832914842</v>
      </c>
      <c r="S140" s="178">
        <v>0.50980882160499175</v>
      </c>
      <c r="T140" s="178">
        <v>0.69100897993951338</v>
      </c>
      <c r="U140" s="179">
        <v>27.975899546327849</v>
      </c>
      <c r="V140" s="179">
        <v>19.3315978083983</v>
      </c>
      <c r="W140" s="45">
        <v>0.43079824395256061</v>
      </c>
      <c r="X140" s="45">
        <v>0.82372555577680584</v>
      </c>
      <c r="Y140" s="45">
        <v>0.56920175604743939</v>
      </c>
      <c r="Z140" s="47">
        <v>0.46</v>
      </c>
    </row>
    <row r="141" spans="1:26">
      <c r="A141" s="525"/>
      <c r="B141" s="291" t="s">
        <v>118</v>
      </c>
      <c r="C141" s="197">
        <v>15472135.985043209</v>
      </c>
      <c r="D141" s="197">
        <v>13463377.73</v>
      </c>
      <c r="E141" s="197">
        <v>218</v>
      </c>
      <c r="F141" s="197">
        <v>18284</v>
      </c>
      <c r="G141" s="197">
        <v>13858</v>
      </c>
      <c r="H141" s="175">
        <v>32360</v>
      </c>
      <c r="I141" s="198">
        <v>235293585.12999994</v>
      </c>
      <c r="J141" s="198">
        <v>143028243.08000076</v>
      </c>
      <c r="K141" s="185">
        <v>40672759.899999999</v>
      </c>
      <c r="L141" s="176">
        <v>418994588.11000067</v>
      </c>
      <c r="M141" s="198">
        <v>239439989.87000003</v>
      </c>
      <c r="N141" s="198">
        <v>96169600.370000005</v>
      </c>
      <c r="O141" s="185">
        <v>40672759.899999999</v>
      </c>
      <c r="P141" s="176">
        <v>376282350.13999999</v>
      </c>
      <c r="Q141" s="178">
        <v>1.0176222600276552</v>
      </c>
      <c r="R141" s="178">
        <v>0.74491896097539445</v>
      </c>
      <c r="S141" s="178">
        <v>0.67238188975172508</v>
      </c>
      <c r="T141" s="178">
        <v>0.89806016788267629</v>
      </c>
      <c r="U141" s="179">
        <v>31.121060146471926</v>
      </c>
      <c r="V141" s="179">
        <v>27.948584499827444</v>
      </c>
      <c r="W141" s="45">
        <v>0.21853561291344092</v>
      </c>
      <c r="X141" s="45">
        <v>0.87016929937889254</v>
      </c>
      <c r="Y141" s="45">
        <v>0.78146438708655908</v>
      </c>
      <c r="Z141" s="47">
        <v>0.43</v>
      </c>
    </row>
    <row r="142" spans="1:26" ht="12.5" thickBot="1">
      <c r="A142" s="526"/>
      <c r="B142" s="199" t="s">
        <v>107</v>
      </c>
      <c r="C142" s="199">
        <v>83445735.895892605</v>
      </c>
      <c r="D142" s="199">
        <v>71693567.299999997</v>
      </c>
      <c r="E142" s="199">
        <v>2291</v>
      </c>
      <c r="F142" s="199">
        <v>100238</v>
      </c>
      <c r="G142" s="199">
        <v>76879</v>
      </c>
      <c r="H142" s="199">
        <v>179408</v>
      </c>
      <c r="I142" s="192">
        <v>937262629.15999985</v>
      </c>
      <c r="J142" s="192">
        <v>960256252.61000812</v>
      </c>
      <c r="K142" s="192">
        <v>208910236.97</v>
      </c>
      <c r="L142" s="192">
        <v>2106429118.7400079</v>
      </c>
      <c r="M142" s="192">
        <v>755540292.31999993</v>
      </c>
      <c r="N142" s="192">
        <v>597498703.06500006</v>
      </c>
      <c r="O142" s="192">
        <v>208910236.97</v>
      </c>
      <c r="P142" s="192">
        <v>1561949232.355</v>
      </c>
      <c r="Q142" s="190">
        <v>0.80611374956572801</v>
      </c>
      <c r="R142" s="190">
        <v>0.68972977520479661</v>
      </c>
      <c r="S142" s="190">
        <v>0.62222839105809402</v>
      </c>
      <c r="T142" s="190">
        <v>0.74151521096010264</v>
      </c>
      <c r="U142" s="191">
        <v>29.38100582895682</v>
      </c>
      <c r="V142" s="191">
        <v>21.786462735478921</v>
      </c>
      <c r="W142" s="193">
        <v>0.36291686914635302</v>
      </c>
      <c r="X142" s="193">
        <v>0.85916394085667025</v>
      </c>
      <c r="Y142" s="193">
        <v>0.63708313085364698</v>
      </c>
      <c r="Z142" s="193">
        <v>0.5</v>
      </c>
    </row>
    <row r="143" spans="1:26">
      <c r="A143" s="524" t="s">
        <v>109</v>
      </c>
      <c r="B143" s="80" t="s">
        <v>95</v>
      </c>
      <c r="C143" s="182">
        <v>15758057.794212949</v>
      </c>
      <c r="D143" s="183">
        <v>14285891.98</v>
      </c>
      <c r="E143" s="183">
        <v>439</v>
      </c>
      <c r="F143" s="183">
        <v>22412</v>
      </c>
      <c r="G143" s="183">
        <v>37225</v>
      </c>
      <c r="H143" s="175">
        <v>60076</v>
      </c>
      <c r="I143" s="184">
        <v>126609146.44000004</v>
      </c>
      <c r="J143" s="184">
        <v>167627722.90999213</v>
      </c>
      <c r="K143" s="185">
        <v>92950747.599999994</v>
      </c>
      <c r="L143" s="176">
        <v>387187616.94999218</v>
      </c>
      <c r="M143" s="184">
        <v>102835331.13</v>
      </c>
      <c r="N143" s="184">
        <v>84231384.770000011</v>
      </c>
      <c r="O143" s="185">
        <v>92950747.599999994</v>
      </c>
      <c r="P143" s="176">
        <v>280017463.5</v>
      </c>
      <c r="Q143" s="178">
        <v>0.81222671522182299</v>
      </c>
      <c r="R143" s="178">
        <v>0.67995691287629145</v>
      </c>
      <c r="S143" s="178">
        <v>0.50249077722798952</v>
      </c>
      <c r="T143" s="178">
        <v>0.72320872683323989</v>
      </c>
      <c r="U143" s="179">
        <v>27.102796065660311</v>
      </c>
      <c r="V143" s="179">
        <v>19.600978636267133</v>
      </c>
      <c r="W143" s="45">
        <v>0.34435563789293622</v>
      </c>
      <c r="X143" s="45">
        <v>0.90657695044413455</v>
      </c>
      <c r="Y143" s="45">
        <v>0.65564436210706378</v>
      </c>
      <c r="Z143" s="294">
        <v>0.39</v>
      </c>
    </row>
    <row r="144" spans="1:26">
      <c r="A144" s="525"/>
      <c r="B144" s="80" t="s">
        <v>28</v>
      </c>
      <c r="C144" s="183">
        <v>68491160.273329377</v>
      </c>
      <c r="D144" s="183">
        <v>62519795</v>
      </c>
      <c r="E144" s="183">
        <v>2821</v>
      </c>
      <c r="F144" s="183">
        <v>17634</v>
      </c>
      <c r="G144" s="183">
        <v>17101</v>
      </c>
      <c r="H144" s="175">
        <v>37556</v>
      </c>
      <c r="I144" s="184">
        <v>1688686858.6800017</v>
      </c>
      <c r="J144" s="184">
        <v>268851495.1600008</v>
      </c>
      <c r="K144" s="185">
        <v>154068010.98000002</v>
      </c>
      <c r="L144" s="176">
        <v>2111606364.8200026</v>
      </c>
      <c r="M144" s="184">
        <v>1595672234.3800001</v>
      </c>
      <c r="N144" s="184">
        <v>162212213.19999999</v>
      </c>
      <c r="O144" s="185">
        <v>154068010.98000002</v>
      </c>
      <c r="P144" s="176">
        <v>1911952458.5600002</v>
      </c>
      <c r="Q144" s="178">
        <v>0.94491896243409601</v>
      </c>
      <c r="R144" s="178">
        <v>0.74784969619088804</v>
      </c>
      <c r="S144" s="178">
        <v>0.60335246825933819</v>
      </c>
      <c r="T144" s="178">
        <v>0.90544927805376207</v>
      </c>
      <c r="U144" s="179">
        <v>33.775004617657537</v>
      </c>
      <c r="V144" s="179">
        <v>30.581553547320496</v>
      </c>
      <c r="W144" s="45">
        <v>0.17349183426138148</v>
      </c>
      <c r="X144" s="45">
        <v>0.91281553342797372</v>
      </c>
      <c r="Y144" s="45">
        <v>0.82650816573861852</v>
      </c>
      <c r="Z144" s="294">
        <v>0.44</v>
      </c>
    </row>
    <row r="145" spans="1:26">
      <c r="A145" s="525"/>
      <c r="B145" s="80" t="s">
        <v>29</v>
      </c>
      <c r="C145" s="183">
        <v>34438245.58292561</v>
      </c>
      <c r="D145" s="183">
        <v>29466434.949999999</v>
      </c>
      <c r="E145" s="183">
        <v>1031</v>
      </c>
      <c r="F145" s="183">
        <v>6802</v>
      </c>
      <c r="G145" s="183">
        <v>25467</v>
      </c>
      <c r="H145" s="175">
        <v>33300</v>
      </c>
      <c r="I145" s="184">
        <v>497328643.52999979</v>
      </c>
      <c r="J145" s="184">
        <v>154768046.14999869</v>
      </c>
      <c r="K145" s="185">
        <v>245486871.57999998</v>
      </c>
      <c r="L145" s="176">
        <v>897583561.25999856</v>
      </c>
      <c r="M145" s="184">
        <v>451529753.22999996</v>
      </c>
      <c r="N145" s="184">
        <v>80280267.24000001</v>
      </c>
      <c r="O145" s="185">
        <v>245486871.57999998</v>
      </c>
      <c r="P145" s="176">
        <v>777296892.04999995</v>
      </c>
      <c r="Q145" s="178">
        <v>0.90791021008779449</v>
      </c>
      <c r="R145" s="178">
        <v>0.81389915373820299</v>
      </c>
      <c r="S145" s="178">
        <v>0.51871345046375827</v>
      </c>
      <c r="T145" s="178">
        <v>0.86598833311837387</v>
      </c>
      <c r="U145" s="179">
        <v>30.46122012327109</v>
      </c>
      <c r="V145" s="179">
        <v>26.379061239303397</v>
      </c>
      <c r="W145" s="45">
        <v>0.25903342480538427</v>
      </c>
      <c r="X145" s="45">
        <v>0.85563112903200211</v>
      </c>
      <c r="Y145" s="45">
        <v>0.74096657519461573</v>
      </c>
      <c r="Z145" s="294">
        <v>0.5</v>
      </c>
    </row>
    <row r="146" spans="1:26" ht="12.5" thickBot="1">
      <c r="A146" s="525"/>
      <c r="B146" s="201" t="s">
        <v>107</v>
      </c>
      <c r="C146" s="199">
        <v>118687463.65046793</v>
      </c>
      <c r="D146" s="199">
        <v>106272122.16</v>
      </c>
      <c r="E146" s="199">
        <v>4291</v>
      </c>
      <c r="F146" s="199">
        <v>46848</v>
      </c>
      <c r="G146" s="199">
        <v>79793</v>
      </c>
      <c r="H146" s="199">
        <v>130932</v>
      </c>
      <c r="I146" s="192">
        <v>2312624648.6500015</v>
      </c>
      <c r="J146" s="192">
        <v>591247264.21999156</v>
      </c>
      <c r="K146" s="192">
        <v>492505630.15999997</v>
      </c>
      <c r="L146" s="192">
        <v>3396377543.0299931</v>
      </c>
      <c r="M146" s="192">
        <v>2150037318.7400002</v>
      </c>
      <c r="N146" s="192">
        <v>326723865.21000004</v>
      </c>
      <c r="O146" s="192">
        <v>492505630.15999997</v>
      </c>
      <c r="P146" s="192">
        <v>2969266814.1100006</v>
      </c>
      <c r="Q146" s="190">
        <v>0.92969575499209878</v>
      </c>
      <c r="R146" s="190">
        <v>0.75591908415495046</v>
      </c>
      <c r="S146" s="190">
        <v>0.55260106047346114</v>
      </c>
      <c r="T146" s="190">
        <v>0.87424521464155125</v>
      </c>
      <c r="U146" s="191">
        <v>31.959252097332854</v>
      </c>
      <c r="V146" s="191">
        <v>27.940223209616207</v>
      </c>
      <c r="W146" s="193">
        <v>0.21720549592504446</v>
      </c>
      <c r="X146" s="193">
        <v>0.89539466841223558</v>
      </c>
      <c r="Y146" s="193">
        <v>0.78279450407495554</v>
      </c>
      <c r="Z146" s="193">
        <v>0.43</v>
      </c>
    </row>
    <row r="147" spans="1:26" ht="12.5" thickBot="1">
      <c r="A147" s="527" t="s">
        <v>32</v>
      </c>
      <c r="B147" s="528"/>
      <c r="C147" s="295">
        <v>257299270.49759972</v>
      </c>
      <c r="D147" s="295">
        <v>227479611.50999999</v>
      </c>
      <c r="E147" s="295">
        <v>7719</v>
      </c>
      <c r="F147" s="295">
        <v>273685</v>
      </c>
      <c r="G147" s="295">
        <v>213540</v>
      </c>
      <c r="H147" s="295">
        <v>494944</v>
      </c>
      <c r="I147" s="296">
        <v>3651867007.0000014</v>
      </c>
      <c r="J147" s="296">
        <v>2391509024.9799991</v>
      </c>
      <c r="K147" s="296">
        <v>828560536.13</v>
      </c>
      <c r="L147" s="296">
        <v>6871936568.1099997</v>
      </c>
      <c r="M147" s="296">
        <v>3198721875.1200004</v>
      </c>
      <c r="N147" s="296">
        <v>1383932586.585</v>
      </c>
      <c r="O147" s="296">
        <v>828560536.13</v>
      </c>
      <c r="P147" s="296">
        <v>5411214997.835</v>
      </c>
      <c r="Q147" s="204">
        <v>0.87591411981559031</v>
      </c>
      <c r="R147" s="204">
        <v>0.68709482224735707</v>
      </c>
      <c r="S147" s="204">
        <v>0.57868591426142513</v>
      </c>
      <c r="T147" s="204">
        <v>0.78743669185573628</v>
      </c>
      <c r="U147" s="205">
        <v>30.209021909675233</v>
      </c>
      <c r="V147" s="205">
        <v>23.787692276752122</v>
      </c>
      <c r="W147" s="207">
        <v>0.30382316123304565</v>
      </c>
      <c r="X147" s="207">
        <v>0.88410515533164746</v>
      </c>
      <c r="Y147" s="207">
        <v>0.69617683876695435</v>
      </c>
      <c r="Z147" s="297">
        <v>0.48</v>
      </c>
    </row>
    <row r="150" spans="1:26" ht="12.5" thickBot="1">
      <c r="B150" s="167">
        <v>43373</v>
      </c>
    </row>
    <row r="151" spans="1:26" ht="12.5" thickBot="1">
      <c r="A151" s="524" t="s">
        <v>101</v>
      </c>
      <c r="B151" s="446" t="s">
        <v>1</v>
      </c>
      <c r="C151" s="480" t="s">
        <v>2</v>
      </c>
      <c r="D151" s="482" t="s">
        <v>3</v>
      </c>
      <c r="E151" s="452" t="s">
        <v>5</v>
      </c>
      <c r="F151" s="453"/>
      <c r="G151" s="453"/>
      <c r="H151" s="454"/>
      <c r="I151" s="484" t="s">
        <v>6</v>
      </c>
      <c r="J151" s="485"/>
      <c r="K151" s="485"/>
      <c r="L151" s="485"/>
      <c r="M151" s="455" t="s">
        <v>7</v>
      </c>
      <c r="N151" s="456"/>
      <c r="O151" s="456"/>
      <c r="P151" s="457"/>
      <c r="Q151" s="486" t="s">
        <v>8</v>
      </c>
      <c r="R151" s="487"/>
      <c r="S151" s="487"/>
      <c r="T151" s="487"/>
      <c r="U151" s="487"/>
      <c r="V151" s="487"/>
      <c r="W151" s="487"/>
      <c r="X151" s="487"/>
      <c r="Y151" s="487"/>
      <c r="Z151" s="488"/>
    </row>
    <row r="152" spans="1:26" ht="36.5" thickBot="1">
      <c r="A152" s="526"/>
      <c r="B152" s="447"/>
      <c r="C152" s="481"/>
      <c r="D152" s="483"/>
      <c r="E152" s="152" t="s">
        <v>10</v>
      </c>
      <c r="F152" s="152" t="s">
        <v>11</v>
      </c>
      <c r="G152" s="152" t="s">
        <v>12</v>
      </c>
      <c r="H152" s="152" t="s">
        <v>13</v>
      </c>
      <c r="I152" s="152" t="s">
        <v>10</v>
      </c>
      <c r="J152" s="152" t="s">
        <v>11</v>
      </c>
      <c r="K152" s="152" t="s">
        <v>14</v>
      </c>
      <c r="L152" s="152" t="s">
        <v>15</v>
      </c>
      <c r="M152" s="152" t="s">
        <v>10</v>
      </c>
      <c r="N152" s="152" t="s">
        <v>11</v>
      </c>
      <c r="O152" s="152" t="s">
        <v>14</v>
      </c>
      <c r="P152" s="168" t="s">
        <v>15</v>
      </c>
      <c r="Q152" s="169" t="s">
        <v>102</v>
      </c>
      <c r="R152" s="169" t="s">
        <v>103</v>
      </c>
      <c r="S152" s="169" t="s">
        <v>104</v>
      </c>
      <c r="T152" s="169" t="s">
        <v>105</v>
      </c>
      <c r="U152" s="170" t="s">
        <v>92</v>
      </c>
      <c r="V152" s="170" t="s">
        <v>93</v>
      </c>
      <c r="W152" s="171" t="s">
        <v>94</v>
      </c>
      <c r="X152" s="172" t="s">
        <v>21</v>
      </c>
      <c r="Y152" s="172" t="s">
        <v>79</v>
      </c>
      <c r="Z152" s="170" t="s">
        <v>120</v>
      </c>
    </row>
    <row r="153" spans="1:26">
      <c r="A153" s="524" t="s">
        <v>106</v>
      </c>
      <c r="B153" s="173" t="s">
        <v>24</v>
      </c>
      <c r="C153" s="174">
        <v>18801692.919363547</v>
      </c>
      <c r="D153" s="175">
        <v>16538895.25</v>
      </c>
      <c r="E153" s="175">
        <v>390</v>
      </c>
      <c r="F153" s="175">
        <v>53640</v>
      </c>
      <c r="G153" s="175">
        <v>17878</v>
      </c>
      <c r="H153" s="175">
        <v>71908</v>
      </c>
      <c r="I153" s="176">
        <v>137409909.02000004</v>
      </c>
      <c r="J153" s="176">
        <v>292536369.03999835</v>
      </c>
      <c r="K153" s="177">
        <v>28694376</v>
      </c>
      <c r="L153" s="176">
        <v>458640654.05999839</v>
      </c>
      <c r="M153" s="176">
        <v>120282370.05</v>
      </c>
      <c r="N153" s="176">
        <v>117544979.54000001</v>
      </c>
      <c r="O153" s="177">
        <v>28694376</v>
      </c>
      <c r="P153" s="176">
        <v>266521725.59</v>
      </c>
      <c r="Q153" s="178">
        <v>0.87535441154023963</v>
      </c>
      <c r="R153" s="178">
        <v>0.45524707020740152</v>
      </c>
      <c r="S153" s="178">
        <v>0.40181321702235301</v>
      </c>
      <c r="T153" s="178">
        <v>0.58111230051388818</v>
      </c>
      <c r="U153" s="179">
        <v>27.731033247822182</v>
      </c>
      <c r="V153" s="179">
        <v>16.114844526269067</v>
      </c>
      <c r="W153" s="45">
        <v>0.48882499528605972</v>
      </c>
      <c r="X153" s="45">
        <v>0.87964925929445803</v>
      </c>
      <c r="Y153" s="45">
        <v>0.51117500471394028</v>
      </c>
      <c r="Z153" s="294">
        <v>0.45778413589077627</v>
      </c>
    </row>
    <row r="154" spans="1:26">
      <c r="A154" s="525"/>
      <c r="B154" s="181" t="s">
        <v>80</v>
      </c>
      <c r="C154" s="182">
        <v>21592172.383698054</v>
      </c>
      <c r="D154" s="183">
        <v>18650130.029999997</v>
      </c>
      <c r="E154" s="183">
        <v>495</v>
      </c>
      <c r="F154" s="183">
        <v>29602</v>
      </c>
      <c r="G154" s="183">
        <v>23799</v>
      </c>
      <c r="H154" s="175">
        <v>53896</v>
      </c>
      <c r="I154" s="184">
        <v>165248045.26000005</v>
      </c>
      <c r="J154" s="184">
        <v>299246428.65000129</v>
      </c>
      <c r="K154" s="185">
        <v>60107195</v>
      </c>
      <c r="L154" s="176">
        <v>524601668.91000134</v>
      </c>
      <c r="M154" s="184">
        <v>113126138.14999999</v>
      </c>
      <c r="N154" s="184">
        <v>162792490.45999998</v>
      </c>
      <c r="O154" s="185">
        <v>60107195</v>
      </c>
      <c r="P154" s="176">
        <v>336025823.60999995</v>
      </c>
      <c r="Q154" s="178">
        <v>0.68458382047429467</v>
      </c>
      <c r="R154" s="178">
        <v>0.62027949849504516</v>
      </c>
      <c r="S154" s="178">
        <v>0.54400813133981329</v>
      </c>
      <c r="T154" s="178">
        <v>0.64053517844916974</v>
      </c>
      <c r="U154" s="179">
        <v>28.128579697092942</v>
      </c>
      <c r="V154" s="179">
        <v>18.01734481579912</v>
      </c>
      <c r="W154" s="45">
        <v>0.44674096915392048</v>
      </c>
      <c r="X154" s="45">
        <v>0.86374495806085361</v>
      </c>
      <c r="Y154" s="45">
        <v>0.55325903084607952</v>
      </c>
      <c r="Z154" s="294">
        <v>0.45584087872940476</v>
      </c>
    </row>
    <row r="155" spans="1:26">
      <c r="A155" s="525"/>
      <c r="B155" s="181" t="s">
        <v>31</v>
      </c>
      <c r="C155" s="182">
        <v>17319556.254814532</v>
      </c>
      <c r="D155" s="183">
        <v>15765516.539999999</v>
      </c>
      <c r="E155" s="183">
        <v>264</v>
      </c>
      <c r="F155" s="183">
        <v>42220</v>
      </c>
      <c r="G155" s="183">
        <v>15191</v>
      </c>
      <c r="H155" s="175">
        <v>57675</v>
      </c>
      <c r="I155" s="184">
        <v>97513567.449999973</v>
      </c>
      <c r="J155" s="184">
        <v>303817576.67000055</v>
      </c>
      <c r="K155" s="185">
        <v>21039431</v>
      </c>
      <c r="L155" s="176">
        <v>422370575.12000054</v>
      </c>
      <c r="M155" s="184">
        <v>40310696.399999999</v>
      </c>
      <c r="N155" s="184">
        <v>156311023.59999999</v>
      </c>
      <c r="O155" s="186">
        <v>21039431</v>
      </c>
      <c r="P155" s="176">
        <v>217661151</v>
      </c>
      <c r="Q155" s="178">
        <v>0.41338551602749313</v>
      </c>
      <c r="R155" s="178">
        <v>0.54593390449547541</v>
      </c>
      <c r="S155" s="178">
        <v>0.51448973200711601</v>
      </c>
      <c r="T155" s="178">
        <v>0.51533218415643622</v>
      </c>
      <c r="U155" s="179">
        <v>26.790785702984685</v>
      </c>
      <c r="V155" s="179">
        <v>13.806154111586123</v>
      </c>
      <c r="W155" s="45">
        <v>0.53090726151519274</v>
      </c>
      <c r="X155" s="45">
        <v>0.91027254440294703</v>
      </c>
      <c r="Y155" s="45">
        <v>0.46909273848480726</v>
      </c>
      <c r="Z155" s="294">
        <v>0.47855307029730482</v>
      </c>
    </row>
    <row r="156" spans="1:26" ht="12.5" thickBot="1">
      <c r="A156" s="526"/>
      <c r="B156" s="187" t="s">
        <v>107</v>
      </c>
      <c r="C156" s="188">
        <v>57713421.55787614</v>
      </c>
      <c r="D156" s="188">
        <v>50954541.82</v>
      </c>
      <c r="E156" s="188">
        <v>1149</v>
      </c>
      <c r="F156" s="188">
        <v>125462</v>
      </c>
      <c r="G156" s="188">
        <v>56868</v>
      </c>
      <c r="H156" s="188">
        <v>183479</v>
      </c>
      <c r="I156" s="189">
        <v>400171521.73000008</v>
      </c>
      <c r="J156" s="189">
        <v>895600374.36000013</v>
      </c>
      <c r="K156" s="189">
        <v>109841002</v>
      </c>
      <c r="L156" s="189">
        <v>1405612898.0900004</v>
      </c>
      <c r="M156" s="189">
        <v>273719204.59999996</v>
      </c>
      <c r="N156" s="189">
        <v>436648493.60000002</v>
      </c>
      <c r="O156" s="189">
        <v>109841002</v>
      </c>
      <c r="P156" s="189">
        <v>820208700.19999993</v>
      </c>
      <c r="Q156" s="190">
        <v>0.6840047073231792</v>
      </c>
      <c r="R156" s="190">
        <v>0.5435319337845993</v>
      </c>
      <c r="S156" s="190">
        <v>0.48754835984970518</v>
      </c>
      <c r="T156" s="190">
        <v>0.58352388578287118</v>
      </c>
      <c r="U156" s="191">
        <v>27.585625302164683</v>
      </c>
      <c r="V156" s="191">
        <v>16.096871268069425</v>
      </c>
      <c r="W156" s="193">
        <v>0.48481321262030552</v>
      </c>
      <c r="X156" s="193">
        <v>0.88288894410638596</v>
      </c>
      <c r="Y156" s="193">
        <v>0.51518678737969448</v>
      </c>
      <c r="Z156" s="193">
        <v>0.46373154420941909</v>
      </c>
    </row>
    <row r="157" spans="1:26">
      <c r="A157" s="524" t="s">
        <v>108</v>
      </c>
      <c r="B157" s="44" t="s">
        <v>25</v>
      </c>
      <c r="C157" s="194">
        <v>22559808.846611671</v>
      </c>
      <c r="D157" s="194">
        <v>20584037.639999997</v>
      </c>
      <c r="E157" s="194">
        <v>725</v>
      </c>
      <c r="F157" s="194">
        <v>35637</v>
      </c>
      <c r="G157" s="194">
        <v>7754</v>
      </c>
      <c r="H157" s="175">
        <v>44116</v>
      </c>
      <c r="I157" s="195">
        <v>294369972.64999992</v>
      </c>
      <c r="J157" s="195">
        <v>295017722.17000395</v>
      </c>
      <c r="K157" s="196">
        <v>22303039</v>
      </c>
      <c r="L157" s="176">
        <v>611690733.82000387</v>
      </c>
      <c r="M157" s="195">
        <v>131269597.61</v>
      </c>
      <c r="N157" s="195">
        <v>204460947.50000003</v>
      </c>
      <c r="O157" s="196">
        <v>22303039</v>
      </c>
      <c r="P157" s="176">
        <v>358033584.11000001</v>
      </c>
      <c r="Q157" s="178">
        <v>0.44593406191628437</v>
      </c>
      <c r="R157" s="178">
        <v>0.71462070639151054</v>
      </c>
      <c r="S157" s="178">
        <v>0.69304632276355049</v>
      </c>
      <c r="T157" s="178">
        <v>0.58531797902852489</v>
      </c>
      <c r="U157" s="179">
        <v>29.716751616861306</v>
      </c>
      <c r="V157" s="179">
        <v>17.393748999673907</v>
      </c>
      <c r="W157" s="45">
        <v>0.46594373234233133</v>
      </c>
      <c r="X157" s="45">
        <v>0.91242074699988329</v>
      </c>
      <c r="Y157" s="45">
        <v>0.53405626765766867</v>
      </c>
      <c r="Z157" s="47">
        <v>0.57221869616465681</v>
      </c>
    </row>
    <row r="158" spans="1:26">
      <c r="A158" s="525"/>
      <c r="B158" s="80" t="s">
        <v>27</v>
      </c>
      <c r="C158" s="182">
        <v>24035327.604443651</v>
      </c>
      <c r="D158" s="183">
        <v>19644238.670000002</v>
      </c>
      <c r="E158" s="183">
        <v>719</v>
      </c>
      <c r="F158" s="183">
        <v>21641</v>
      </c>
      <c r="G158" s="183">
        <v>26334</v>
      </c>
      <c r="H158" s="175">
        <v>48694</v>
      </c>
      <c r="I158" s="184">
        <v>257014743.7299999</v>
      </c>
      <c r="J158" s="184">
        <v>235233974.86999741</v>
      </c>
      <c r="K158" s="185">
        <v>79987805</v>
      </c>
      <c r="L158" s="176">
        <v>572236523.59999728</v>
      </c>
      <c r="M158" s="184">
        <v>185902222.06</v>
      </c>
      <c r="N158" s="184">
        <v>143402248.38</v>
      </c>
      <c r="O158" s="185">
        <v>79987805</v>
      </c>
      <c r="P158" s="176">
        <v>409292275.44</v>
      </c>
      <c r="Q158" s="178">
        <v>0.7233134541701417</v>
      </c>
      <c r="R158" s="178">
        <v>0.70867582015471675</v>
      </c>
      <c r="S158" s="178">
        <v>0.60961537745239214</v>
      </c>
      <c r="T158" s="178">
        <v>0.71525017813456104</v>
      </c>
      <c r="U158" s="179">
        <v>29.129992422353176</v>
      </c>
      <c r="V158" s="179">
        <v>20.835232269146523</v>
      </c>
      <c r="W158" s="45">
        <v>0.41542110682786493</v>
      </c>
      <c r="X158" s="45">
        <v>0.81730688232300919</v>
      </c>
      <c r="Y158" s="45">
        <v>0.58457889317213507</v>
      </c>
      <c r="Z158" s="294">
        <v>0.46487300637547196</v>
      </c>
    </row>
    <row r="159" spans="1:26">
      <c r="A159" s="525"/>
      <c r="B159" s="291" t="s">
        <v>30</v>
      </c>
      <c r="C159" s="197">
        <v>19203181.555855468</v>
      </c>
      <c r="D159" s="197">
        <v>16622390.220000001</v>
      </c>
      <c r="E159" s="197">
        <v>672</v>
      </c>
      <c r="F159" s="197">
        <v>24794</v>
      </c>
      <c r="G159" s="197">
        <v>28933</v>
      </c>
      <c r="H159" s="175">
        <v>54399</v>
      </c>
      <c r="I159" s="198">
        <v>158469238.90999988</v>
      </c>
      <c r="J159" s="198">
        <v>261494456.07000458</v>
      </c>
      <c r="K159" s="185">
        <v>48457606.670000002</v>
      </c>
      <c r="L159" s="176">
        <v>468421301.65000445</v>
      </c>
      <c r="M159" s="198">
        <v>152815769.98000005</v>
      </c>
      <c r="N159" s="198">
        <v>147944592.01999998</v>
      </c>
      <c r="O159" s="185">
        <v>48457606.670000002</v>
      </c>
      <c r="P159" s="176">
        <v>349217968.67000002</v>
      </c>
      <c r="Q159" s="178">
        <v>0.9643245025414009</v>
      </c>
      <c r="R159" s="178">
        <v>0.6336534654868452</v>
      </c>
      <c r="S159" s="178">
        <v>0.56576569248716224</v>
      </c>
      <c r="T159" s="178">
        <v>0.74552110982119491</v>
      </c>
      <c r="U159" s="179">
        <v>28.180141089841676</v>
      </c>
      <c r="V159" s="179">
        <v>21.008890060216622</v>
      </c>
      <c r="W159" s="45">
        <v>0.35467241359717905</v>
      </c>
      <c r="X159" s="45">
        <v>0.86560605447858574</v>
      </c>
      <c r="Y159" s="45">
        <v>0.64532758640282095</v>
      </c>
      <c r="Z159" s="47">
        <v>0.44541259949631429</v>
      </c>
    </row>
    <row r="160" spans="1:26">
      <c r="A160" s="525"/>
      <c r="B160" s="291" t="s">
        <v>118</v>
      </c>
      <c r="C160" s="197">
        <v>14790288.38407347</v>
      </c>
      <c r="D160" s="197">
        <v>13442566.390000001</v>
      </c>
      <c r="E160" s="197">
        <v>223</v>
      </c>
      <c r="F160" s="197">
        <v>18267</v>
      </c>
      <c r="G160" s="197">
        <v>13858</v>
      </c>
      <c r="H160" s="175">
        <v>32348</v>
      </c>
      <c r="I160" s="198">
        <v>216442225.5099999</v>
      </c>
      <c r="J160" s="198">
        <v>154508083.3100003</v>
      </c>
      <c r="K160" s="185">
        <v>40542254.609999999</v>
      </c>
      <c r="L160" s="176">
        <v>411492563.43000019</v>
      </c>
      <c r="M160" s="198">
        <v>216153511.37000003</v>
      </c>
      <c r="N160" s="198">
        <v>122657087.90999998</v>
      </c>
      <c r="O160" s="185">
        <v>40542254.609999999</v>
      </c>
      <c r="P160" s="176">
        <v>379352853.89000005</v>
      </c>
      <c r="Q160" s="178">
        <v>0.99866609142777218</v>
      </c>
      <c r="R160" s="178">
        <v>0.83670371587326353</v>
      </c>
      <c r="S160" s="178">
        <v>0.79385547527571454</v>
      </c>
      <c r="T160" s="178">
        <v>0.92189479860316481</v>
      </c>
      <c r="U160" s="179">
        <v>30.611160956297137</v>
      </c>
      <c r="V160" s="179">
        <v>28.220270064814613</v>
      </c>
      <c r="W160" s="45">
        <v>0.16211018250574472</v>
      </c>
      <c r="X160" s="45">
        <v>0.90887790967451809</v>
      </c>
      <c r="Y160" s="45">
        <v>0.83788981749425528</v>
      </c>
      <c r="Z160" s="47">
        <v>0.5017620873006059</v>
      </c>
    </row>
    <row r="161" spans="1:26" ht="12.5" thickBot="1">
      <c r="A161" s="526"/>
      <c r="B161" s="199" t="s">
        <v>107</v>
      </c>
      <c r="C161" s="199">
        <v>80588606.390984252</v>
      </c>
      <c r="D161" s="199">
        <v>70293232.920000002</v>
      </c>
      <c r="E161" s="199">
        <v>2339</v>
      </c>
      <c r="F161" s="199">
        <v>100339</v>
      </c>
      <c r="G161" s="199">
        <v>76879</v>
      </c>
      <c r="H161" s="199">
        <v>179557</v>
      </c>
      <c r="I161" s="192">
        <v>926296180.79999959</v>
      </c>
      <c r="J161" s="192">
        <v>946254236.42000628</v>
      </c>
      <c r="K161" s="192">
        <v>191290705.28000003</v>
      </c>
      <c r="L161" s="192">
        <v>2063841122.5000057</v>
      </c>
      <c r="M161" s="192">
        <v>686141101.0200001</v>
      </c>
      <c r="N161" s="192">
        <v>618464875.80999994</v>
      </c>
      <c r="O161" s="192">
        <v>191290705.28000003</v>
      </c>
      <c r="P161" s="192">
        <v>1495896682.1100001</v>
      </c>
      <c r="Q161" s="190">
        <v>0.74073618702326016</v>
      </c>
      <c r="R161" s="190">
        <v>0.71184491390718951</v>
      </c>
      <c r="S161" s="190">
        <v>0.65359271536776176</v>
      </c>
      <c r="T161" s="190">
        <v>0.7248119372182904</v>
      </c>
      <c r="U161" s="191">
        <v>29.36045244709177</v>
      </c>
      <c r="V161" s="191">
        <v>21.280806415782081</v>
      </c>
      <c r="W161" s="193">
        <v>0.36778439772372584</v>
      </c>
      <c r="X161" s="193">
        <v>0.87224777878605886</v>
      </c>
      <c r="Y161" s="193">
        <v>0.63221560227627416</v>
      </c>
      <c r="Z161" s="193">
        <v>0.49203145039870627</v>
      </c>
    </row>
    <row r="162" spans="1:26">
      <c r="A162" s="524" t="s">
        <v>109</v>
      </c>
      <c r="B162" s="80" t="s">
        <v>95</v>
      </c>
      <c r="C162" s="182">
        <v>17649709.66163598</v>
      </c>
      <c r="D162" s="183">
        <v>14904168.66</v>
      </c>
      <c r="E162" s="183">
        <v>448</v>
      </c>
      <c r="F162" s="183">
        <v>22788</v>
      </c>
      <c r="G162" s="183">
        <v>37225</v>
      </c>
      <c r="H162" s="175">
        <v>60461</v>
      </c>
      <c r="I162" s="184">
        <v>132279765.25000003</v>
      </c>
      <c r="J162" s="184">
        <v>198204030.54999503</v>
      </c>
      <c r="K162" s="185">
        <v>76163709.450000003</v>
      </c>
      <c r="L162" s="176">
        <v>406647505.24999505</v>
      </c>
      <c r="M162" s="184">
        <v>107118432.20000002</v>
      </c>
      <c r="N162" s="184">
        <v>71476486.200000003</v>
      </c>
      <c r="O162" s="185">
        <v>76163709.450000003</v>
      </c>
      <c r="P162" s="176">
        <v>254758627.85000002</v>
      </c>
      <c r="Q162" s="178">
        <v>0.80978698440803287</v>
      </c>
      <c r="R162" s="178">
        <v>0.53811062353760197</v>
      </c>
      <c r="S162" s="178">
        <v>0.36062075025245643</v>
      </c>
      <c r="T162" s="178">
        <v>0.62648516113084685</v>
      </c>
      <c r="U162" s="179">
        <v>27.284145431161207</v>
      </c>
      <c r="V162" s="179">
        <v>17.093112246758487</v>
      </c>
      <c r="W162" s="45">
        <v>0.47096917266706284</v>
      </c>
      <c r="X162" s="45">
        <v>0.84444271014815708</v>
      </c>
      <c r="Y162" s="45">
        <v>0.52903082733293716</v>
      </c>
      <c r="Z162" s="294">
        <v>0.31562494831378907</v>
      </c>
    </row>
    <row r="163" spans="1:26">
      <c r="A163" s="525"/>
      <c r="B163" s="80" t="s">
        <v>28</v>
      </c>
      <c r="C163" s="183">
        <v>68922012.285402358</v>
      </c>
      <c r="D163" s="183">
        <v>61873795.380000003</v>
      </c>
      <c r="E163" s="183">
        <v>2851</v>
      </c>
      <c r="F163" s="183">
        <v>17700</v>
      </c>
      <c r="G163" s="183">
        <v>17101</v>
      </c>
      <c r="H163" s="175">
        <v>37652</v>
      </c>
      <c r="I163" s="184">
        <v>1717760711.7200024</v>
      </c>
      <c r="J163" s="184">
        <v>253197559.22999996</v>
      </c>
      <c r="K163" s="185">
        <v>132896902.68000001</v>
      </c>
      <c r="L163" s="176">
        <v>2103855173.6300025</v>
      </c>
      <c r="M163" s="184">
        <v>1570318445.4999995</v>
      </c>
      <c r="N163" s="184">
        <v>141527514.80000004</v>
      </c>
      <c r="O163" s="185">
        <v>132896902.68000001</v>
      </c>
      <c r="P163" s="176">
        <v>1844742862.9799995</v>
      </c>
      <c r="Q163" s="178">
        <v>0.91416600390611558</v>
      </c>
      <c r="R163" s="178">
        <v>0.71077014708377084</v>
      </c>
      <c r="S163" s="178">
        <v>0.55896081790993524</v>
      </c>
      <c r="T163" s="178">
        <v>0.87683928347457052</v>
      </c>
      <c r="U163" s="179">
        <v>34.002361754424548</v>
      </c>
      <c r="V163" s="179">
        <v>29.814606517192765</v>
      </c>
      <c r="W163" s="45">
        <v>0.21282950674465106</v>
      </c>
      <c r="X163" s="45">
        <v>0.89773634472226282</v>
      </c>
      <c r="Y163" s="45">
        <v>0.78717049325534894</v>
      </c>
      <c r="Z163" s="294">
        <v>0.42794539466694997</v>
      </c>
    </row>
    <row r="164" spans="1:26">
      <c r="A164" s="525"/>
      <c r="B164" s="80" t="s">
        <v>29</v>
      </c>
      <c r="C164" s="183">
        <v>34480295.084101617</v>
      </c>
      <c r="D164" s="183">
        <v>28862913.509999998</v>
      </c>
      <c r="E164" s="183">
        <v>1042</v>
      </c>
      <c r="F164" s="183">
        <v>6964</v>
      </c>
      <c r="G164" s="183">
        <v>25467</v>
      </c>
      <c r="H164" s="175">
        <v>33473</v>
      </c>
      <c r="I164" s="184">
        <v>483126227.14000005</v>
      </c>
      <c r="J164" s="184">
        <v>172805630.49000075</v>
      </c>
      <c r="K164" s="185">
        <v>220110540.88999999</v>
      </c>
      <c r="L164" s="176">
        <v>876042398.52000082</v>
      </c>
      <c r="M164" s="184">
        <v>447952689.81000006</v>
      </c>
      <c r="N164" s="184">
        <v>70127329.109999999</v>
      </c>
      <c r="O164" s="185">
        <v>220110540.88999999</v>
      </c>
      <c r="P164" s="176">
        <v>738190559.81000006</v>
      </c>
      <c r="Q164" s="178">
        <v>0.92719596793943582</v>
      </c>
      <c r="R164" s="178">
        <v>0.73867631607176198</v>
      </c>
      <c r="S164" s="178">
        <v>0.4058162278112683</v>
      </c>
      <c r="T164" s="178">
        <v>0.84264250344174008</v>
      </c>
      <c r="U164" s="179">
        <v>30.351835348031742</v>
      </c>
      <c r="V164" s="179">
        <v>25.575746521716965</v>
      </c>
      <c r="W164" s="45">
        <v>0.29463719387068277</v>
      </c>
      <c r="X164" s="45">
        <v>0.83708429523586891</v>
      </c>
      <c r="Y164" s="45">
        <v>0.70536280612931723</v>
      </c>
      <c r="Z164" s="294">
        <v>0.44175902966570069</v>
      </c>
    </row>
    <row r="165" spans="1:26" ht="12.5" thickBot="1">
      <c r="A165" s="525"/>
      <c r="B165" s="201" t="s">
        <v>107</v>
      </c>
      <c r="C165" s="199">
        <v>121052017.03113995</v>
      </c>
      <c r="D165" s="199">
        <v>105640877.55</v>
      </c>
      <c r="E165" s="199">
        <v>4341</v>
      </c>
      <c r="F165" s="199">
        <v>47452</v>
      </c>
      <c r="G165" s="199">
        <v>79793</v>
      </c>
      <c r="H165" s="199">
        <v>131586</v>
      </c>
      <c r="I165" s="192">
        <v>2333166704.1100025</v>
      </c>
      <c r="J165" s="192">
        <v>624207220.26999569</v>
      </c>
      <c r="K165" s="192">
        <v>429171153.01999998</v>
      </c>
      <c r="L165" s="192">
        <v>3386545077.3999987</v>
      </c>
      <c r="M165" s="192">
        <v>2125389567.5099998</v>
      </c>
      <c r="N165" s="192">
        <v>283131330.11000007</v>
      </c>
      <c r="O165" s="192">
        <v>429171153.01999998</v>
      </c>
      <c r="P165" s="192">
        <v>2837692050.6399994</v>
      </c>
      <c r="Q165" s="190">
        <v>0.91094629619307022</v>
      </c>
      <c r="R165" s="190">
        <v>0.67620762034944759</v>
      </c>
      <c r="S165" s="190">
        <v>0.45358547757190948</v>
      </c>
      <c r="T165" s="190">
        <v>0.83793127975093185</v>
      </c>
      <c r="U165" s="191">
        <v>32.057146399575686</v>
      </c>
      <c r="V165" s="191">
        <v>26.861685707759435</v>
      </c>
      <c r="W165" s="193">
        <v>0.26874580126399905</v>
      </c>
      <c r="X165" s="193">
        <v>0.87268994058004401</v>
      </c>
      <c r="Y165" s="193">
        <v>0.73125419873600095</v>
      </c>
      <c r="Z165" s="193">
        <v>0.3798504400164151</v>
      </c>
    </row>
    <row r="166" spans="1:26" ht="12.5" thickBot="1">
      <c r="A166" s="527" t="s">
        <v>32</v>
      </c>
      <c r="B166" s="528"/>
      <c r="C166" s="295">
        <v>259354044.98000035</v>
      </c>
      <c r="D166" s="295">
        <v>226888652.28999999</v>
      </c>
      <c r="E166" s="295">
        <v>7829</v>
      </c>
      <c r="F166" s="295">
        <v>273253</v>
      </c>
      <c r="G166" s="295">
        <v>213540</v>
      </c>
      <c r="H166" s="295">
        <v>494622</v>
      </c>
      <c r="I166" s="296">
        <v>3659634406.6400023</v>
      </c>
      <c r="J166" s="296">
        <v>2466061831.0499458</v>
      </c>
      <c r="K166" s="296">
        <v>730302860.29999995</v>
      </c>
      <c r="L166" s="296">
        <v>6855999097.9900045</v>
      </c>
      <c r="M166" s="296">
        <v>3085249873.1299996</v>
      </c>
      <c r="N166" s="296">
        <v>1338244699.52</v>
      </c>
      <c r="O166" s="296">
        <v>730302860.29999995</v>
      </c>
      <c r="P166" s="296">
        <v>5153797432.9499998</v>
      </c>
      <c r="Q166" s="204">
        <v>0.8430486574101923</v>
      </c>
      <c r="R166" s="204">
        <v>0.6471563039780589</v>
      </c>
      <c r="S166" s="204">
        <v>0.54266469829356689</v>
      </c>
      <c r="T166" s="204">
        <v>0.75172084466302735</v>
      </c>
      <c r="U166" s="205">
        <v>30.217461423442813</v>
      </c>
      <c r="V166" s="205">
        <v>22.715095624802874</v>
      </c>
      <c r="W166" s="207">
        <v>0.3423779862116787</v>
      </c>
      <c r="X166" s="207">
        <v>0.87482210777740566</v>
      </c>
      <c r="Y166" s="207">
        <v>0.6576220137883213</v>
      </c>
      <c r="Z166" s="297">
        <v>0.45167123453918423</v>
      </c>
    </row>
    <row r="169" spans="1:26" ht="12.5" thickBot="1">
      <c r="B169" s="167">
        <v>43404</v>
      </c>
    </row>
    <row r="170" spans="1:26" ht="12.5" thickBot="1">
      <c r="A170" s="524" t="s">
        <v>101</v>
      </c>
      <c r="B170" s="446" t="s">
        <v>1</v>
      </c>
      <c r="C170" s="480" t="s">
        <v>2</v>
      </c>
      <c r="D170" s="482" t="s">
        <v>3</v>
      </c>
      <c r="E170" s="452" t="s">
        <v>5</v>
      </c>
      <c r="F170" s="453"/>
      <c r="G170" s="453"/>
      <c r="H170" s="454"/>
      <c r="I170" s="484" t="s">
        <v>6</v>
      </c>
      <c r="J170" s="485"/>
      <c r="K170" s="485"/>
      <c r="L170" s="485"/>
      <c r="M170" s="455" t="s">
        <v>7</v>
      </c>
      <c r="N170" s="456"/>
      <c r="O170" s="456"/>
      <c r="P170" s="457"/>
      <c r="Q170" s="486" t="s">
        <v>8</v>
      </c>
      <c r="R170" s="487"/>
      <c r="S170" s="487"/>
      <c r="T170" s="487"/>
      <c r="U170" s="487"/>
      <c r="V170" s="487"/>
      <c r="W170" s="487"/>
      <c r="X170" s="487"/>
      <c r="Y170" s="487"/>
      <c r="Z170" s="488"/>
    </row>
    <row r="171" spans="1:26" ht="36.5" thickBot="1">
      <c r="A171" s="526"/>
      <c r="B171" s="447"/>
      <c r="C171" s="481"/>
      <c r="D171" s="483"/>
      <c r="E171" s="152" t="s">
        <v>10</v>
      </c>
      <c r="F171" s="152" t="s">
        <v>11</v>
      </c>
      <c r="G171" s="152" t="s">
        <v>12</v>
      </c>
      <c r="H171" s="152" t="s">
        <v>13</v>
      </c>
      <c r="I171" s="152" t="s">
        <v>10</v>
      </c>
      <c r="J171" s="152" t="s">
        <v>11</v>
      </c>
      <c r="K171" s="152" t="s">
        <v>14</v>
      </c>
      <c r="L171" s="152" t="s">
        <v>15</v>
      </c>
      <c r="M171" s="152" t="s">
        <v>10</v>
      </c>
      <c r="N171" s="152" t="s">
        <v>11</v>
      </c>
      <c r="O171" s="152" t="s">
        <v>14</v>
      </c>
      <c r="P171" s="168" t="s">
        <v>15</v>
      </c>
      <c r="Q171" s="169" t="s">
        <v>102</v>
      </c>
      <c r="R171" s="169" t="s">
        <v>103</v>
      </c>
      <c r="S171" s="169" t="s">
        <v>104</v>
      </c>
      <c r="T171" s="169" t="s">
        <v>105</v>
      </c>
      <c r="U171" s="170" t="s">
        <v>92</v>
      </c>
      <c r="V171" s="170" t="s">
        <v>93</v>
      </c>
      <c r="W171" s="171" t="s">
        <v>94</v>
      </c>
      <c r="X171" s="172" t="s">
        <v>21</v>
      </c>
      <c r="Y171" s="172" t="s">
        <v>79</v>
      </c>
      <c r="Z171" s="170" t="s">
        <v>120</v>
      </c>
    </row>
    <row r="172" spans="1:26">
      <c r="A172" s="524" t="s">
        <v>106</v>
      </c>
      <c r="B172" s="173" t="s">
        <v>24</v>
      </c>
      <c r="C172" s="174">
        <v>16700243.049334269</v>
      </c>
      <c r="D172" s="175">
        <v>15234759.030000001</v>
      </c>
      <c r="E172" s="175">
        <v>390</v>
      </c>
      <c r="F172" s="175">
        <v>52349</v>
      </c>
      <c r="G172" s="175">
        <v>18121</v>
      </c>
      <c r="H172" s="175">
        <v>70860</v>
      </c>
      <c r="I172" s="176">
        <v>128068448.25999996</v>
      </c>
      <c r="J172" s="176">
        <v>258670754.50000441</v>
      </c>
      <c r="K172" s="177">
        <v>36279778</v>
      </c>
      <c r="L172" s="176">
        <v>423018980.7600044</v>
      </c>
      <c r="M172" s="176">
        <v>119205997.26000001</v>
      </c>
      <c r="N172" s="176">
        <v>135083167.19999999</v>
      </c>
      <c r="O172" s="177">
        <v>36279778</v>
      </c>
      <c r="P172" s="176">
        <v>290568942.45999998</v>
      </c>
      <c r="Q172" s="178">
        <v>0.93079910688066025</v>
      </c>
      <c r="R172" s="178">
        <v>0.58098876359884999</v>
      </c>
      <c r="S172" s="178">
        <v>0.52222048627456141</v>
      </c>
      <c r="T172" s="178">
        <v>0.68689339172903774</v>
      </c>
      <c r="U172" s="179">
        <v>27.766699816321569</v>
      </c>
      <c r="V172" s="179">
        <v>19.07276261395517</v>
      </c>
      <c r="W172" s="45">
        <v>0.37338305368505142</v>
      </c>
      <c r="X172" s="45">
        <v>0.9122477430415189</v>
      </c>
      <c r="Y172" s="45">
        <v>0.62661694631494858</v>
      </c>
      <c r="Z172" s="294">
        <v>0.54280130846679975</v>
      </c>
    </row>
    <row r="173" spans="1:26">
      <c r="A173" s="525"/>
      <c r="B173" s="181" t="s">
        <v>80</v>
      </c>
      <c r="C173" s="182">
        <v>19294343.839129597</v>
      </c>
      <c r="D173" s="183">
        <v>18027986.59</v>
      </c>
      <c r="E173" s="183">
        <v>497</v>
      </c>
      <c r="F173" s="183">
        <v>29407</v>
      </c>
      <c r="G173" s="183">
        <v>23978</v>
      </c>
      <c r="H173" s="175">
        <v>53882</v>
      </c>
      <c r="I173" s="184">
        <v>172269996.62000009</v>
      </c>
      <c r="J173" s="184">
        <v>262874633.95999926</v>
      </c>
      <c r="K173" s="185">
        <v>73855784</v>
      </c>
      <c r="L173" s="176">
        <v>509000414.57999933</v>
      </c>
      <c r="M173" s="184">
        <v>111094855.27</v>
      </c>
      <c r="N173" s="184">
        <v>181372677.06000003</v>
      </c>
      <c r="O173" s="185">
        <v>73855784</v>
      </c>
      <c r="P173" s="176">
        <v>366323316.33000004</v>
      </c>
      <c r="Q173" s="178">
        <v>0.64488800980856453</v>
      </c>
      <c r="R173" s="178">
        <v>0.75796081211267052</v>
      </c>
      <c r="S173" s="178">
        <v>0.6899588382787778</v>
      </c>
      <c r="T173" s="178">
        <v>0.71969158734825589</v>
      </c>
      <c r="U173" s="179">
        <v>28.233902440461009</v>
      </c>
      <c r="V173" s="179">
        <v>20.319702064411178</v>
      </c>
      <c r="W173" s="45">
        <v>0.32754436254332464</v>
      </c>
      <c r="X173" s="45">
        <v>0.93436639982742609</v>
      </c>
      <c r="Y173" s="45">
        <v>0.67245563745667536</v>
      </c>
      <c r="Z173" s="294">
        <v>0.51142394279649184</v>
      </c>
    </row>
    <row r="174" spans="1:26">
      <c r="A174" s="525"/>
      <c r="B174" s="181" t="s">
        <v>31</v>
      </c>
      <c r="C174" s="182">
        <v>15657613.274646321</v>
      </c>
      <c r="D174" s="183">
        <v>14491929.359999999</v>
      </c>
      <c r="E174" s="183">
        <v>264</v>
      </c>
      <c r="F174" s="183">
        <v>42609</v>
      </c>
      <c r="G174" s="183">
        <v>15284</v>
      </c>
      <c r="H174" s="175">
        <v>58157</v>
      </c>
      <c r="I174" s="184">
        <v>85773258.180000037</v>
      </c>
      <c r="J174" s="184">
        <v>276648130.60999799</v>
      </c>
      <c r="K174" s="185">
        <v>24966378</v>
      </c>
      <c r="L174" s="176">
        <v>387387766.78999805</v>
      </c>
      <c r="M174" s="184">
        <v>39645976.560000002</v>
      </c>
      <c r="N174" s="184">
        <v>166630231.30000001</v>
      </c>
      <c r="O174" s="186">
        <v>24966378</v>
      </c>
      <c r="P174" s="176">
        <v>231242585.86000001</v>
      </c>
      <c r="Q174" s="178">
        <v>0.46221838136078119</v>
      </c>
      <c r="R174" s="178">
        <v>0.63523671385365488</v>
      </c>
      <c r="S174" s="178">
        <v>0.60231829845582929</v>
      </c>
      <c r="T174" s="178">
        <v>0.59692795096794071</v>
      </c>
      <c r="U174" s="179">
        <v>26.731276227391028</v>
      </c>
      <c r="V174" s="179">
        <v>15.95664594517455</v>
      </c>
      <c r="W174" s="45">
        <v>0.44751236687876728</v>
      </c>
      <c r="X174" s="45">
        <v>0.92555162180855099</v>
      </c>
      <c r="Y174" s="45">
        <v>0.55248763312123272</v>
      </c>
      <c r="Z174" s="294">
        <v>0.50862841003031134</v>
      </c>
    </row>
    <row r="175" spans="1:26" ht="12.5" thickBot="1">
      <c r="A175" s="526"/>
      <c r="B175" s="187" t="s">
        <v>107</v>
      </c>
      <c r="C175" s="188">
        <v>51652200.163110189</v>
      </c>
      <c r="D175" s="188">
        <v>47754674.980000004</v>
      </c>
      <c r="E175" s="188">
        <v>1151</v>
      </c>
      <c r="F175" s="188">
        <v>124365</v>
      </c>
      <c r="G175" s="188">
        <v>57383</v>
      </c>
      <c r="H175" s="188">
        <v>182899</v>
      </c>
      <c r="I175" s="189">
        <v>386111703.06000006</v>
      </c>
      <c r="J175" s="189">
        <v>798193519.0700016</v>
      </c>
      <c r="K175" s="189">
        <v>135101940</v>
      </c>
      <c r="L175" s="189">
        <v>1319407162.1300018</v>
      </c>
      <c r="M175" s="189">
        <v>269946829.09000003</v>
      </c>
      <c r="N175" s="189">
        <v>483086075.56</v>
      </c>
      <c r="O175" s="189">
        <v>135101940</v>
      </c>
      <c r="P175" s="189">
        <v>888134844.64999998</v>
      </c>
      <c r="Q175" s="190">
        <v>0.69914179485010708</v>
      </c>
      <c r="R175" s="190">
        <v>0.66237118112200399</v>
      </c>
      <c r="S175" s="190">
        <v>0.60522425203709695</v>
      </c>
      <c r="T175" s="190">
        <v>0.67313174442393364</v>
      </c>
      <c r="U175" s="191">
        <v>27.628858592013845</v>
      </c>
      <c r="V175" s="191">
        <v>18.597861780484468</v>
      </c>
      <c r="W175" s="193">
        <v>0.37766082427901393</v>
      </c>
      <c r="X175" s="193">
        <v>0.92454290096448233</v>
      </c>
      <c r="Y175" s="193">
        <v>0.62233917572098607</v>
      </c>
      <c r="Z175" s="193">
        <v>0.52268291078164753</v>
      </c>
    </row>
    <row r="176" spans="1:26">
      <c r="A176" s="524" t="s">
        <v>108</v>
      </c>
      <c r="B176" s="44" t="s">
        <v>25</v>
      </c>
      <c r="C176" s="194">
        <v>19619958.246119197</v>
      </c>
      <c r="D176" s="194">
        <v>18361124.620000001</v>
      </c>
      <c r="E176" s="194">
        <v>730</v>
      </c>
      <c r="F176" s="194">
        <v>35736</v>
      </c>
      <c r="G176" s="194">
        <v>7762</v>
      </c>
      <c r="H176" s="175">
        <v>44228</v>
      </c>
      <c r="I176" s="195">
        <v>235787379.25999987</v>
      </c>
      <c r="J176" s="195">
        <v>271003583.96000344</v>
      </c>
      <c r="K176" s="196">
        <v>31076175</v>
      </c>
      <c r="L176" s="176">
        <v>537867138.22000337</v>
      </c>
      <c r="M176" s="195">
        <v>136040471.06</v>
      </c>
      <c r="N176" s="195">
        <v>201175621.74000001</v>
      </c>
      <c r="O176" s="196">
        <v>31076175</v>
      </c>
      <c r="P176" s="176">
        <v>368292267.80000001</v>
      </c>
      <c r="Q176" s="178">
        <v>0.5769624798704337</v>
      </c>
      <c r="R176" s="178">
        <v>0.76884263129576669</v>
      </c>
      <c r="S176" s="178">
        <v>0.74233565032738047</v>
      </c>
      <c r="T176" s="178">
        <v>0.68472721538410419</v>
      </c>
      <c r="U176" s="179">
        <v>29.293801406593978</v>
      </c>
      <c r="V176" s="179">
        <v>20.058263065152051</v>
      </c>
      <c r="W176" s="45">
        <v>0.35920547971298988</v>
      </c>
      <c r="X176" s="45">
        <v>0.93583912818121351</v>
      </c>
      <c r="Y176" s="45">
        <v>0.64079452028701012</v>
      </c>
      <c r="Z176" s="47">
        <v>0.57858435097241068</v>
      </c>
    </row>
    <row r="177" spans="1:26">
      <c r="A177" s="525"/>
      <c r="B177" s="80" t="s">
        <v>27</v>
      </c>
      <c r="C177" s="182">
        <v>20794459.462135106</v>
      </c>
      <c r="D177" s="183">
        <v>18579580.310000002</v>
      </c>
      <c r="E177" s="183">
        <v>727</v>
      </c>
      <c r="F177" s="183">
        <v>21518</v>
      </c>
      <c r="G177" s="183">
        <v>26379</v>
      </c>
      <c r="H177" s="175">
        <v>48624</v>
      </c>
      <c r="I177" s="184">
        <v>248316714.28999981</v>
      </c>
      <c r="J177" s="184">
        <v>191110522.78999934</v>
      </c>
      <c r="K177" s="185">
        <v>99559299.079999998</v>
      </c>
      <c r="L177" s="176">
        <v>538986536.15999913</v>
      </c>
      <c r="M177" s="184">
        <v>296518245.70999998</v>
      </c>
      <c r="N177" s="184">
        <v>155275778.47999999</v>
      </c>
      <c r="O177" s="185">
        <v>99559299.079999998</v>
      </c>
      <c r="P177" s="176">
        <v>551353323.26999998</v>
      </c>
      <c r="Q177" s="178">
        <v>1.1941131170240413</v>
      </c>
      <c r="R177" s="178">
        <v>0.87671666745636134</v>
      </c>
      <c r="S177" s="178">
        <v>0.81249203975347739</v>
      </c>
      <c r="T177" s="178">
        <v>1.0229445195386657</v>
      </c>
      <c r="U177" s="179">
        <v>29.009618471839371</v>
      </c>
      <c r="V177" s="179">
        <v>29.675230229675726</v>
      </c>
      <c r="W177" s="45">
        <v>8.6012315537652984E-2</v>
      </c>
      <c r="X177" s="45">
        <v>0.8934870533101279</v>
      </c>
      <c r="Y177" s="45">
        <v>0.91398768446234702</v>
      </c>
      <c r="Z177" s="294">
        <v>0.58987370838117104</v>
      </c>
    </row>
    <row r="178" spans="1:26">
      <c r="A178" s="525"/>
      <c r="B178" s="291" t="s">
        <v>30</v>
      </c>
      <c r="C178" s="197">
        <v>17571459.922403522</v>
      </c>
      <c r="D178" s="197">
        <v>15805468.550000001</v>
      </c>
      <c r="E178" s="197">
        <v>671</v>
      </c>
      <c r="F178" s="197">
        <v>24733</v>
      </c>
      <c r="G178" s="197">
        <v>29021</v>
      </c>
      <c r="H178" s="175">
        <v>54425</v>
      </c>
      <c r="I178" s="198">
        <v>142846296.08999988</v>
      </c>
      <c r="J178" s="198">
        <v>238125472.76000124</v>
      </c>
      <c r="K178" s="185">
        <v>61309801.670000002</v>
      </c>
      <c r="L178" s="176">
        <v>442281570.52000111</v>
      </c>
      <c r="M178" s="198">
        <v>138227999.64999998</v>
      </c>
      <c r="N178" s="198">
        <v>171647279.31</v>
      </c>
      <c r="O178" s="185">
        <v>61309801.670000002</v>
      </c>
      <c r="P178" s="176">
        <v>371185080.63</v>
      </c>
      <c r="Q178" s="178">
        <v>0.96766947014789828</v>
      </c>
      <c r="R178" s="178">
        <v>0.77798810251548434</v>
      </c>
      <c r="S178" s="178">
        <v>0.72082703845378859</v>
      </c>
      <c r="T178" s="178">
        <v>0.83925061628407605</v>
      </c>
      <c r="U178" s="179">
        <v>27.982819308447588</v>
      </c>
      <c r="V178" s="179">
        <v>23.484598349980583</v>
      </c>
      <c r="W178" s="45">
        <v>0.24509691967406788</v>
      </c>
      <c r="X178" s="45">
        <v>0.89949660527911568</v>
      </c>
      <c r="Y178" s="45">
        <v>0.75490308032593212</v>
      </c>
      <c r="Z178" s="47">
        <v>0.49903380753446086</v>
      </c>
    </row>
    <row r="179" spans="1:26">
      <c r="A179" s="525"/>
      <c r="B179" s="291" t="s">
        <v>118</v>
      </c>
      <c r="C179" s="197">
        <v>14961027.262428455</v>
      </c>
      <c r="D179" s="197">
        <v>13741565.68</v>
      </c>
      <c r="E179" s="197">
        <v>224</v>
      </c>
      <c r="F179" s="197">
        <v>18294</v>
      </c>
      <c r="G179" s="197">
        <v>13923</v>
      </c>
      <c r="H179" s="175">
        <v>32441</v>
      </c>
      <c r="I179" s="198">
        <v>198950418.88000011</v>
      </c>
      <c r="J179" s="198">
        <v>167210963.58999717</v>
      </c>
      <c r="K179" s="185">
        <v>50009963.909999996</v>
      </c>
      <c r="L179" s="176">
        <v>416171346.37999725</v>
      </c>
      <c r="M179" s="198">
        <v>203459722.54999998</v>
      </c>
      <c r="N179" s="198">
        <v>131038025.27000001</v>
      </c>
      <c r="O179" s="185">
        <v>50009963.909999996</v>
      </c>
      <c r="P179" s="176">
        <v>384507711.73000002</v>
      </c>
      <c r="Q179" s="178">
        <v>1.0226654645684345</v>
      </c>
      <c r="R179" s="178">
        <v>0.83347397170101101</v>
      </c>
      <c r="S179" s="178">
        <v>0.78366886032249927</v>
      </c>
      <c r="T179" s="178">
        <v>0.92391683155167093</v>
      </c>
      <c r="U179" s="179">
        <v>30.285584341070315</v>
      </c>
      <c r="V179" s="179">
        <v>27.981361126092587</v>
      </c>
      <c r="W179" s="45">
        <v>0.1513909037845057</v>
      </c>
      <c r="X179" s="45">
        <v>0.91849078535597073</v>
      </c>
      <c r="Y179" s="45">
        <v>0.8486090962154943</v>
      </c>
      <c r="Z179" s="47">
        <v>0.54685569557697056</v>
      </c>
    </row>
    <row r="180" spans="1:26" ht="12.5" thickBot="1">
      <c r="A180" s="526"/>
      <c r="B180" s="199" t="s">
        <v>107</v>
      </c>
      <c r="C180" s="199">
        <v>72946904.893086284</v>
      </c>
      <c r="D180" s="199">
        <v>66487739.159999996</v>
      </c>
      <c r="E180" s="199">
        <v>2352</v>
      </c>
      <c r="F180" s="199">
        <v>100281</v>
      </c>
      <c r="G180" s="199">
        <v>77085</v>
      </c>
      <c r="H180" s="199">
        <v>179718</v>
      </c>
      <c r="I180" s="192">
        <v>825900808.51999974</v>
      </c>
      <c r="J180" s="192">
        <v>867450543.10000122</v>
      </c>
      <c r="K180" s="192">
        <v>241955239.66</v>
      </c>
      <c r="L180" s="192">
        <v>1935306591.2800009</v>
      </c>
      <c r="M180" s="192">
        <v>774246438.96999991</v>
      </c>
      <c r="N180" s="192">
        <v>659136704.80000007</v>
      </c>
      <c r="O180" s="192">
        <v>241955239.66</v>
      </c>
      <c r="P180" s="192">
        <v>1675338383.4299998</v>
      </c>
      <c r="Q180" s="190">
        <v>0.93745693306371303</v>
      </c>
      <c r="R180" s="190">
        <v>0.81222935598753243</v>
      </c>
      <c r="S180" s="190">
        <v>0.75985508343155606</v>
      </c>
      <c r="T180" s="190">
        <v>0.86567078879318049</v>
      </c>
      <c r="U180" s="191">
        <v>29.107721449555768</v>
      </c>
      <c r="V180" s="191">
        <v>25.197704187209123</v>
      </c>
      <c r="W180" s="193">
        <v>0.21098100477231507</v>
      </c>
      <c r="X180" s="193">
        <v>0.91145387535560163</v>
      </c>
      <c r="Y180" s="193">
        <v>0.78901899522768493</v>
      </c>
      <c r="Z180" s="193">
        <v>0.55074133296653538</v>
      </c>
    </row>
    <row r="181" spans="1:26">
      <c r="A181" s="524" t="s">
        <v>109</v>
      </c>
      <c r="B181" s="80" t="s">
        <v>95</v>
      </c>
      <c r="C181" s="182">
        <v>13783218.47381082</v>
      </c>
      <c r="D181" s="183">
        <v>13911767.699999999</v>
      </c>
      <c r="E181" s="183">
        <v>455</v>
      </c>
      <c r="F181" s="183">
        <v>22890</v>
      </c>
      <c r="G181" s="183">
        <v>37233</v>
      </c>
      <c r="H181" s="175">
        <v>60578</v>
      </c>
      <c r="I181" s="184">
        <v>108151287.48000008</v>
      </c>
      <c r="J181" s="184">
        <v>160107000.40000787</v>
      </c>
      <c r="K181" s="185">
        <v>108621258.64000002</v>
      </c>
      <c r="L181" s="176">
        <v>376879546.52000797</v>
      </c>
      <c r="M181" s="184">
        <v>94849547.209999993</v>
      </c>
      <c r="N181" s="184">
        <v>89513043.469999999</v>
      </c>
      <c r="O181" s="185">
        <v>108621258.64000002</v>
      </c>
      <c r="P181" s="176">
        <v>292983849.32000005</v>
      </c>
      <c r="Q181" s="178">
        <v>0.87700802662696076</v>
      </c>
      <c r="R181" s="178">
        <v>0.73730356017564214</v>
      </c>
      <c r="S181" s="178">
        <v>0.5590826337784266</v>
      </c>
      <c r="T181" s="178">
        <v>0.77739387033688756</v>
      </c>
      <c r="U181" s="179">
        <v>27.090701530331618</v>
      </c>
      <c r="V181" s="179">
        <v>21.06014531280594</v>
      </c>
      <c r="W181" s="45">
        <v>0.21535576352650232</v>
      </c>
      <c r="X181" s="45">
        <v>1.0093265028362883</v>
      </c>
      <c r="Y181" s="45">
        <v>0.78464423647349768</v>
      </c>
      <c r="Z181" s="294">
        <v>0.48050189862968468</v>
      </c>
    </row>
    <row r="182" spans="1:26">
      <c r="A182" s="525"/>
      <c r="B182" s="80" t="s">
        <v>28</v>
      </c>
      <c r="C182" s="183">
        <v>62569320.442056462</v>
      </c>
      <c r="D182" s="183">
        <v>58719305.159999996</v>
      </c>
      <c r="E182" s="183">
        <v>2866</v>
      </c>
      <c r="F182" s="183">
        <v>17485</v>
      </c>
      <c r="G182" s="183">
        <v>17134</v>
      </c>
      <c r="H182" s="175">
        <v>37485</v>
      </c>
      <c r="I182" s="184">
        <v>1591605807.5100002</v>
      </c>
      <c r="J182" s="184">
        <v>228719978.37000158</v>
      </c>
      <c r="K182" s="185">
        <v>163310504.45999998</v>
      </c>
      <c r="L182" s="176">
        <v>1983636290.3400018</v>
      </c>
      <c r="M182" s="184">
        <v>1590738519.6600001</v>
      </c>
      <c r="N182" s="184">
        <v>155207864.90000004</v>
      </c>
      <c r="O182" s="185">
        <v>163310504.45999998</v>
      </c>
      <c r="P182" s="176">
        <v>1909256889.0200002</v>
      </c>
      <c r="Q182" s="178">
        <v>0.99945508627456126</v>
      </c>
      <c r="R182" s="178">
        <v>0.81248367999516236</v>
      </c>
      <c r="S182" s="178">
        <v>0.67859338745179232</v>
      </c>
      <c r="T182" s="178">
        <v>0.96250350848982869</v>
      </c>
      <c r="U182" s="179">
        <v>33.781671716566372</v>
      </c>
      <c r="V182" s="179">
        <v>32.514977549846748</v>
      </c>
      <c r="W182" s="45">
        <v>9.6721255188889854E-2</v>
      </c>
      <c r="X182" s="45">
        <v>0.93846800229160476</v>
      </c>
      <c r="Y182" s="45">
        <v>0.90327874481111015</v>
      </c>
      <c r="Z182" s="294">
        <v>0.45316672006835418</v>
      </c>
    </row>
    <row r="183" spans="1:26">
      <c r="A183" s="525"/>
      <c r="B183" s="80" t="s">
        <v>29</v>
      </c>
      <c r="C183" s="183">
        <v>29573531.315935895</v>
      </c>
      <c r="D183" s="183">
        <v>28564045.899999999</v>
      </c>
      <c r="E183" s="183">
        <v>1057</v>
      </c>
      <c r="F183" s="183">
        <v>6979</v>
      </c>
      <c r="G183" s="183">
        <v>25728</v>
      </c>
      <c r="H183" s="175">
        <v>33764</v>
      </c>
      <c r="I183" s="184">
        <v>455754577.28000009</v>
      </c>
      <c r="J183" s="184">
        <v>130253044.30999835</v>
      </c>
      <c r="K183" s="185">
        <v>286028231.81999999</v>
      </c>
      <c r="L183" s="176">
        <v>872035853.40999842</v>
      </c>
      <c r="M183" s="184">
        <v>508471151.2899999</v>
      </c>
      <c r="N183" s="184">
        <v>100322351.56</v>
      </c>
      <c r="O183" s="185">
        <v>286028231.81999999</v>
      </c>
      <c r="P183" s="176">
        <v>894821734.66999984</v>
      </c>
      <c r="Q183" s="178">
        <v>1.1156687757797603</v>
      </c>
      <c r="R183" s="178">
        <v>0.92809983425569342</v>
      </c>
      <c r="S183" s="178">
        <v>0.77021118463255112</v>
      </c>
      <c r="T183" s="178">
        <v>1.0261295234260148</v>
      </c>
      <c r="U183" s="179">
        <v>30.529143401565477</v>
      </c>
      <c r="V183" s="179">
        <v>31.326855369252851</v>
      </c>
      <c r="W183" s="45">
        <v>8.8971623523464993E-3</v>
      </c>
      <c r="X183" s="45">
        <v>0.96586523925223877</v>
      </c>
      <c r="Y183" s="45">
        <v>0.9911028376476535</v>
      </c>
      <c r="Z183" s="294">
        <v>0.51237202638569679</v>
      </c>
    </row>
    <row r="184" spans="1:26" ht="12.5" thickBot="1">
      <c r="A184" s="525"/>
      <c r="B184" s="201" t="s">
        <v>107</v>
      </c>
      <c r="C184" s="199">
        <v>105926070.23180318</v>
      </c>
      <c r="D184" s="199">
        <v>101195118.75999999</v>
      </c>
      <c r="E184" s="199">
        <v>4378</v>
      </c>
      <c r="F184" s="199">
        <v>47354</v>
      </c>
      <c r="G184" s="199">
        <v>80095</v>
      </c>
      <c r="H184" s="199">
        <v>131827</v>
      </c>
      <c r="I184" s="192">
        <v>2155511672.2700005</v>
      </c>
      <c r="J184" s="192">
        <v>519080023.08000779</v>
      </c>
      <c r="K184" s="192">
        <v>557959994.92000008</v>
      </c>
      <c r="L184" s="192">
        <v>3232551690.2700081</v>
      </c>
      <c r="M184" s="192">
        <v>2194059218.1599998</v>
      </c>
      <c r="N184" s="192">
        <v>345043259.93000007</v>
      </c>
      <c r="O184" s="192">
        <v>557959994.92000008</v>
      </c>
      <c r="P184" s="192">
        <v>3097062473.0100002</v>
      </c>
      <c r="Q184" s="190">
        <v>1.0178832461850713</v>
      </c>
      <c r="R184" s="190">
        <v>0.83841198076076828</v>
      </c>
      <c r="S184" s="190">
        <v>0.66472074552716365</v>
      </c>
      <c r="T184" s="190">
        <v>0.95808598585822125</v>
      </c>
      <c r="U184" s="191">
        <v>31.943751140176126</v>
      </c>
      <c r="V184" s="191">
        <v>30.604860303145323</v>
      </c>
      <c r="W184" s="193">
        <v>8.4704785997950949E-2</v>
      </c>
      <c r="X184" s="193">
        <v>0.95533723226538836</v>
      </c>
      <c r="Y184" s="193">
        <v>0.91529521400204905</v>
      </c>
      <c r="Z184" s="193">
        <v>0.48083634290058924</v>
      </c>
    </row>
    <row r="185" spans="1:26" ht="12.5" thickBot="1">
      <c r="A185" s="527" t="s">
        <v>32</v>
      </c>
      <c r="B185" s="528"/>
      <c r="C185" s="295">
        <v>230525175.28799966</v>
      </c>
      <c r="D185" s="295">
        <v>215437532.90000001</v>
      </c>
      <c r="E185" s="295">
        <v>7881</v>
      </c>
      <c r="F185" s="295">
        <v>272000</v>
      </c>
      <c r="G185" s="295">
        <v>214563</v>
      </c>
      <c r="H185" s="295">
        <v>494444</v>
      </c>
      <c r="I185" s="296">
        <v>3367524183.8499999</v>
      </c>
      <c r="J185" s="296">
        <v>2184724085.2500105</v>
      </c>
      <c r="K185" s="296">
        <v>935017174.58000004</v>
      </c>
      <c r="L185" s="296">
        <v>6487265443.6800108</v>
      </c>
      <c r="M185" s="296">
        <v>3238252486.2199998</v>
      </c>
      <c r="N185" s="296">
        <v>1487266040.2900002</v>
      </c>
      <c r="O185" s="296">
        <v>935017174.58000004</v>
      </c>
      <c r="P185" s="296">
        <v>5660535701.0900002</v>
      </c>
      <c r="Q185" s="204">
        <v>0.96161224372197163</v>
      </c>
      <c r="R185" s="204">
        <v>0.77643721486120509</v>
      </c>
      <c r="S185" s="204">
        <v>0.68075692044187985</v>
      </c>
      <c r="T185" s="204">
        <v>0.87256113538634017</v>
      </c>
      <c r="U185" s="205">
        <v>30.112048519842713</v>
      </c>
      <c r="V185" s="205">
        <v>26.27460324528252</v>
      </c>
      <c r="W185" s="207">
        <v>0.18454711908490751</v>
      </c>
      <c r="X185" s="207">
        <v>0.93455099917329909</v>
      </c>
      <c r="Y185" s="207">
        <v>0.81545288091509249</v>
      </c>
      <c r="Z185" s="297">
        <v>0.52143769758718406</v>
      </c>
    </row>
    <row r="188" spans="1:26" ht="12.5" thickBot="1">
      <c r="B188" s="167">
        <v>43434</v>
      </c>
    </row>
    <row r="189" spans="1:26" ht="12.5" thickBot="1">
      <c r="A189" s="524" t="s">
        <v>101</v>
      </c>
      <c r="B189" s="446" t="s">
        <v>1</v>
      </c>
      <c r="C189" s="480" t="s">
        <v>2</v>
      </c>
      <c r="D189" s="482" t="s">
        <v>3</v>
      </c>
      <c r="E189" s="452" t="s">
        <v>5</v>
      </c>
      <c r="F189" s="453"/>
      <c r="G189" s="453"/>
      <c r="H189" s="454"/>
      <c r="I189" s="484" t="s">
        <v>6</v>
      </c>
      <c r="J189" s="485"/>
      <c r="K189" s="485"/>
      <c r="L189" s="485"/>
      <c r="M189" s="455" t="s">
        <v>7</v>
      </c>
      <c r="N189" s="456"/>
      <c r="O189" s="456"/>
      <c r="P189" s="457"/>
      <c r="Q189" s="486" t="s">
        <v>8</v>
      </c>
      <c r="R189" s="487"/>
      <c r="S189" s="487"/>
      <c r="T189" s="487"/>
      <c r="U189" s="487"/>
      <c r="V189" s="487"/>
      <c r="W189" s="487"/>
      <c r="X189" s="487"/>
      <c r="Y189" s="487"/>
      <c r="Z189" s="488"/>
    </row>
    <row r="190" spans="1:26" ht="36.5" thickBot="1">
      <c r="A190" s="526"/>
      <c r="B190" s="447"/>
      <c r="C190" s="481"/>
      <c r="D190" s="483"/>
      <c r="E190" s="152" t="s">
        <v>10</v>
      </c>
      <c r="F190" s="152" t="s">
        <v>11</v>
      </c>
      <c r="G190" s="152" t="s">
        <v>12</v>
      </c>
      <c r="H190" s="152" t="s">
        <v>13</v>
      </c>
      <c r="I190" s="152" t="s">
        <v>10</v>
      </c>
      <c r="J190" s="152" t="s">
        <v>11</v>
      </c>
      <c r="K190" s="152" t="s">
        <v>14</v>
      </c>
      <c r="L190" s="152" t="s">
        <v>15</v>
      </c>
      <c r="M190" s="152" t="s">
        <v>10</v>
      </c>
      <c r="N190" s="152" t="s">
        <v>11</v>
      </c>
      <c r="O190" s="152" t="s">
        <v>14</v>
      </c>
      <c r="P190" s="168" t="s">
        <v>15</v>
      </c>
      <c r="Q190" s="169" t="s">
        <v>102</v>
      </c>
      <c r="R190" s="169" t="s">
        <v>103</v>
      </c>
      <c r="S190" s="169" t="s">
        <v>104</v>
      </c>
      <c r="T190" s="169" t="s">
        <v>105</v>
      </c>
      <c r="U190" s="170" t="s">
        <v>92</v>
      </c>
      <c r="V190" s="170" t="s">
        <v>93</v>
      </c>
      <c r="W190" s="171" t="s">
        <v>94</v>
      </c>
      <c r="X190" s="172" t="s">
        <v>21</v>
      </c>
      <c r="Y190" s="172" t="s">
        <v>79</v>
      </c>
      <c r="Z190" s="170" t="s">
        <v>120</v>
      </c>
    </row>
    <row r="191" spans="1:26">
      <c r="A191" s="524" t="s">
        <v>106</v>
      </c>
      <c r="B191" s="173" t="s">
        <v>24</v>
      </c>
      <c r="C191" s="174">
        <v>17877689.660956681</v>
      </c>
      <c r="D191" s="175">
        <v>16064354.020000001</v>
      </c>
      <c r="E191" s="175">
        <v>392</v>
      </c>
      <c r="F191" s="175">
        <v>51607</v>
      </c>
      <c r="G191" s="175">
        <v>18358</v>
      </c>
      <c r="H191" s="175">
        <v>70357</v>
      </c>
      <c r="I191" s="176">
        <v>138232472.31</v>
      </c>
      <c r="J191" s="176">
        <v>272860877.2099992</v>
      </c>
      <c r="K191" s="177">
        <v>36432405</v>
      </c>
      <c r="L191" s="176">
        <v>447525754.51999921</v>
      </c>
      <c r="M191" s="176">
        <v>124012436.99000001</v>
      </c>
      <c r="N191" s="176">
        <v>135553958.31999999</v>
      </c>
      <c r="O191" s="177">
        <v>36479405</v>
      </c>
      <c r="P191" s="176">
        <v>296045800.31</v>
      </c>
      <c r="Q191" s="178">
        <v>0.89712955948505246</v>
      </c>
      <c r="R191" s="178">
        <v>0.5562143545141579</v>
      </c>
      <c r="S191" s="178">
        <v>0.49678781255135723</v>
      </c>
      <c r="T191" s="178">
        <v>0.66151678941366976</v>
      </c>
      <c r="U191" s="179">
        <v>27.858310017497931</v>
      </c>
      <c r="V191" s="179">
        <v>18.428739801265905</v>
      </c>
      <c r="W191" s="45">
        <v>0.40558091695018761</v>
      </c>
      <c r="X191" s="45">
        <v>0.89856991169743561</v>
      </c>
      <c r="Y191" s="45">
        <v>0.59441908304981239</v>
      </c>
      <c r="Z191" s="294">
        <v>0.55112554917927215</v>
      </c>
    </row>
    <row r="192" spans="1:26">
      <c r="A192" s="525"/>
      <c r="B192" s="181" t="s">
        <v>80</v>
      </c>
      <c r="C192" s="182">
        <v>21413945.892928049</v>
      </c>
      <c r="D192" s="183">
        <v>18807217.079999998</v>
      </c>
      <c r="E192" s="183">
        <v>500</v>
      </c>
      <c r="F192" s="183">
        <v>29407</v>
      </c>
      <c r="G192" s="183">
        <v>24179</v>
      </c>
      <c r="H192" s="175">
        <v>54086</v>
      </c>
      <c r="I192" s="184">
        <v>169204373.99000001</v>
      </c>
      <c r="J192" s="184">
        <v>288559057.91000259</v>
      </c>
      <c r="K192" s="185">
        <v>70284072.019999996</v>
      </c>
      <c r="L192" s="176">
        <v>528047503.92000258</v>
      </c>
      <c r="M192" s="184">
        <v>115558531.83999999</v>
      </c>
      <c r="N192" s="184">
        <v>183934196.63999999</v>
      </c>
      <c r="O192" s="185">
        <v>70587072.019999996</v>
      </c>
      <c r="P192" s="176">
        <v>370079800.49999994</v>
      </c>
      <c r="Q192" s="178">
        <v>0.68295239133019991</v>
      </c>
      <c r="R192" s="178">
        <v>0.70928282425149936</v>
      </c>
      <c r="S192" s="178">
        <v>0.63742305638302443</v>
      </c>
      <c r="T192" s="178">
        <v>0.70084565830286694</v>
      </c>
      <c r="U192" s="179">
        <v>28.076854841088622</v>
      </c>
      <c r="V192" s="179">
        <v>19.677541814176795</v>
      </c>
      <c r="W192" s="45">
        <v>0.38446858410945506</v>
      </c>
      <c r="X192" s="45">
        <v>0.87826957133627004</v>
      </c>
      <c r="Y192" s="45">
        <v>0.61553141589054494</v>
      </c>
      <c r="Z192" s="294">
        <v>0.50428257550366817</v>
      </c>
    </row>
    <row r="193" spans="1:26">
      <c r="A193" s="525"/>
      <c r="B193" s="181" t="s">
        <v>31</v>
      </c>
      <c r="C193" s="182">
        <v>17743267.37273103</v>
      </c>
      <c r="D193" s="183">
        <v>15590741.32</v>
      </c>
      <c r="E193" s="183">
        <v>263</v>
      </c>
      <c r="F193" s="183">
        <v>41851</v>
      </c>
      <c r="G193" s="183">
        <v>15625</v>
      </c>
      <c r="H193" s="175">
        <v>57739</v>
      </c>
      <c r="I193" s="184">
        <v>95353100.879999995</v>
      </c>
      <c r="J193" s="184">
        <v>297377085.23999304</v>
      </c>
      <c r="K193" s="185">
        <v>25069295</v>
      </c>
      <c r="L193" s="176">
        <v>417799481.11999303</v>
      </c>
      <c r="M193" s="184">
        <v>42420917.600000001</v>
      </c>
      <c r="N193" s="184">
        <v>169651333</v>
      </c>
      <c r="O193" s="186">
        <v>25106695</v>
      </c>
      <c r="P193" s="176">
        <v>237178945.59999999</v>
      </c>
      <c r="Q193" s="178">
        <v>0.44488241293155106</v>
      </c>
      <c r="R193" s="178">
        <v>0.60400128497347028</v>
      </c>
      <c r="S193" s="178">
        <v>0.57049228545328512</v>
      </c>
      <c r="T193" s="178">
        <v>0.56768607027513662</v>
      </c>
      <c r="U193" s="179">
        <v>26.797922725074951</v>
      </c>
      <c r="V193" s="179">
        <v>15.212807443334579</v>
      </c>
      <c r="W193" s="45">
        <v>0.50118281561663069</v>
      </c>
      <c r="X193" s="45">
        <v>0.87868491143637006</v>
      </c>
      <c r="Y193" s="45">
        <v>0.49881718438336936</v>
      </c>
      <c r="Z193" s="294">
        <v>0.509693744001396</v>
      </c>
    </row>
    <row r="194" spans="1:26" ht="12.5" thickBot="1">
      <c r="A194" s="526"/>
      <c r="B194" s="187" t="s">
        <v>107</v>
      </c>
      <c r="C194" s="188">
        <v>57034902.92661576</v>
      </c>
      <c r="D194" s="188">
        <v>50462312.420000002</v>
      </c>
      <c r="E194" s="188">
        <v>1155</v>
      </c>
      <c r="F194" s="188">
        <v>122865</v>
      </c>
      <c r="G194" s="188">
        <v>58162</v>
      </c>
      <c r="H194" s="188">
        <v>182182</v>
      </c>
      <c r="I194" s="189">
        <v>402789947.18000001</v>
      </c>
      <c r="J194" s="189">
        <v>858797020.35999489</v>
      </c>
      <c r="K194" s="189">
        <v>131785772.02</v>
      </c>
      <c r="L194" s="189">
        <v>1393372739.5599947</v>
      </c>
      <c r="M194" s="189">
        <v>281991886.43000001</v>
      </c>
      <c r="N194" s="189">
        <v>489139487.95999998</v>
      </c>
      <c r="O194" s="189">
        <v>132173172.02</v>
      </c>
      <c r="P194" s="189">
        <v>903304546.40999997</v>
      </c>
      <c r="Q194" s="190">
        <v>0.70009663449714299</v>
      </c>
      <c r="R194" s="190">
        <v>0.62721931448780899</v>
      </c>
      <c r="S194" s="190">
        <v>0.56956355968137851</v>
      </c>
      <c r="T194" s="190">
        <v>0.64828636355785851</v>
      </c>
      <c r="U194" s="191">
        <v>27.612146030148072</v>
      </c>
      <c r="V194" s="191">
        <v>17.900577739913249</v>
      </c>
      <c r="W194" s="193">
        <v>0.42642088726662641</v>
      </c>
      <c r="X194" s="193">
        <v>0.88476195856645157</v>
      </c>
      <c r="Y194" s="193">
        <v>0.57357911273337359</v>
      </c>
      <c r="Z194" s="193">
        <v>0.52409225598160192</v>
      </c>
    </row>
    <row r="195" spans="1:26">
      <c r="A195" s="524" t="s">
        <v>108</v>
      </c>
      <c r="B195" s="44" t="s">
        <v>25</v>
      </c>
      <c r="C195" s="194">
        <v>23839801.768626601</v>
      </c>
      <c r="D195" s="194">
        <v>21700127.5</v>
      </c>
      <c r="E195" s="194">
        <v>735</v>
      </c>
      <c r="F195" s="194">
        <v>35819</v>
      </c>
      <c r="G195" s="194">
        <v>7851</v>
      </c>
      <c r="H195" s="175">
        <v>44405</v>
      </c>
      <c r="I195" s="195">
        <v>283887380.63</v>
      </c>
      <c r="J195" s="195">
        <v>319512070.50999147</v>
      </c>
      <c r="K195" s="196">
        <v>33823900</v>
      </c>
      <c r="L195" s="176">
        <v>637223351.13999152</v>
      </c>
      <c r="M195" s="195">
        <v>144415774.99000001</v>
      </c>
      <c r="N195" s="195">
        <v>244341498.39999998</v>
      </c>
      <c r="O195" s="196">
        <v>34036700</v>
      </c>
      <c r="P195" s="176">
        <v>422793973.38999999</v>
      </c>
      <c r="Q195" s="178">
        <v>0.50870797662620293</v>
      </c>
      <c r="R195" s="178">
        <v>0.78785694532656736</v>
      </c>
      <c r="S195" s="178">
        <v>0.76473323217489886</v>
      </c>
      <c r="T195" s="178">
        <v>0.66349416202909428</v>
      </c>
      <c r="U195" s="179">
        <v>29.364958852891142</v>
      </c>
      <c r="V195" s="179">
        <v>19.483478767117841</v>
      </c>
      <c r="W195" s="45">
        <v>0.39605588791074664</v>
      </c>
      <c r="X195" s="45">
        <v>0.91024781626152484</v>
      </c>
      <c r="Y195" s="45">
        <v>0.60394411208925336</v>
      </c>
      <c r="Z195" s="47">
        <v>0.60709127019951248</v>
      </c>
    </row>
    <row r="196" spans="1:26">
      <c r="A196" s="525"/>
      <c r="B196" s="80" t="s">
        <v>27</v>
      </c>
      <c r="C196" s="182">
        <v>24098330.989691921</v>
      </c>
      <c r="D196" s="183">
        <v>20858710.340000004</v>
      </c>
      <c r="E196" s="183">
        <v>730</v>
      </c>
      <c r="F196" s="183">
        <v>21554</v>
      </c>
      <c r="G196" s="183">
        <v>26565</v>
      </c>
      <c r="H196" s="175">
        <v>48849</v>
      </c>
      <c r="I196" s="184">
        <v>270702847.08999997</v>
      </c>
      <c r="J196" s="184">
        <v>229286402.6999968</v>
      </c>
      <c r="K196" s="185">
        <v>109969007</v>
      </c>
      <c r="L196" s="176">
        <v>609958256.78999674</v>
      </c>
      <c r="M196" s="184">
        <v>244893057.08999997</v>
      </c>
      <c r="N196" s="184">
        <v>167400565.16999999</v>
      </c>
      <c r="O196" s="185">
        <v>110232607</v>
      </c>
      <c r="P196" s="176">
        <v>522526229.25999999</v>
      </c>
      <c r="Q196" s="178">
        <v>0.90465637773133922</v>
      </c>
      <c r="R196" s="178">
        <v>0.81836033923677343</v>
      </c>
      <c r="S196" s="178">
        <v>0.73009373080457129</v>
      </c>
      <c r="T196" s="178">
        <v>0.85665899828928982</v>
      </c>
      <c r="U196" s="179">
        <v>29.242376294966885</v>
      </c>
      <c r="V196" s="179">
        <v>25.050744784444802</v>
      </c>
      <c r="W196" s="45">
        <v>0.25850458635022278</v>
      </c>
      <c r="X196" s="45">
        <v>0.86556659666274538</v>
      </c>
      <c r="Y196" s="45">
        <v>0.74149541364977722</v>
      </c>
      <c r="Z196" s="294">
        <v>0.60101021696705315</v>
      </c>
    </row>
    <row r="197" spans="1:26">
      <c r="A197" s="525"/>
      <c r="B197" s="291" t="s">
        <v>30</v>
      </c>
      <c r="C197" s="197">
        <v>21485118.959803976</v>
      </c>
      <c r="D197" s="197">
        <v>18531081.940000001</v>
      </c>
      <c r="E197" s="197">
        <v>670</v>
      </c>
      <c r="F197" s="197">
        <v>24690</v>
      </c>
      <c r="G197" s="197">
        <v>29098</v>
      </c>
      <c r="H197" s="175">
        <v>54458</v>
      </c>
      <c r="I197" s="198">
        <v>158857604.90000001</v>
      </c>
      <c r="J197" s="198">
        <v>301176057.93998682</v>
      </c>
      <c r="K197" s="185">
        <v>56788416.689999998</v>
      </c>
      <c r="L197" s="176">
        <v>516822079.5299868</v>
      </c>
      <c r="M197" s="198">
        <v>142057571.90999997</v>
      </c>
      <c r="N197" s="198">
        <v>157170939.91</v>
      </c>
      <c r="O197" s="185">
        <v>56858316.689999998</v>
      </c>
      <c r="P197" s="176">
        <v>356086828.50999993</v>
      </c>
      <c r="Q197" s="178">
        <v>0.89424470423952596</v>
      </c>
      <c r="R197" s="178">
        <v>0.59790641744891937</v>
      </c>
      <c r="S197" s="178">
        <v>0.52185735142770984</v>
      </c>
      <c r="T197" s="178">
        <v>0.68899306475806099</v>
      </c>
      <c r="U197" s="179">
        <v>27.889471386687244</v>
      </c>
      <c r="V197" s="179">
        <v>19.215652365195893</v>
      </c>
      <c r="W197" s="45">
        <v>0.40573813144761639</v>
      </c>
      <c r="X197" s="45">
        <v>0.86250776524297512</v>
      </c>
      <c r="Y197" s="45">
        <v>0.59426186855238361</v>
      </c>
      <c r="Z197" s="47">
        <v>0.4855322048882913</v>
      </c>
    </row>
    <row r="198" spans="1:26">
      <c r="A198" s="525"/>
      <c r="B198" s="291" t="s">
        <v>118</v>
      </c>
      <c r="C198" s="197">
        <v>15112944.528656321</v>
      </c>
      <c r="D198" s="197">
        <v>13799526.789999999</v>
      </c>
      <c r="E198" s="197">
        <v>224</v>
      </c>
      <c r="F198" s="197">
        <v>18279</v>
      </c>
      <c r="G198" s="197">
        <v>14101</v>
      </c>
      <c r="H198" s="175">
        <v>32604</v>
      </c>
      <c r="I198" s="198">
        <v>203806681.06999999</v>
      </c>
      <c r="J198" s="198">
        <v>160425690.44000003</v>
      </c>
      <c r="K198" s="185">
        <v>49564049.740000002</v>
      </c>
      <c r="L198" s="176">
        <v>413796421.25</v>
      </c>
      <c r="M198" s="198">
        <v>207065237.78000003</v>
      </c>
      <c r="N198" s="198">
        <v>141019233.57999998</v>
      </c>
      <c r="O198" s="185">
        <v>49700649.740000002</v>
      </c>
      <c r="P198" s="176">
        <v>397785121.10000002</v>
      </c>
      <c r="Q198" s="178">
        <v>1.0159884685472154</v>
      </c>
      <c r="R198" s="178">
        <v>0.90823429352556839</v>
      </c>
      <c r="S198" s="178">
        <v>0.87903148924106922</v>
      </c>
      <c r="T198" s="178">
        <v>0.9613063348841131</v>
      </c>
      <c r="U198" s="179">
        <v>29.986276163459664</v>
      </c>
      <c r="V198" s="179">
        <v>28.825997235518251</v>
      </c>
      <c r="W198" s="45">
        <v>0.12223772829466861</v>
      </c>
      <c r="X198" s="45">
        <v>0.91309319397249877</v>
      </c>
      <c r="Y198" s="45">
        <v>0.87776227170533139</v>
      </c>
      <c r="Z198" s="47">
        <v>0.5451314854299929</v>
      </c>
    </row>
    <row r="199" spans="1:26" ht="12.5" thickBot="1">
      <c r="A199" s="526"/>
      <c r="B199" s="199" t="s">
        <v>107</v>
      </c>
      <c r="C199" s="199">
        <v>84536196.246778816</v>
      </c>
      <c r="D199" s="199">
        <v>74889446.569999993</v>
      </c>
      <c r="E199" s="199">
        <v>2359</v>
      </c>
      <c r="F199" s="199">
        <v>100342</v>
      </c>
      <c r="G199" s="199">
        <v>77615</v>
      </c>
      <c r="H199" s="199">
        <v>180316</v>
      </c>
      <c r="I199" s="192">
        <v>917254513.69000006</v>
      </c>
      <c r="J199" s="192">
        <v>1010400221.5899751</v>
      </c>
      <c r="K199" s="192">
        <v>250145373.43000001</v>
      </c>
      <c r="L199" s="192">
        <v>2177800108.7099752</v>
      </c>
      <c r="M199" s="192">
        <v>738431641.76999998</v>
      </c>
      <c r="N199" s="192">
        <v>709932237.05999994</v>
      </c>
      <c r="O199" s="192">
        <v>250828273.43000001</v>
      </c>
      <c r="P199" s="192">
        <v>1699192152.2599998</v>
      </c>
      <c r="Q199" s="190">
        <v>0.80504552525926742</v>
      </c>
      <c r="R199" s="190">
        <v>0.76217830936514075</v>
      </c>
      <c r="S199" s="190">
        <v>0.7026247836157874</v>
      </c>
      <c r="T199" s="190">
        <v>0.78023329389331331</v>
      </c>
      <c r="U199" s="191">
        <v>29.080200328017664</v>
      </c>
      <c r="V199" s="191">
        <v>22.689340489006632</v>
      </c>
      <c r="W199" s="193">
        <v>0.30880212063734935</v>
      </c>
      <c r="X199" s="193">
        <v>0.88588616350068616</v>
      </c>
      <c r="Y199" s="193">
        <v>0.69119787936265065</v>
      </c>
      <c r="Z199" s="193">
        <v>0.55626672473168803</v>
      </c>
    </row>
    <row r="200" spans="1:26">
      <c r="A200" s="524" t="s">
        <v>109</v>
      </c>
      <c r="B200" s="80" t="s">
        <v>95</v>
      </c>
      <c r="C200" s="182">
        <v>20716762.380193688</v>
      </c>
      <c r="D200" s="183">
        <v>18073035.399999999</v>
      </c>
      <c r="E200" s="183">
        <v>463</v>
      </c>
      <c r="F200" s="183">
        <v>23086</v>
      </c>
      <c r="G200" s="183">
        <v>37551</v>
      </c>
      <c r="H200" s="175">
        <v>61100</v>
      </c>
      <c r="I200" s="184">
        <v>146911509.72</v>
      </c>
      <c r="J200" s="184">
        <v>239474226.77998182</v>
      </c>
      <c r="K200" s="185">
        <v>104989526</v>
      </c>
      <c r="L200" s="176">
        <v>491375262.49998182</v>
      </c>
      <c r="M200" s="184">
        <v>124511754.34000003</v>
      </c>
      <c r="N200" s="184">
        <v>102042982.46238999</v>
      </c>
      <c r="O200" s="185">
        <v>105401026</v>
      </c>
      <c r="P200" s="176">
        <v>331955762.80239004</v>
      </c>
      <c r="Q200" s="178">
        <v>0.84752892797377233</v>
      </c>
      <c r="R200" s="178">
        <v>0.60222304027120677</v>
      </c>
      <c r="S200" s="178">
        <v>0.42611258770716276</v>
      </c>
      <c r="T200" s="178">
        <v>0.67556466134149828</v>
      </c>
      <c r="U200" s="179">
        <v>27.1883085284048</v>
      </c>
      <c r="V200" s="179">
        <v>18.36746044343996</v>
      </c>
      <c r="W200" s="45">
        <v>0.41064613208640965</v>
      </c>
      <c r="X200" s="45">
        <v>0.87238705876545497</v>
      </c>
      <c r="Y200" s="45">
        <v>0.58935386791359035</v>
      </c>
      <c r="Z200" s="294">
        <v>0.40775660644354494</v>
      </c>
    </row>
    <row r="201" spans="1:26">
      <c r="A201" s="525"/>
      <c r="B201" s="80" t="s">
        <v>28</v>
      </c>
      <c r="C201" s="183">
        <v>68183424.489624038</v>
      </c>
      <c r="D201" s="183">
        <v>63731731.920000002</v>
      </c>
      <c r="E201" s="183">
        <v>2878</v>
      </c>
      <c r="F201" s="183">
        <v>17401</v>
      </c>
      <c r="G201" s="183">
        <v>17155</v>
      </c>
      <c r="H201" s="175">
        <v>37434</v>
      </c>
      <c r="I201" s="184">
        <v>1696302498.8099999</v>
      </c>
      <c r="J201" s="184">
        <v>258971270.6699996</v>
      </c>
      <c r="K201" s="185">
        <v>190483499.71000001</v>
      </c>
      <c r="L201" s="176">
        <v>2145757269.1899996</v>
      </c>
      <c r="M201" s="184">
        <v>1586502945.6800001</v>
      </c>
      <c r="N201" s="184">
        <v>162668595.64999998</v>
      </c>
      <c r="O201" s="185">
        <v>191004999.71000001</v>
      </c>
      <c r="P201" s="176">
        <v>1940176541.04</v>
      </c>
      <c r="Q201" s="178">
        <v>0.93527124247766713</v>
      </c>
      <c r="R201" s="178">
        <v>0.78689474151310113</v>
      </c>
      <c r="S201" s="178">
        <v>0.62813375101087709</v>
      </c>
      <c r="T201" s="178">
        <v>0.90419199268163064</v>
      </c>
      <c r="U201" s="179">
        <v>33.66858556242417</v>
      </c>
      <c r="V201" s="179">
        <v>30.442865470460291</v>
      </c>
      <c r="W201" s="45">
        <v>0.15484265988186607</v>
      </c>
      <c r="X201" s="45">
        <v>0.93471004715667394</v>
      </c>
      <c r="Y201" s="45">
        <v>0.84515734011813393</v>
      </c>
      <c r="Z201" s="294">
        <v>0.46337613697164259</v>
      </c>
    </row>
    <row r="202" spans="1:26">
      <c r="A202" s="525"/>
      <c r="B202" s="80" t="s">
        <v>29</v>
      </c>
      <c r="C202" s="183">
        <v>38303181.238787815</v>
      </c>
      <c r="D202" s="183">
        <v>33503035.990000002</v>
      </c>
      <c r="E202" s="183">
        <v>1077</v>
      </c>
      <c r="F202" s="183">
        <v>7137</v>
      </c>
      <c r="G202" s="183">
        <v>25915</v>
      </c>
      <c r="H202" s="175">
        <v>34129</v>
      </c>
      <c r="I202" s="184">
        <v>572314587.69000006</v>
      </c>
      <c r="J202" s="184">
        <v>156164720.49999934</v>
      </c>
      <c r="K202" s="185">
        <v>294281232.5</v>
      </c>
      <c r="L202" s="176">
        <v>1022760540.6899993</v>
      </c>
      <c r="M202" s="184">
        <v>534578416.64999998</v>
      </c>
      <c r="N202" s="184">
        <v>92671200.50999999</v>
      </c>
      <c r="O202" s="185">
        <v>296207432.5</v>
      </c>
      <c r="P202" s="176">
        <v>923457049.65999997</v>
      </c>
      <c r="Q202" s="178">
        <v>0.9340639364229516</v>
      </c>
      <c r="R202" s="178">
        <v>0.86331918495447235</v>
      </c>
      <c r="S202" s="178">
        <v>0.59341956501628923</v>
      </c>
      <c r="T202" s="178">
        <v>0.90290641154086282</v>
      </c>
      <c r="U202" s="179">
        <v>30.527398800373593</v>
      </c>
      <c r="V202" s="179">
        <v>27.563384104522161</v>
      </c>
      <c r="W202" s="45">
        <v>0.21024559780370322</v>
      </c>
      <c r="X202" s="45">
        <v>0.87468024603849526</v>
      </c>
      <c r="Y202" s="45">
        <v>0.78975440219629678</v>
      </c>
      <c r="Z202" s="294">
        <v>0.51468186811555472</v>
      </c>
    </row>
    <row r="203" spans="1:26" ht="12.5" thickBot="1">
      <c r="A203" s="525"/>
      <c r="B203" s="201" t="s">
        <v>107</v>
      </c>
      <c r="C203" s="199">
        <v>127203368.10860555</v>
      </c>
      <c r="D203" s="199">
        <v>115307803.31</v>
      </c>
      <c r="E203" s="199">
        <v>4418</v>
      </c>
      <c r="F203" s="199">
        <v>47624</v>
      </c>
      <c r="G203" s="199">
        <v>80621</v>
      </c>
      <c r="H203" s="199">
        <v>132663</v>
      </c>
      <c r="I203" s="192">
        <v>2415528596.2200003</v>
      </c>
      <c r="J203" s="192">
        <v>654610217.94998074</v>
      </c>
      <c r="K203" s="192">
        <v>589754258.21000004</v>
      </c>
      <c r="L203" s="192">
        <v>3659893072.379981</v>
      </c>
      <c r="M203" s="192">
        <v>2245593116.6700001</v>
      </c>
      <c r="N203" s="192">
        <v>357382778.62238997</v>
      </c>
      <c r="O203" s="192">
        <v>592613458.21000004</v>
      </c>
      <c r="P203" s="192">
        <v>3195589353.5023899</v>
      </c>
      <c r="Q203" s="190">
        <v>0.9296487403146757</v>
      </c>
      <c r="R203" s="190">
        <v>0.7634388919265922</v>
      </c>
      <c r="S203" s="190">
        <v>0.54594744906609116</v>
      </c>
      <c r="T203" s="190">
        <v>0.87313735409880144</v>
      </c>
      <c r="U203" s="191">
        <v>31.740202894512855</v>
      </c>
      <c r="V203" s="191">
        <v>27.713556773874075</v>
      </c>
      <c r="W203" s="193">
        <v>0.20851505910536294</v>
      </c>
      <c r="X203" s="193">
        <v>0.90648388501435606</v>
      </c>
      <c r="Y203" s="193">
        <v>0.79148494089463706</v>
      </c>
      <c r="Z203" s="193">
        <v>0.45084385785261882</v>
      </c>
    </row>
    <row r="204" spans="1:26" ht="12.5" thickBot="1">
      <c r="A204" s="527" t="s">
        <v>32</v>
      </c>
      <c r="B204" s="528"/>
      <c r="C204" s="295">
        <v>268774467.28200012</v>
      </c>
      <c r="D204" s="295">
        <v>240659562.30000004</v>
      </c>
      <c r="E204" s="295">
        <v>7932</v>
      </c>
      <c r="F204" s="295">
        <v>270831</v>
      </c>
      <c r="G204" s="295">
        <v>216398</v>
      </c>
      <c r="H204" s="295">
        <v>495161</v>
      </c>
      <c r="I204" s="296">
        <v>3735573057.0900002</v>
      </c>
      <c r="J204" s="296">
        <v>2523807459.8999505</v>
      </c>
      <c r="K204" s="296">
        <v>971685403.66000009</v>
      </c>
      <c r="L204" s="296">
        <v>7231065920.649951</v>
      </c>
      <c r="M204" s="296">
        <v>3266016644.8699999</v>
      </c>
      <c r="N204" s="296">
        <v>1556454503.64239</v>
      </c>
      <c r="O204" s="296">
        <v>975614903.66000009</v>
      </c>
      <c r="P204" s="296">
        <v>5798086052.17239</v>
      </c>
      <c r="Q204" s="204">
        <v>0.87430137088905358</v>
      </c>
      <c r="R204" s="204">
        <v>0.72438122637836788</v>
      </c>
      <c r="S204" s="204">
        <v>0.61670889256508155</v>
      </c>
      <c r="T204" s="204">
        <v>0.8018300643083115</v>
      </c>
      <c r="U204" s="205">
        <v>30.046867249080631</v>
      </c>
      <c r="V204" s="205">
        <v>24.092481498593621</v>
      </c>
      <c r="W204" s="207">
        <v>0.28204462921340057</v>
      </c>
      <c r="X204" s="207">
        <v>0.89539592333187767</v>
      </c>
      <c r="Y204" s="207">
        <v>0.71795537078659943</v>
      </c>
      <c r="Z204" s="297">
        <v>0.51579714309170022</v>
      </c>
    </row>
    <row r="207" spans="1:26" ht="12.5" thickBot="1">
      <c r="B207" s="167">
        <v>43465</v>
      </c>
    </row>
    <row r="208" spans="1:26" ht="12.5" thickBot="1">
      <c r="A208" s="524" t="s">
        <v>101</v>
      </c>
      <c r="B208" s="446" t="s">
        <v>1</v>
      </c>
      <c r="C208" s="480" t="s">
        <v>2</v>
      </c>
      <c r="D208" s="482" t="s">
        <v>3</v>
      </c>
      <c r="E208" s="452" t="s">
        <v>5</v>
      </c>
      <c r="F208" s="453"/>
      <c r="G208" s="453"/>
      <c r="H208" s="454"/>
      <c r="I208" s="484" t="s">
        <v>6</v>
      </c>
      <c r="J208" s="485"/>
      <c r="K208" s="485"/>
      <c r="L208" s="485"/>
      <c r="M208" s="455" t="s">
        <v>7</v>
      </c>
      <c r="N208" s="456"/>
      <c r="O208" s="456"/>
      <c r="P208" s="457"/>
      <c r="Q208" s="486" t="s">
        <v>8</v>
      </c>
      <c r="R208" s="487"/>
      <c r="S208" s="487"/>
      <c r="T208" s="487"/>
      <c r="U208" s="487"/>
      <c r="V208" s="487"/>
      <c r="W208" s="487"/>
      <c r="X208" s="487"/>
      <c r="Y208" s="487"/>
      <c r="Z208" s="488"/>
    </row>
    <row r="209" spans="1:26" ht="36.5" thickBot="1">
      <c r="A209" s="526"/>
      <c r="B209" s="447"/>
      <c r="C209" s="481"/>
      <c r="D209" s="483"/>
      <c r="E209" s="152" t="s">
        <v>10</v>
      </c>
      <c r="F209" s="152" t="s">
        <v>11</v>
      </c>
      <c r="G209" s="152" t="s">
        <v>12</v>
      </c>
      <c r="H209" s="152" t="s">
        <v>13</v>
      </c>
      <c r="I209" s="152" t="s">
        <v>10</v>
      </c>
      <c r="J209" s="152" t="s">
        <v>11</v>
      </c>
      <c r="K209" s="152" t="s">
        <v>14</v>
      </c>
      <c r="L209" s="152" t="s">
        <v>15</v>
      </c>
      <c r="M209" s="152" t="s">
        <v>10</v>
      </c>
      <c r="N209" s="152" t="s">
        <v>11</v>
      </c>
      <c r="O209" s="152" t="s">
        <v>14</v>
      </c>
      <c r="P209" s="168" t="s">
        <v>15</v>
      </c>
      <c r="Q209" s="169" t="s">
        <v>102</v>
      </c>
      <c r="R209" s="169" t="s">
        <v>103</v>
      </c>
      <c r="S209" s="169" t="s">
        <v>104</v>
      </c>
      <c r="T209" s="169" t="s">
        <v>105</v>
      </c>
      <c r="U209" s="170" t="s">
        <v>92</v>
      </c>
      <c r="V209" s="170" t="s">
        <v>93</v>
      </c>
      <c r="W209" s="171" t="s">
        <v>94</v>
      </c>
      <c r="X209" s="172" t="s">
        <v>21</v>
      </c>
      <c r="Y209" s="172" t="s">
        <v>79</v>
      </c>
      <c r="Z209" s="170" t="s">
        <v>120</v>
      </c>
    </row>
    <row r="210" spans="1:26">
      <c r="A210" s="524" t="s">
        <v>106</v>
      </c>
      <c r="B210" s="173" t="s">
        <v>24</v>
      </c>
      <c r="C210" s="174">
        <v>18201551.320185326</v>
      </c>
      <c r="D210" s="175">
        <v>16487253.83</v>
      </c>
      <c r="E210" s="175">
        <v>398</v>
      </c>
      <c r="F210" s="175">
        <v>51286</v>
      </c>
      <c r="G210" s="175">
        <v>18470</v>
      </c>
      <c r="H210" s="175">
        <v>70154</v>
      </c>
      <c r="I210" s="176">
        <v>145449068.90000001</v>
      </c>
      <c r="J210" s="176">
        <v>273636055</v>
      </c>
      <c r="K210" s="177">
        <v>41223510</v>
      </c>
      <c r="L210" s="176">
        <v>460308633.89999998</v>
      </c>
      <c r="M210" s="176">
        <v>131652753.8</v>
      </c>
      <c r="N210" s="176">
        <v>139421400.80000001</v>
      </c>
      <c r="O210" s="177">
        <v>41223510</v>
      </c>
      <c r="P210" s="176">
        <v>312297664.60000002</v>
      </c>
      <c r="Q210" s="178">
        <v>0.90514676233860714</v>
      </c>
      <c r="R210" s="178">
        <v>0.5737316914606041</v>
      </c>
      <c r="S210" s="178">
        <v>0.50951399953489318</v>
      </c>
      <c r="T210" s="178">
        <v>0.67845276321244352</v>
      </c>
      <c r="U210" s="179">
        <v>27.91906030235479</v>
      </c>
      <c r="V210" s="179">
        <v>18.941763608427447</v>
      </c>
      <c r="W210" s="45">
        <v>0.38544672803007263</v>
      </c>
      <c r="X210" s="45">
        <v>0.90581585821840427</v>
      </c>
      <c r="Y210" s="45">
        <v>0.61455327196992737</v>
      </c>
      <c r="Z210" s="294">
        <v>0.5776573416520514</v>
      </c>
    </row>
    <row r="211" spans="1:26">
      <c r="A211" s="525"/>
      <c r="B211" s="181" t="s">
        <v>80</v>
      </c>
      <c r="C211" s="182">
        <v>21592136.680890102</v>
      </c>
      <c r="D211" s="183">
        <v>19212399.68</v>
      </c>
      <c r="E211" s="183">
        <v>500</v>
      </c>
      <c r="F211" s="183">
        <v>29507</v>
      </c>
      <c r="G211" s="183">
        <v>24301</v>
      </c>
      <c r="H211" s="175">
        <v>54308</v>
      </c>
      <c r="I211" s="184">
        <v>183809817.50999999</v>
      </c>
      <c r="J211" s="184">
        <v>280566461</v>
      </c>
      <c r="K211" s="185">
        <v>78611128</v>
      </c>
      <c r="L211" s="176">
        <v>542987406.50999999</v>
      </c>
      <c r="M211" s="184">
        <v>135337839.24000001</v>
      </c>
      <c r="N211" s="184">
        <v>184968568.14000002</v>
      </c>
      <c r="O211" s="185">
        <v>78611128</v>
      </c>
      <c r="P211" s="176">
        <v>398917535.38</v>
      </c>
      <c r="Q211" s="178">
        <v>0.73629276756469819</v>
      </c>
      <c r="R211" s="178">
        <v>0.73384226692384202</v>
      </c>
      <c r="S211" s="178">
        <v>0.65926827989607784</v>
      </c>
      <c r="T211" s="178">
        <v>0.73467180011412159</v>
      </c>
      <c r="U211" s="179">
        <v>28.262341797690521</v>
      </c>
      <c r="V211" s="179">
        <v>20.763545523949876</v>
      </c>
      <c r="W211" s="45">
        <v>0.34629867965268402</v>
      </c>
      <c r="X211" s="45">
        <v>0.8897868684299195</v>
      </c>
      <c r="Y211" s="45">
        <v>0.65370132034731598</v>
      </c>
      <c r="Z211" s="294">
        <v>0.50775006504850762</v>
      </c>
    </row>
    <row r="212" spans="1:26">
      <c r="A212" s="525"/>
      <c r="B212" s="181" t="s">
        <v>31</v>
      </c>
      <c r="C212" s="182">
        <v>16320478.989126664</v>
      </c>
      <c r="D212" s="183">
        <v>14316378.17</v>
      </c>
      <c r="E212" s="183">
        <v>263</v>
      </c>
      <c r="F212" s="183">
        <v>40264</v>
      </c>
      <c r="G212" s="183">
        <v>15744</v>
      </c>
      <c r="H212" s="175">
        <v>56271</v>
      </c>
      <c r="I212" s="184">
        <v>93323291.980000004</v>
      </c>
      <c r="J212" s="184">
        <v>266349950</v>
      </c>
      <c r="K212" s="185">
        <v>24950749</v>
      </c>
      <c r="L212" s="176">
        <v>384623990.98000002</v>
      </c>
      <c r="M212" s="184">
        <v>42858933.150000006</v>
      </c>
      <c r="N212" s="184">
        <v>164590216.59999999</v>
      </c>
      <c r="O212" s="186">
        <v>24950749</v>
      </c>
      <c r="P212" s="176">
        <v>232399898.75</v>
      </c>
      <c r="Q212" s="178">
        <v>0.45925226425987042</v>
      </c>
      <c r="R212" s="178">
        <v>0.65067116642929856</v>
      </c>
      <c r="S212" s="178">
        <v>0.61794724046315752</v>
      </c>
      <c r="T212" s="178">
        <v>0.60422621625306916</v>
      </c>
      <c r="U212" s="179">
        <v>26.866012228286927</v>
      </c>
      <c r="V212" s="179">
        <v>16.233148914506497</v>
      </c>
      <c r="W212" s="45">
        <v>0.46997076385623704</v>
      </c>
      <c r="X212" s="45">
        <v>0.87720330877164365</v>
      </c>
      <c r="Y212" s="45">
        <v>0.53002923614376296</v>
      </c>
      <c r="Z212" s="294">
        <v>0.52902114218026486</v>
      </c>
    </row>
    <row r="213" spans="1:26" ht="12.5" thickBot="1">
      <c r="A213" s="526"/>
      <c r="B213" s="187" t="s">
        <v>107</v>
      </c>
      <c r="C213" s="188">
        <v>56114166.990202084</v>
      </c>
      <c r="D213" s="188">
        <v>50016031.679999992</v>
      </c>
      <c r="E213" s="188">
        <v>1161</v>
      </c>
      <c r="F213" s="188">
        <v>121057</v>
      </c>
      <c r="G213" s="188">
        <v>58515</v>
      </c>
      <c r="H213" s="188">
        <v>180733</v>
      </c>
      <c r="I213" s="189">
        <v>422582178.38999999</v>
      </c>
      <c r="J213" s="189">
        <v>820552465</v>
      </c>
      <c r="K213" s="189">
        <v>144785387</v>
      </c>
      <c r="L213" s="189">
        <v>1387920031.3899999</v>
      </c>
      <c r="M213" s="189">
        <v>309849526.19000006</v>
      </c>
      <c r="N213" s="189">
        <v>488980185.54000008</v>
      </c>
      <c r="O213" s="189">
        <v>144785387</v>
      </c>
      <c r="P213" s="189">
        <v>943615098.73000002</v>
      </c>
      <c r="Q213" s="190">
        <v>0.7332290428585958</v>
      </c>
      <c r="R213" s="190">
        <v>0.65652203653566055</v>
      </c>
      <c r="S213" s="190">
        <v>0.59591580843036052</v>
      </c>
      <c r="T213" s="190">
        <v>0.67987713801130956</v>
      </c>
      <c r="U213" s="191">
        <v>27.749503204689269</v>
      </c>
      <c r="V213" s="191">
        <v>18.866252820039804</v>
      </c>
      <c r="W213" s="193">
        <v>0.39400764018792533</v>
      </c>
      <c r="X213" s="193">
        <v>0.89132627931076891</v>
      </c>
      <c r="Y213" s="193">
        <v>0.60599235981207467</v>
      </c>
      <c r="Z213" s="193">
        <v>0.54152195034787753</v>
      </c>
    </row>
    <row r="214" spans="1:26">
      <c r="A214" s="524" t="s">
        <v>108</v>
      </c>
      <c r="B214" s="44" t="s">
        <v>25</v>
      </c>
      <c r="C214" s="194">
        <v>25687721.08561622</v>
      </c>
      <c r="D214" s="194">
        <v>22865788.859999999</v>
      </c>
      <c r="E214" s="194">
        <v>738</v>
      </c>
      <c r="F214" s="194">
        <v>35951</v>
      </c>
      <c r="G214" s="194">
        <v>7852</v>
      </c>
      <c r="H214" s="175">
        <v>44541</v>
      </c>
      <c r="I214" s="195">
        <v>349209826.94</v>
      </c>
      <c r="J214" s="195">
        <v>304110951</v>
      </c>
      <c r="K214" s="196">
        <v>34828099.640000001</v>
      </c>
      <c r="L214" s="176">
        <v>688148877.58000004</v>
      </c>
      <c r="M214" s="195">
        <v>182323611.69</v>
      </c>
      <c r="N214" s="195">
        <v>259053460.06</v>
      </c>
      <c r="O214" s="196">
        <v>34828099.640000001</v>
      </c>
      <c r="P214" s="176">
        <v>476205171.38999999</v>
      </c>
      <c r="Q214" s="178">
        <v>0.52210332477649946</v>
      </c>
      <c r="R214" s="178">
        <v>0.86706314644205085</v>
      </c>
      <c r="S214" s="178">
        <v>0.85183864378497831</v>
      </c>
      <c r="T214" s="178">
        <v>0.69200893426530252</v>
      </c>
      <c r="U214" s="179">
        <v>30.095129531428729</v>
      </c>
      <c r="V214" s="179">
        <v>20.826098513620231</v>
      </c>
      <c r="W214" s="45">
        <v>0.38401191264085066</v>
      </c>
      <c r="X214" s="45">
        <v>0.89014470313614724</v>
      </c>
      <c r="Y214" s="45">
        <v>0.61598808735914934</v>
      </c>
      <c r="Z214" s="47">
        <v>0.61521499448732087</v>
      </c>
    </row>
    <row r="215" spans="1:26">
      <c r="A215" s="525"/>
      <c r="B215" s="80" t="s">
        <v>27</v>
      </c>
      <c r="C215" s="182">
        <v>29154968.637418419</v>
      </c>
      <c r="D215" s="183">
        <v>23488396.990000002</v>
      </c>
      <c r="E215" s="183">
        <v>739</v>
      </c>
      <c r="F215" s="183">
        <v>21489</v>
      </c>
      <c r="G215" s="183">
        <v>26705</v>
      </c>
      <c r="H215" s="175">
        <v>48933</v>
      </c>
      <c r="I215" s="184">
        <v>332656208.61000001</v>
      </c>
      <c r="J215" s="184">
        <v>250077816</v>
      </c>
      <c r="K215" s="185">
        <v>104176345.08</v>
      </c>
      <c r="L215" s="176">
        <v>686910369.69000006</v>
      </c>
      <c r="M215" s="184">
        <v>301844365.16000003</v>
      </c>
      <c r="N215" s="184">
        <v>145494787.46000001</v>
      </c>
      <c r="O215" s="185">
        <v>104176345.08</v>
      </c>
      <c r="P215" s="176">
        <v>551515497.70000005</v>
      </c>
      <c r="Q215" s="178">
        <v>0.90737631629138416</v>
      </c>
      <c r="R215" s="178">
        <v>0.70477967507520023</v>
      </c>
      <c r="S215" s="178">
        <v>0.58179805704957055</v>
      </c>
      <c r="T215" s="178">
        <v>0.80289295668792537</v>
      </c>
      <c r="U215" s="179">
        <v>29.244667909114728</v>
      </c>
      <c r="V215" s="179">
        <v>23.480337884905616</v>
      </c>
      <c r="W215" s="45">
        <v>0.35315764727124244</v>
      </c>
      <c r="X215" s="45">
        <v>0.80563959035971122</v>
      </c>
      <c r="Y215" s="45">
        <v>0.64684235272875756</v>
      </c>
      <c r="Z215" s="294">
        <v>0.54326967220640898</v>
      </c>
    </row>
    <row r="216" spans="1:26">
      <c r="A216" s="525"/>
      <c r="B216" s="291" t="s">
        <v>30</v>
      </c>
      <c r="C216" s="197">
        <v>19629555.531757448</v>
      </c>
      <c r="D216" s="197">
        <v>17010445.319999997</v>
      </c>
      <c r="E216" s="197">
        <v>675</v>
      </c>
      <c r="F216" s="197">
        <v>24699</v>
      </c>
      <c r="G216" s="197">
        <v>29243</v>
      </c>
      <c r="H216" s="175">
        <v>54617</v>
      </c>
      <c r="I216" s="198">
        <v>154058001.91999999</v>
      </c>
      <c r="J216" s="198">
        <v>261979612</v>
      </c>
      <c r="K216" s="185">
        <v>59072405.670000002</v>
      </c>
      <c r="L216" s="176">
        <v>475110019.58999997</v>
      </c>
      <c r="M216" s="198">
        <v>149255638.20000002</v>
      </c>
      <c r="N216" s="198">
        <v>148582737.47</v>
      </c>
      <c r="O216" s="185">
        <v>59072405.670000002</v>
      </c>
      <c r="P216" s="176">
        <v>356910781.34000003</v>
      </c>
      <c r="Q216" s="178">
        <v>0.96882756065800613</v>
      </c>
      <c r="R216" s="178">
        <v>0.64679594492828463</v>
      </c>
      <c r="S216" s="178">
        <v>0.56715381909184592</v>
      </c>
      <c r="T216" s="178">
        <v>0.75121712155849518</v>
      </c>
      <c r="U216" s="179">
        <v>27.930486865701884</v>
      </c>
      <c r="V216" s="179">
        <v>20.981859946979924</v>
      </c>
      <c r="W216" s="45">
        <v>0.34901542986824308</v>
      </c>
      <c r="X216" s="45">
        <v>0.86657312706239553</v>
      </c>
      <c r="Y216" s="45">
        <v>0.65098457013175692</v>
      </c>
      <c r="Z216" s="47">
        <v>0.49139153331982988</v>
      </c>
    </row>
    <row r="217" spans="1:26">
      <c r="A217" s="525"/>
      <c r="B217" s="291" t="s">
        <v>118</v>
      </c>
      <c r="C217" s="197">
        <v>16643955.40867647</v>
      </c>
      <c r="D217" s="197">
        <v>15092006.789999999</v>
      </c>
      <c r="E217" s="197">
        <v>226</v>
      </c>
      <c r="F217" s="197">
        <v>18296</v>
      </c>
      <c r="G217" s="197">
        <v>14233</v>
      </c>
      <c r="H217" s="175">
        <v>32755</v>
      </c>
      <c r="I217" s="198">
        <v>232140076.94</v>
      </c>
      <c r="J217" s="198">
        <v>169405335</v>
      </c>
      <c r="K217" s="185">
        <v>60209914</v>
      </c>
      <c r="L217" s="176">
        <v>461755325.94</v>
      </c>
      <c r="M217" s="198">
        <v>233678175.84</v>
      </c>
      <c r="N217" s="198">
        <v>135665175.51999998</v>
      </c>
      <c r="O217" s="185">
        <v>60209914</v>
      </c>
      <c r="P217" s="176">
        <v>429553265.36000001</v>
      </c>
      <c r="Q217" s="178">
        <v>1.0066257361515287</v>
      </c>
      <c r="R217" s="178">
        <v>0.85305784512595673</v>
      </c>
      <c r="S217" s="178">
        <v>0.80083177734632727</v>
      </c>
      <c r="T217" s="178">
        <v>0.93026163690814845</v>
      </c>
      <c r="U217" s="179">
        <v>30.596018963227621</v>
      </c>
      <c r="V217" s="179">
        <v>28.462302683604879</v>
      </c>
      <c r="W217" s="45">
        <v>0.1564796590733768</v>
      </c>
      <c r="X217" s="45">
        <v>0.90675602159643842</v>
      </c>
      <c r="Y217" s="45">
        <v>0.8435203409266232</v>
      </c>
      <c r="Z217" s="47">
        <v>0.55302655960469427</v>
      </c>
    </row>
    <row r="218" spans="1:26" ht="12.5" thickBot="1">
      <c r="A218" s="526"/>
      <c r="B218" s="199" t="s">
        <v>107</v>
      </c>
      <c r="C218" s="199">
        <v>91116200.663468555</v>
      </c>
      <c r="D218" s="199">
        <v>78456637.960000008</v>
      </c>
      <c r="E218" s="199">
        <v>2378</v>
      </c>
      <c r="F218" s="199">
        <v>100435</v>
      </c>
      <c r="G218" s="199">
        <v>78033</v>
      </c>
      <c r="H218" s="199">
        <v>180846</v>
      </c>
      <c r="I218" s="192">
        <v>1068064114.4099998</v>
      </c>
      <c r="J218" s="192">
        <v>985573714</v>
      </c>
      <c r="K218" s="192">
        <v>258286764.38999999</v>
      </c>
      <c r="L218" s="192">
        <v>2311924592.7999997</v>
      </c>
      <c r="M218" s="192">
        <v>867101790.8900001</v>
      </c>
      <c r="N218" s="192">
        <v>688796160.50999999</v>
      </c>
      <c r="O218" s="192">
        <v>258286764.38999999</v>
      </c>
      <c r="P218" s="192">
        <v>1814184715.79</v>
      </c>
      <c r="Q218" s="190">
        <v>0.81184432581464305</v>
      </c>
      <c r="R218" s="190">
        <v>0.76140607516195369</v>
      </c>
      <c r="S218" s="190">
        <v>0.69887837989761969</v>
      </c>
      <c r="T218" s="190">
        <v>0.78470756418262722</v>
      </c>
      <c r="U218" s="191">
        <v>29.467546060012172</v>
      </c>
      <c r="V218" s="191">
        <v>23.123406291191525</v>
      </c>
      <c r="W218" s="193">
        <v>0.32431865223465717</v>
      </c>
      <c r="X218" s="193">
        <v>0.86106134132802825</v>
      </c>
      <c r="Y218" s="193">
        <v>0.67568134776534283</v>
      </c>
      <c r="Z218" s="193">
        <v>0.54725405566304508</v>
      </c>
    </row>
    <row r="219" spans="1:26">
      <c r="A219" s="524" t="s">
        <v>109</v>
      </c>
      <c r="B219" s="80" t="s">
        <v>95</v>
      </c>
      <c r="C219" s="182">
        <v>20791596.234143868</v>
      </c>
      <c r="D219" s="183">
        <v>18566518.899999999</v>
      </c>
      <c r="E219" s="183">
        <v>471</v>
      </c>
      <c r="F219" s="183">
        <v>23353</v>
      </c>
      <c r="G219" s="183">
        <v>37770</v>
      </c>
      <c r="H219" s="175">
        <v>61594</v>
      </c>
      <c r="I219" s="184">
        <v>158495076.71000001</v>
      </c>
      <c r="J219" s="184">
        <v>224718273</v>
      </c>
      <c r="K219" s="185">
        <v>120603005.06999999</v>
      </c>
      <c r="L219" s="176">
        <v>503816354.78000003</v>
      </c>
      <c r="M219" s="184">
        <v>130086969.56000002</v>
      </c>
      <c r="N219" s="184">
        <v>101044809.52000001</v>
      </c>
      <c r="O219" s="185">
        <v>120603005.06999999</v>
      </c>
      <c r="P219" s="176">
        <v>351734784.15000004</v>
      </c>
      <c r="Q219" s="178">
        <v>0.82076347265992</v>
      </c>
      <c r="R219" s="178">
        <v>0.64185970765771871</v>
      </c>
      <c r="S219" s="178">
        <v>0.44965105939560157</v>
      </c>
      <c r="T219" s="178">
        <v>0.69814086186938296</v>
      </c>
      <c r="U219" s="179">
        <v>27.135746743564301</v>
      </c>
      <c r="V219" s="179">
        <v>18.944573619021284</v>
      </c>
      <c r="W219" s="45">
        <v>0.37657285372471916</v>
      </c>
      <c r="X219" s="45">
        <v>0.89298188993830796</v>
      </c>
      <c r="Y219" s="45">
        <v>0.62342714627528084</v>
      </c>
      <c r="Z219" s="294">
        <v>0.42641157103310456</v>
      </c>
    </row>
    <row r="220" spans="1:26">
      <c r="A220" s="525"/>
      <c r="B220" s="80" t="s">
        <v>28</v>
      </c>
      <c r="C220" s="183">
        <v>79892297.83270587</v>
      </c>
      <c r="D220" s="183">
        <v>71165367.329999998</v>
      </c>
      <c r="E220" s="183">
        <v>2885</v>
      </c>
      <c r="F220" s="183">
        <v>17211</v>
      </c>
      <c r="G220" s="183">
        <v>17224</v>
      </c>
      <c r="H220" s="175">
        <v>37320</v>
      </c>
      <c r="I220" s="184">
        <v>1931649089.8800001</v>
      </c>
      <c r="J220" s="184">
        <v>272374554</v>
      </c>
      <c r="K220" s="185">
        <v>191480167.01999998</v>
      </c>
      <c r="L220" s="176">
        <v>2395503810.9000001</v>
      </c>
      <c r="M220" s="184">
        <v>1834710789.4300001</v>
      </c>
      <c r="N220" s="184">
        <v>147040635.81999999</v>
      </c>
      <c r="O220" s="185">
        <v>191480167.01999998</v>
      </c>
      <c r="P220" s="176">
        <v>2173231592.27</v>
      </c>
      <c r="Q220" s="178">
        <v>0.94981578126282651</v>
      </c>
      <c r="R220" s="178">
        <v>0.7297991968166343</v>
      </c>
      <c r="S220" s="178">
        <v>0.53984718344871518</v>
      </c>
      <c r="T220" s="178">
        <v>0.90721274680565356</v>
      </c>
      <c r="U220" s="179">
        <v>33.66108966727932</v>
      </c>
      <c r="V220" s="179">
        <v>30.537769617523875</v>
      </c>
      <c r="W220" s="45">
        <v>0.19188544923222217</v>
      </c>
      <c r="X220" s="45">
        <v>0.89076630990161243</v>
      </c>
      <c r="Y220" s="45">
        <v>0.80811455076777783</v>
      </c>
      <c r="Z220" s="294">
        <v>0.46396214748501224</v>
      </c>
    </row>
    <row r="221" spans="1:26">
      <c r="A221" s="525"/>
      <c r="B221" s="80" t="s">
        <v>29</v>
      </c>
      <c r="C221" s="183">
        <v>40154905.156279653</v>
      </c>
      <c r="D221" s="183">
        <v>34366867.189999998</v>
      </c>
      <c r="E221" s="183">
        <v>1091</v>
      </c>
      <c r="F221" s="183">
        <v>7192</v>
      </c>
      <c r="G221" s="183">
        <v>26113</v>
      </c>
      <c r="H221" s="175">
        <v>34396</v>
      </c>
      <c r="I221" s="184">
        <v>545946038.78999996</v>
      </c>
      <c r="J221" s="184">
        <v>190214065</v>
      </c>
      <c r="K221" s="185">
        <v>316015712.84000003</v>
      </c>
      <c r="L221" s="176">
        <v>1052175816.63</v>
      </c>
      <c r="M221" s="184">
        <v>504589176.3499999</v>
      </c>
      <c r="N221" s="184">
        <v>91583544.239999995</v>
      </c>
      <c r="O221" s="185">
        <v>316015712.84000003</v>
      </c>
      <c r="P221" s="176">
        <v>912188433.42999995</v>
      </c>
      <c r="Q221" s="178">
        <v>0.92424734405682152</v>
      </c>
      <c r="R221" s="178">
        <v>0.8051664973545406</v>
      </c>
      <c r="S221" s="178">
        <v>0.4814761949385814</v>
      </c>
      <c r="T221" s="178">
        <v>0.86695438063919417</v>
      </c>
      <c r="U221" s="179">
        <v>30.615994492979564</v>
      </c>
      <c r="V221" s="179">
        <v>26.542670543314077</v>
      </c>
      <c r="W221" s="45">
        <v>0.25801079735444332</v>
      </c>
      <c r="X221" s="45">
        <v>0.85585726217623781</v>
      </c>
      <c r="Y221" s="45">
        <v>0.74198920264555668</v>
      </c>
      <c r="Z221" s="294">
        <v>0.51280000000000003</v>
      </c>
    </row>
    <row r="222" spans="1:26" ht="12.5" thickBot="1">
      <c r="A222" s="525"/>
      <c r="B222" s="201" t="s">
        <v>107</v>
      </c>
      <c r="C222" s="199">
        <v>140838799.22312939</v>
      </c>
      <c r="D222" s="199">
        <v>124098753.42</v>
      </c>
      <c r="E222" s="199">
        <v>4447</v>
      </c>
      <c r="F222" s="199">
        <v>47756</v>
      </c>
      <c r="G222" s="199">
        <v>81107</v>
      </c>
      <c r="H222" s="199">
        <v>133310</v>
      </c>
      <c r="I222" s="192">
        <v>2636090205.3800001</v>
      </c>
      <c r="J222" s="192">
        <v>687306893</v>
      </c>
      <c r="K222" s="192">
        <v>628098884.93000007</v>
      </c>
      <c r="L222" s="192">
        <v>3951495982.3100004</v>
      </c>
      <c r="M222" s="192">
        <v>2469386935.3400002</v>
      </c>
      <c r="N222" s="192">
        <v>339668989.57999998</v>
      </c>
      <c r="O222" s="192">
        <v>628098884.93000007</v>
      </c>
      <c r="P222" s="192">
        <v>3437154809.8499999</v>
      </c>
      <c r="Q222" s="190">
        <v>0.93676116632891582</v>
      </c>
      <c r="R222" s="190">
        <v>0.73571812648788604</v>
      </c>
      <c r="S222" s="190">
        <v>0.4942027979632091</v>
      </c>
      <c r="T222" s="190">
        <v>0.86983634178989533</v>
      </c>
      <c r="U222" s="191">
        <v>31.8415445233084</v>
      </c>
      <c r="V222" s="191">
        <v>27.696932605094656</v>
      </c>
      <c r="W222" s="193">
        <v>0.23355207307240666</v>
      </c>
      <c r="X222" s="193">
        <v>0.8811403825120071</v>
      </c>
      <c r="Y222" s="193">
        <v>0.76644792692759334</v>
      </c>
      <c r="Z222" s="193">
        <v>0.45908209339676959</v>
      </c>
    </row>
    <row r="223" spans="1:26" ht="12.5" thickBot="1">
      <c r="A223" s="527" t="s">
        <v>32</v>
      </c>
      <c r="B223" s="528"/>
      <c r="C223" s="295">
        <v>288069166.87680006</v>
      </c>
      <c r="D223" s="295">
        <v>252571423.06</v>
      </c>
      <c r="E223" s="295">
        <v>7986</v>
      </c>
      <c r="F223" s="295">
        <v>269248</v>
      </c>
      <c r="G223" s="295">
        <v>217655</v>
      </c>
      <c r="H223" s="295">
        <v>494889</v>
      </c>
      <c r="I223" s="296">
        <v>4126736498.1799998</v>
      </c>
      <c r="J223" s="296">
        <v>2493433072</v>
      </c>
      <c r="K223" s="296">
        <v>1031171036.3200001</v>
      </c>
      <c r="L223" s="296">
        <v>7651340606.5</v>
      </c>
      <c r="M223" s="296">
        <v>3646338252.4200006</v>
      </c>
      <c r="N223" s="296">
        <v>1517445335.6300001</v>
      </c>
      <c r="O223" s="296">
        <v>1031171036.3200001</v>
      </c>
      <c r="P223" s="296">
        <v>6194954624.3699989</v>
      </c>
      <c r="Q223" s="204">
        <v>0.88358882473551015</v>
      </c>
      <c r="R223" s="204">
        <v>0.72309294707279803</v>
      </c>
      <c r="S223" s="204">
        <v>0.60857672606902846</v>
      </c>
      <c r="T223" s="204">
        <v>0.80965610380842723</v>
      </c>
      <c r="U223" s="205">
        <v>30.293770030675141</v>
      </c>
      <c r="V223" s="205">
        <v>24.527535812704933</v>
      </c>
      <c r="W223" s="207">
        <v>0.29011495209562865</v>
      </c>
      <c r="X223" s="207">
        <v>0.87677353948823844</v>
      </c>
      <c r="Y223" s="207">
        <v>0.70988504790437135</v>
      </c>
      <c r="Z223" s="297">
        <v>0.52118260268107108</v>
      </c>
    </row>
    <row r="225" spans="3:16">
      <c r="C225" s="424">
        <f>SUM(C223,C204,C185,C166,C147,C129,C111,C93,C75,C56,C37,C18)</f>
        <v>3210226334.7827997</v>
      </c>
      <c r="D225" s="424">
        <f>SUM(D223,D204,D185,D166,D147,D129,D111,D93,D75,D56,D37,D18)</f>
        <v>2865779804.8041997</v>
      </c>
      <c r="E225" s="424">
        <v>7986</v>
      </c>
      <c r="F225" s="424">
        <v>269248</v>
      </c>
      <c r="G225" s="424">
        <v>217655</v>
      </c>
      <c r="H225" s="424">
        <v>494889</v>
      </c>
      <c r="I225" s="424">
        <f t="shared" ref="I225:P225" si="14">SUM(I223,I204,I185,I166,I147,I129,I111,I93,I75,I56,I37,I18)</f>
        <v>45370996811.689995</v>
      </c>
      <c r="J225" s="424">
        <f t="shared" si="14"/>
        <v>29953070097.949829</v>
      </c>
      <c r="K225" s="424">
        <f t="shared" si="14"/>
        <v>10606478435.299999</v>
      </c>
      <c r="L225" s="424">
        <f t="shared" si="14"/>
        <v>85930545344.939896</v>
      </c>
      <c r="M225" s="424">
        <f t="shared" si="14"/>
        <v>40133750755.899994</v>
      </c>
      <c r="N225" s="424">
        <f t="shared" si="14"/>
        <v>18351014359.658855</v>
      </c>
      <c r="O225" s="424">
        <f t="shared" si="14"/>
        <v>10610407935.299999</v>
      </c>
      <c r="P225" s="424">
        <f t="shared" si="14"/>
        <v>69095173050.858856</v>
      </c>
    </row>
  </sheetData>
  <mergeCells count="145">
    <mergeCell ref="I22:L22"/>
    <mergeCell ref="M22:P22"/>
    <mergeCell ref="Q22:Z22"/>
    <mergeCell ref="A5:A8"/>
    <mergeCell ref="A9:A13"/>
    <mergeCell ref="A14:A17"/>
    <mergeCell ref="A18:B18"/>
    <mergeCell ref="B1:T1"/>
    <mergeCell ref="A3:A4"/>
    <mergeCell ref="B3:B4"/>
    <mergeCell ref="C3:C4"/>
    <mergeCell ref="D3:D4"/>
    <mergeCell ref="E3:H3"/>
    <mergeCell ref="I3:L3"/>
    <mergeCell ref="M3:P3"/>
    <mergeCell ref="Q3:Z3"/>
    <mergeCell ref="A22:A23"/>
    <mergeCell ref="B22:B23"/>
    <mergeCell ref="A24:A27"/>
    <mergeCell ref="A28:A32"/>
    <mergeCell ref="A33:A36"/>
    <mergeCell ref="A37:B37"/>
    <mergeCell ref="C22:C23"/>
    <mergeCell ref="D22:D23"/>
    <mergeCell ref="E22:H22"/>
    <mergeCell ref="M41:P41"/>
    <mergeCell ref="Q41:Z41"/>
    <mergeCell ref="A43:A46"/>
    <mergeCell ref="A47:A51"/>
    <mergeCell ref="A52:A55"/>
    <mergeCell ref="A56:B56"/>
    <mergeCell ref="A41:A42"/>
    <mergeCell ref="B41:B42"/>
    <mergeCell ref="C41:C42"/>
    <mergeCell ref="D41:D42"/>
    <mergeCell ref="E41:H41"/>
    <mergeCell ref="I41:L41"/>
    <mergeCell ref="M60:P60"/>
    <mergeCell ref="Q60:Z60"/>
    <mergeCell ref="A62:A65"/>
    <mergeCell ref="A66:A70"/>
    <mergeCell ref="A71:A74"/>
    <mergeCell ref="A75:B75"/>
    <mergeCell ref="A60:A61"/>
    <mergeCell ref="B60:B61"/>
    <mergeCell ref="C60:C61"/>
    <mergeCell ref="D60:D61"/>
    <mergeCell ref="E60:H60"/>
    <mergeCell ref="I60:L60"/>
    <mergeCell ref="M78:P78"/>
    <mergeCell ref="Q78:Z78"/>
    <mergeCell ref="A80:A83"/>
    <mergeCell ref="A84:A88"/>
    <mergeCell ref="A89:A92"/>
    <mergeCell ref="A93:B93"/>
    <mergeCell ref="A78:A79"/>
    <mergeCell ref="B78:B79"/>
    <mergeCell ref="C78:C79"/>
    <mergeCell ref="D78:D79"/>
    <mergeCell ref="E78:H78"/>
    <mergeCell ref="I78:L78"/>
    <mergeCell ref="M96:P96"/>
    <mergeCell ref="Q96:Z96"/>
    <mergeCell ref="A98:A101"/>
    <mergeCell ref="A102:A106"/>
    <mergeCell ref="A107:A110"/>
    <mergeCell ref="A111:B111"/>
    <mergeCell ref="A96:A97"/>
    <mergeCell ref="B96:B97"/>
    <mergeCell ref="C96:C97"/>
    <mergeCell ref="D96:D97"/>
    <mergeCell ref="E96:H96"/>
    <mergeCell ref="I96:L96"/>
    <mergeCell ref="M114:P114"/>
    <mergeCell ref="Q114:Z114"/>
    <mergeCell ref="A116:A119"/>
    <mergeCell ref="A120:A124"/>
    <mergeCell ref="A125:A128"/>
    <mergeCell ref="A129:B129"/>
    <mergeCell ref="A114:A115"/>
    <mergeCell ref="B114:B115"/>
    <mergeCell ref="C114:C115"/>
    <mergeCell ref="D114:D115"/>
    <mergeCell ref="E114:H114"/>
    <mergeCell ref="I114:L114"/>
    <mergeCell ref="M132:P132"/>
    <mergeCell ref="Q132:Z132"/>
    <mergeCell ref="A134:A137"/>
    <mergeCell ref="A138:A142"/>
    <mergeCell ref="A143:A146"/>
    <mergeCell ref="A147:B147"/>
    <mergeCell ref="A132:A133"/>
    <mergeCell ref="B132:B133"/>
    <mergeCell ref="C132:C133"/>
    <mergeCell ref="D132:D133"/>
    <mergeCell ref="E132:H132"/>
    <mergeCell ref="I132:L132"/>
    <mergeCell ref="M151:P151"/>
    <mergeCell ref="Q151:Z151"/>
    <mergeCell ref="A153:A156"/>
    <mergeCell ref="A157:A161"/>
    <mergeCell ref="A162:A165"/>
    <mergeCell ref="A166:B166"/>
    <mergeCell ref="A151:A152"/>
    <mergeCell ref="B151:B152"/>
    <mergeCell ref="C151:C152"/>
    <mergeCell ref="D151:D152"/>
    <mergeCell ref="E151:H151"/>
    <mergeCell ref="I151:L151"/>
    <mergeCell ref="M170:P170"/>
    <mergeCell ref="Q170:Z170"/>
    <mergeCell ref="A172:A175"/>
    <mergeCell ref="A176:A180"/>
    <mergeCell ref="A181:A184"/>
    <mergeCell ref="A185:B185"/>
    <mergeCell ref="A170:A171"/>
    <mergeCell ref="B170:B171"/>
    <mergeCell ref="C170:C171"/>
    <mergeCell ref="D170:D171"/>
    <mergeCell ref="E170:H170"/>
    <mergeCell ref="I170:L170"/>
    <mergeCell ref="M189:P189"/>
    <mergeCell ref="Q189:Z189"/>
    <mergeCell ref="A191:A194"/>
    <mergeCell ref="A195:A199"/>
    <mergeCell ref="A200:A203"/>
    <mergeCell ref="A204:B204"/>
    <mergeCell ref="A189:A190"/>
    <mergeCell ref="B189:B190"/>
    <mergeCell ref="C189:C190"/>
    <mergeCell ref="D189:D190"/>
    <mergeCell ref="E189:H189"/>
    <mergeCell ref="I189:L189"/>
    <mergeCell ref="M208:P208"/>
    <mergeCell ref="Q208:Z208"/>
    <mergeCell ref="A210:A213"/>
    <mergeCell ref="A214:A218"/>
    <mergeCell ref="A219:A222"/>
    <mergeCell ref="A223:B223"/>
    <mergeCell ref="A208:A209"/>
    <mergeCell ref="B208:B209"/>
    <mergeCell ref="C208:C209"/>
    <mergeCell ref="D208:D209"/>
    <mergeCell ref="E208:H208"/>
    <mergeCell ref="I208:L20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C943-4744-481E-8E0E-7463F38FB266}">
  <sheetPr codeName="Sheet6"/>
  <dimension ref="A1:AB229"/>
  <sheetViews>
    <sheetView topLeftCell="A209" workbookViewId="0">
      <selection activeCell="E232" sqref="E232"/>
    </sheetView>
  </sheetViews>
  <sheetFormatPr defaultRowHeight="12"/>
  <cols>
    <col min="1" max="1" width="8.7265625" style="293"/>
    <col min="2" max="2" width="8.81640625" style="293" bestFit="1" customWidth="1"/>
    <col min="3" max="3" width="10.81640625" style="293" customWidth="1"/>
    <col min="4" max="4" width="10.36328125" style="293" customWidth="1"/>
    <col min="5" max="8" width="8.81640625" style="293" bestFit="1" customWidth="1"/>
    <col min="9" max="9" width="14.7265625" style="293" bestFit="1" customWidth="1"/>
    <col min="10" max="11" width="13.36328125" style="293" bestFit="1" customWidth="1"/>
    <col min="12" max="12" width="14.7265625" style="293" bestFit="1" customWidth="1"/>
    <col min="13" max="13" width="13.6328125" style="293" bestFit="1" customWidth="1"/>
    <col min="14" max="15" width="13.36328125" style="293" bestFit="1" customWidth="1"/>
    <col min="16" max="16" width="14.7265625" style="293" bestFit="1" customWidth="1"/>
    <col min="17" max="28" width="8.81640625" style="293" bestFit="1" customWidth="1"/>
    <col min="29" max="16384" width="8.7265625" style="293"/>
  </cols>
  <sheetData>
    <row r="1" spans="1:28" s="302" customFormat="1">
      <c r="A1" s="300"/>
      <c r="B1" s="529" t="s">
        <v>121</v>
      </c>
      <c r="C1" s="529"/>
      <c r="D1" s="529"/>
      <c r="E1" s="529"/>
      <c r="F1" s="529"/>
      <c r="G1" s="529"/>
      <c r="H1" s="529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X1" s="303"/>
    </row>
    <row r="2" spans="1:28" s="302" customFormat="1" ht="12.5" thickBot="1">
      <c r="A2" s="300"/>
      <c r="B2" s="308">
        <v>43496</v>
      </c>
      <c r="U2" s="309"/>
      <c r="V2" s="309"/>
      <c r="W2" s="310"/>
      <c r="X2" s="310"/>
      <c r="Y2" s="310"/>
    </row>
    <row r="3" spans="1:28" s="54" customFormat="1">
      <c r="A3" s="537" t="s">
        <v>101</v>
      </c>
      <c r="B3" s="538" t="s">
        <v>1</v>
      </c>
      <c r="C3" s="539" t="s">
        <v>2</v>
      </c>
      <c r="D3" s="541" t="s">
        <v>3</v>
      </c>
      <c r="E3" s="543" t="s">
        <v>5</v>
      </c>
      <c r="F3" s="544"/>
      <c r="G3" s="544"/>
      <c r="H3" s="545"/>
      <c r="I3" s="532" t="s">
        <v>6</v>
      </c>
      <c r="J3" s="533"/>
      <c r="K3" s="533"/>
      <c r="L3" s="534"/>
      <c r="M3" s="532" t="s">
        <v>7</v>
      </c>
      <c r="N3" s="533"/>
      <c r="O3" s="533"/>
      <c r="P3" s="534"/>
      <c r="Q3" s="535" t="s">
        <v>8</v>
      </c>
      <c r="R3" s="536"/>
      <c r="S3" s="536"/>
      <c r="T3" s="536"/>
      <c r="U3" s="536"/>
      <c r="V3" s="536"/>
      <c r="W3" s="536"/>
      <c r="X3" s="536"/>
      <c r="Y3" s="536"/>
      <c r="Z3" s="536"/>
      <c r="AA3" s="536"/>
      <c r="AB3" s="536"/>
    </row>
    <row r="4" spans="1:28" s="306" customFormat="1" ht="36">
      <c r="A4" s="537"/>
      <c r="B4" s="538"/>
      <c r="C4" s="540"/>
      <c r="D4" s="542"/>
      <c r="E4" s="311" t="s">
        <v>10</v>
      </c>
      <c r="F4" s="152" t="s">
        <v>11</v>
      </c>
      <c r="G4" s="152" t="s">
        <v>12</v>
      </c>
      <c r="H4" s="312" t="s">
        <v>13</v>
      </c>
      <c r="I4" s="311" t="s">
        <v>10</v>
      </c>
      <c r="J4" s="152" t="s">
        <v>11</v>
      </c>
      <c r="K4" s="152" t="s">
        <v>14</v>
      </c>
      <c r="L4" s="312" t="s">
        <v>15</v>
      </c>
      <c r="M4" s="311" t="s">
        <v>10</v>
      </c>
      <c r="N4" s="152" t="s">
        <v>11</v>
      </c>
      <c r="O4" s="152" t="s">
        <v>14</v>
      </c>
      <c r="P4" s="313" t="s">
        <v>15</v>
      </c>
      <c r="Q4" s="314" t="s">
        <v>102</v>
      </c>
      <c r="R4" s="168" t="s">
        <v>103</v>
      </c>
      <c r="S4" s="168" t="s">
        <v>104</v>
      </c>
      <c r="T4" s="168" t="s">
        <v>105</v>
      </c>
      <c r="U4" s="152" t="s">
        <v>92</v>
      </c>
      <c r="V4" s="152" t="s">
        <v>93</v>
      </c>
      <c r="W4" s="315" t="s">
        <v>94</v>
      </c>
      <c r="X4" s="316" t="s">
        <v>21</v>
      </c>
      <c r="Y4" s="316" t="s">
        <v>79</v>
      </c>
      <c r="Z4" s="152" t="s">
        <v>120</v>
      </c>
      <c r="AA4" s="152" t="s">
        <v>122</v>
      </c>
      <c r="AB4" s="152" t="s">
        <v>123</v>
      </c>
    </row>
    <row r="5" spans="1:28" s="54" customFormat="1">
      <c r="A5" s="537" t="s">
        <v>106</v>
      </c>
      <c r="B5" s="317" t="s">
        <v>24</v>
      </c>
      <c r="C5" s="318">
        <v>20898359.650358345</v>
      </c>
      <c r="D5" s="319">
        <v>18018369.809999999</v>
      </c>
      <c r="E5" s="320">
        <v>403</v>
      </c>
      <c r="F5" s="183">
        <v>51541</v>
      </c>
      <c r="G5" s="183">
        <v>18646</v>
      </c>
      <c r="H5" s="321">
        <f>E5+F5+G5</f>
        <v>70590</v>
      </c>
      <c r="I5" s="322">
        <v>201007634.16999978</v>
      </c>
      <c r="J5" s="184">
        <v>280309734.10999167</v>
      </c>
      <c r="K5" s="184">
        <v>36139903</v>
      </c>
      <c r="L5" s="323">
        <f t="shared" ref="L5:L7" si="0">I5+J5+K5</f>
        <v>517457271.27999145</v>
      </c>
      <c r="M5" s="324">
        <f>'[1]Accts Figure'!G3</f>
        <v>189554224.25000003</v>
      </c>
      <c r="N5" s="184">
        <f>'[1]Accts Figure'!H15</f>
        <v>138523885.72</v>
      </c>
      <c r="O5" s="185">
        <f>'[1]Accts Figure'!I3</f>
        <v>36139903</v>
      </c>
      <c r="P5" s="323">
        <f>M5+N5+O5</f>
        <v>364218012.97000003</v>
      </c>
      <c r="Q5" s="325">
        <f t="shared" ref="Q5:Q18" si="1">M5/I5</f>
        <v>0.94302002524783135</v>
      </c>
      <c r="R5" s="45">
        <f t="shared" ref="R5:R18" si="2">(N5+O5)/(J5+K5)</f>
        <v>0.55194814035855666</v>
      </c>
      <c r="S5" s="45">
        <f t="shared" ref="S5:S18" si="3">N5/J5</f>
        <v>0.49418150304278818</v>
      </c>
      <c r="T5" s="45">
        <f t="shared" ref="T5:T18" si="4">P5/L5</f>
        <v>0.70386103971263925</v>
      </c>
      <c r="U5" s="179">
        <f t="shared" ref="U5:U18" si="5">L5/D5</f>
        <v>28.718317846535058</v>
      </c>
      <c r="V5" s="179">
        <f t="shared" ref="V5:V18" si="6">P5/D5</f>
        <v>20.21370505826021</v>
      </c>
      <c r="W5" s="326">
        <f t="shared" ref="W5:W18" si="7">1-Y5</f>
        <v>0.39313760885649407</v>
      </c>
      <c r="X5" s="45">
        <f t="shared" ref="X5:X18" si="8">D5/C5</f>
        <v>0.86219062698976168</v>
      </c>
      <c r="Y5" s="45">
        <f t="shared" ref="Y5:Y18" si="9">X5*T5</f>
        <v>0.60686239114350593</v>
      </c>
      <c r="Z5" s="327">
        <v>0.55337006845229642</v>
      </c>
      <c r="AA5" s="328">
        <f>L5/D5</f>
        <v>28.718317846535058</v>
      </c>
      <c r="AB5" s="329">
        <f>P5/C5</f>
        <v>17.428067037967487</v>
      </c>
    </row>
    <row r="6" spans="1:28" s="54" customFormat="1">
      <c r="A6" s="537"/>
      <c r="B6" s="317" t="s">
        <v>80</v>
      </c>
      <c r="C6" s="318">
        <v>22260635.989419587</v>
      </c>
      <c r="D6" s="319">
        <v>19250205.719999999</v>
      </c>
      <c r="E6" s="320">
        <v>501</v>
      </c>
      <c r="F6" s="183">
        <v>29499</v>
      </c>
      <c r="G6" s="183">
        <v>24544</v>
      </c>
      <c r="H6" s="321">
        <f t="shared" ref="H6:H7" si="10">E6+F6+G6</f>
        <v>54544</v>
      </c>
      <c r="I6" s="322">
        <v>194626033.03000012</v>
      </c>
      <c r="J6" s="184">
        <v>280792408.23999554</v>
      </c>
      <c r="K6" s="184">
        <v>70137549</v>
      </c>
      <c r="L6" s="323">
        <f t="shared" si="0"/>
        <v>545555990.26999569</v>
      </c>
      <c r="M6" s="322">
        <f>'[1]Accts Figure'!G5</f>
        <v>121391833</v>
      </c>
      <c r="N6" s="184">
        <f>'[1]Accts Figure'!H17</f>
        <v>189631052.88000003</v>
      </c>
      <c r="O6" s="185">
        <f>'[1]Accts Figure'!I5</f>
        <v>70137549</v>
      </c>
      <c r="P6" s="323">
        <f>M6+N6+O6</f>
        <v>381160434.88</v>
      </c>
      <c r="Q6" s="325">
        <f t="shared" si="1"/>
        <v>0.62371837472168168</v>
      </c>
      <c r="R6" s="45">
        <f t="shared" si="2"/>
        <v>0.74022920107201995</v>
      </c>
      <c r="S6" s="45">
        <f t="shared" si="3"/>
        <v>0.67534252107671244</v>
      </c>
      <c r="T6" s="45">
        <f t="shared" si="4"/>
        <v>0.69866419153671777</v>
      </c>
      <c r="U6" s="179">
        <f t="shared" si="5"/>
        <v>28.340268057664982</v>
      </c>
      <c r="V6" s="179">
        <f t="shared" si="6"/>
        <v>19.800330470442372</v>
      </c>
      <c r="W6" s="326">
        <f t="shared" si="7"/>
        <v>0.39582007348434378</v>
      </c>
      <c r="X6" s="45">
        <f t="shared" si="8"/>
        <v>0.86476440875946059</v>
      </c>
      <c r="Y6" s="45">
        <f t="shared" si="9"/>
        <v>0.60417992651565622</v>
      </c>
      <c r="Z6" s="327">
        <v>0.50490782858510896</v>
      </c>
      <c r="AA6" s="328">
        <f t="shared" ref="AA6:AA18" si="11">L6/D6</f>
        <v>28.340268057664982</v>
      </c>
      <c r="AB6" s="329">
        <f t="shared" ref="AB6:AB18" si="12">P6/C6</f>
        <v>17.122621072514029</v>
      </c>
    </row>
    <row r="7" spans="1:28" s="54" customFormat="1">
      <c r="A7" s="537"/>
      <c r="B7" s="317" t="s">
        <v>31</v>
      </c>
      <c r="C7" s="318">
        <v>18666113.639795836</v>
      </c>
      <c r="D7" s="319">
        <v>16224305.060000001</v>
      </c>
      <c r="E7" s="320">
        <v>265</v>
      </c>
      <c r="F7" s="183">
        <v>40137</v>
      </c>
      <c r="G7" s="183">
        <v>16103</v>
      </c>
      <c r="H7" s="321">
        <f t="shared" si="10"/>
        <v>56505</v>
      </c>
      <c r="I7" s="322">
        <v>112499418.10999995</v>
      </c>
      <c r="J7" s="184">
        <v>301712698.47999734</v>
      </c>
      <c r="K7" s="184">
        <v>24305198.829999998</v>
      </c>
      <c r="L7" s="323">
        <f t="shared" si="0"/>
        <v>438517315.41999727</v>
      </c>
      <c r="M7" s="322">
        <f>'[1]Accts Figure'!G11</f>
        <v>43392949.159999996</v>
      </c>
      <c r="N7" s="184">
        <f>'[1]Accts Figure'!H23</f>
        <v>168543393.36999997</v>
      </c>
      <c r="O7" s="330">
        <f>'[1]Accts Figure'!I11</f>
        <v>24305198.829999998</v>
      </c>
      <c r="P7" s="323">
        <f>M7+N7+O7</f>
        <v>236241541.35999995</v>
      </c>
      <c r="Q7" s="325">
        <f t="shared" si="1"/>
        <v>0.38571709871042298</v>
      </c>
      <c r="R7" s="45">
        <f t="shared" si="2"/>
        <v>0.59152762406975468</v>
      </c>
      <c r="S7" s="45">
        <f t="shared" si="3"/>
        <v>0.55862214026491797</v>
      </c>
      <c r="T7" s="45">
        <f t="shared" si="4"/>
        <v>0.53872796592703687</v>
      </c>
      <c r="U7" s="179">
        <f t="shared" si="5"/>
        <v>27.028419016918882</v>
      </c>
      <c r="V7" s="179">
        <f t="shared" si="6"/>
        <v>14.560965199208351</v>
      </c>
      <c r="W7" s="326">
        <f t="shared" si="7"/>
        <v>0.53174575960370429</v>
      </c>
      <c r="X7" s="45">
        <f t="shared" si="8"/>
        <v>0.86918495049821509</v>
      </c>
      <c r="Y7" s="45">
        <f t="shared" si="9"/>
        <v>0.46825424039629565</v>
      </c>
      <c r="Z7" s="327">
        <v>0.51952053574609058</v>
      </c>
      <c r="AA7" s="328">
        <f t="shared" si="11"/>
        <v>27.028419016918882</v>
      </c>
      <c r="AB7" s="329">
        <f t="shared" si="12"/>
        <v>12.656171815880143</v>
      </c>
    </row>
    <row r="8" spans="1:28" s="304" customFormat="1">
      <c r="A8" s="537"/>
      <c r="B8" s="331" t="s">
        <v>107</v>
      </c>
      <c r="C8" s="332">
        <v>61825109.279573768</v>
      </c>
      <c r="D8" s="332">
        <v>53492880.590000004</v>
      </c>
      <c r="E8" s="332">
        <v>1169</v>
      </c>
      <c r="F8" s="332">
        <v>121177</v>
      </c>
      <c r="G8" s="332">
        <v>59293</v>
      </c>
      <c r="H8" s="333">
        <f>SUM(H5:H7)</f>
        <v>181639</v>
      </c>
      <c r="I8" s="334">
        <v>508133085.30999988</v>
      </c>
      <c r="J8" s="335">
        <v>862814840.82998466</v>
      </c>
      <c r="K8" s="335">
        <v>130582650.83</v>
      </c>
      <c r="L8" s="336">
        <f t="shared" ref="L8:P8" si="13">SUM(L5:L7)</f>
        <v>1501530576.9699843</v>
      </c>
      <c r="M8" s="334">
        <f t="shared" si="13"/>
        <v>354339006.40999997</v>
      </c>
      <c r="N8" s="335">
        <f>SUM(N5:N7)</f>
        <v>496698331.97000003</v>
      </c>
      <c r="O8" s="335">
        <f>SUM(O5:O7)</f>
        <v>130582650.83</v>
      </c>
      <c r="P8" s="336">
        <f t="shared" si="13"/>
        <v>981619989.21000004</v>
      </c>
      <c r="Q8" s="337">
        <f t="shared" si="1"/>
        <v>0.69733504204676255</v>
      </c>
      <c r="R8" s="299">
        <f t="shared" si="2"/>
        <v>0.63145013759980662</v>
      </c>
      <c r="S8" s="299">
        <f t="shared" si="3"/>
        <v>0.57567198483999316</v>
      </c>
      <c r="T8" s="299">
        <f t="shared" si="4"/>
        <v>0.6537462535001195</v>
      </c>
      <c r="U8" s="298">
        <f t="shared" si="5"/>
        <v>28.069727418094615</v>
      </c>
      <c r="V8" s="298">
        <f t="shared" si="6"/>
        <v>18.350479136348937</v>
      </c>
      <c r="W8" s="338">
        <f t="shared" si="7"/>
        <v>0.43435974991158388</v>
      </c>
      <c r="X8" s="299">
        <f t="shared" si="8"/>
        <v>0.8652290503540343</v>
      </c>
      <c r="Y8" s="299">
        <f t="shared" si="9"/>
        <v>0.56564025008841612</v>
      </c>
      <c r="Z8" s="339">
        <v>0.52831179745771617</v>
      </c>
      <c r="AA8" s="340">
        <f t="shared" si="11"/>
        <v>28.069727418094615</v>
      </c>
      <c r="AB8" s="341">
        <f t="shared" si="12"/>
        <v>15.87736763668471</v>
      </c>
    </row>
    <row r="9" spans="1:28" s="2" customFormat="1">
      <c r="A9" s="537" t="s">
        <v>108</v>
      </c>
      <c r="B9" s="342" t="s">
        <v>25</v>
      </c>
      <c r="C9" s="343">
        <v>26566894.294784065</v>
      </c>
      <c r="D9" s="344">
        <v>23336773.379999999</v>
      </c>
      <c r="E9" s="345">
        <v>739</v>
      </c>
      <c r="F9" s="194">
        <v>35989</v>
      </c>
      <c r="G9" s="194">
        <v>7948</v>
      </c>
      <c r="H9" s="321">
        <f t="shared" ref="H9:H16" si="14">E9+F9+G9</f>
        <v>44676</v>
      </c>
      <c r="I9" s="346">
        <v>355034171.97999978</v>
      </c>
      <c r="J9" s="195">
        <v>314232572.65000355</v>
      </c>
      <c r="K9" s="195">
        <v>31622481</v>
      </c>
      <c r="L9" s="323">
        <f t="shared" ref="L9:L12" si="15">I9+J9+K9</f>
        <v>700889225.63000333</v>
      </c>
      <c r="M9" s="346">
        <f>'[1]Accts Figure'!G4</f>
        <v>207966487.94999999</v>
      </c>
      <c r="N9" s="195">
        <f>'[1]Accts Figure'!H16</f>
        <v>255693046.27000001</v>
      </c>
      <c r="O9" s="196">
        <f>'[1]Accts Figure'!I4</f>
        <v>31622481</v>
      </c>
      <c r="P9" s="323">
        <f>M9+N9+O9</f>
        <v>495282015.22000003</v>
      </c>
      <c r="Q9" s="325">
        <f t="shared" si="1"/>
        <v>0.58576470763415811</v>
      </c>
      <c r="R9" s="45">
        <f t="shared" si="2"/>
        <v>0.83073971086383469</v>
      </c>
      <c r="S9" s="45">
        <f t="shared" si="3"/>
        <v>0.81370637077396291</v>
      </c>
      <c r="T9" s="45">
        <f t="shared" si="4"/>
        <v>0.70664806521288637</v>
      </c>
      <c r="U9" s="179">
        <f t="shared" si="5"/>
        <v>30.033681786989327</v>
      </c>
      <c r="V9" s="179">
        <f t="shared" si="6"/>
        <v>21.223243125995513</v>
      </c>
      <c r="W9" s="326">
        <f t="shared" si="7"/>
        <v>0.37926934272756596</v>
      </c>
      <c r="X9" s="45">
        <f t="shared" si="8"/>
        <v>0.87841556190411607</v>
      </c>
      <c r="Y9" s="45">
        <f t="shared" si="9"/>
        <v>0.62073065727243404</v>
      </c>
      <c r="Z9" s="42">
        <v>0.61099147599820547</v>
      </c>
      <c r="AA9" s="328">
        <f t="shared" si="11"/>
        <v>30.033681786989327</v>
      </c>
      <c r="AB9" s="329">
        <f t="shared" si="12"/>
        <v>18.642827035949015</v>
      </c>
    </row>
    <row r="10" spans="1:28" s="54" customFormat="1">
      <c r="A10" s="537"/>
      <c r="B10" s="317" t="s">
        <v>27</v>
      </c>
      <c r="C10" s="343">
        <v>25469801.566770419</v>
      </c>
      <c r="D10" s="344">
        <v>21145236.899999999</v>
      </c>
      <c r="E10" s="320">
        <v>745</v>
      </c>
      <c r="F10" s="183">
        <v>21529</v>
      </c>
      <c r="G10" s="183">
        <v>26816</v>
      </c>
      <c r="H10" s="321">
        <f t="shared" si="14"/>
        <v>49090</v>
      </c>
      <c r="I10" s="322">
        <v>293067266.02999991</v>
      </c>
      <c r="J10" s="184">
        <v>224261072.76999718</v>
      </c>
      <c r="K10" s="184">
        <v>105056545</v>
      </c>
      <c r="L10" s="323">
        <f t="shared" si="15"/>
        <v>622384883.79999709</v>
      </c>
      <c r="M10" s="322">
        <f>'[1]Accts Figure'!G7</f>
        <v>275571143.66000003</v>
      </c>
      <c r="N10" s="184">
        <f>'[1]Accts Figure'!H19</f>
        <v>162234575.35999998</v>
      </c>
      <c r="O10" s="185">
        <f>'[1]Accts Figure'!I7</f>
        <v>105056545</v>
      </c>
      <c r="P10" s="323">
        <f>M10+N10+O10</f>
        <v>542862264.01999998</v>
      </c>
      <c r="Q10" s="325">
        <f t="shared" si="1"/>
        <v>0.94029997752048877</v>
      </c>
      <c r="R10" s="45">
        <f t="shared" si="2"/>
        <v>0.81165144510028042</v>
      </c>
      <c r="S10" s="45">
        <f t="shared" si="3"/>
        <v>0.72341835056852799</v>
      </c>
      <c r="T10" s="45">
        <f t="shared" si="4"/>
        <v>0.8722291915342345</v>
      </c>
      <c r="U10" s="179">
        <f t="shared" si="5"/>
        <v>29.433809928135499</v>
      </c>
      <c r="V10" s="179">
        <f t="shared" si="6"/>
        <v>25.673028237389953</v>
      </c>
      <c r="W10" s="326">
        <f t="shared" si="7"/>
        <v>0.27586821445246534</v>
      </c>
      <c r="X10" s="45">
        <f t="shared" si="8"/>
        <v>0.83020815237082435</v>
      </c>
      <c r="Y10" s="45">
        <f t="shared" si="9"/>
        <v>0.72413178554753466</v>
      </c>
      <c r="Z10" s="327">
        <v>0.52473241511982482</v>
      </c>
      <c r="AA10" s="328">
        <f t="shared" si="11"/>
        <v>29.433809928135499</v>
      </c>
      <c r="AB10" s="329">
        <f t="shared" si="12"/>
        <v>21.313957338727516</v>
      </c>
    </row>
    <row r="11" spans="1:28" s="2" customFormat="1">
      <c r="A11" s="537"/>
      <c r="B11" s="347" t="s">
        <v>30</v>
      </c>
      <c r="C11" s="343">
        <v>19733529.848611061</v>
      </c>
      <c r="D11" s="344">
        <v>17210291.57</v>
      </c>
      <c r="E11" s="348">
        <v>677</v>
      </c>
      <c r="F11" s="197">
        <v>24806</v>
      </c>
      <c r="G11" s="197">
        <v>29443</v>
      </c>
      <c r="H11" s="321">
        <f t="shared" si="14"/>
        <v>54926</v>
      </c>
      <c r="I11" s="349">
        <v>164604096.67999995</v>
      </c>
      <c r="J11" s="198">
        <v>264408630.50999853</v>
      </c>
      <c r="K11" s="198">
        <v>56317873</v>
      </c>
      <c r="L11" s="323">
        <f t="shared" si="15"/>
        <v>485330600.18999851</v>
      </c>
      <c r="M11" s="349">
        <f>'[1]Accts Figure'!G10</f>
        <v>150906455.65000001</v>
      </c>
      <c r="N11" s="198">
        <f>'[1]Accts Figure'!H22</f>
        <v>158452606.5</v>
      </c>
      <c r="O11" s="185">
        <f>'[1]Accts Figure'!I10</f>
        <v>56317873</v>
      </c>
      <c r="P11" s="323">
        <f>M11+N11+O11</f>
        <v>365676935.14999998</v>
      </c>
      <c r="Q11" s="325">
        <f t="shared" si="1"/>
        <v>0.91678432489667028</v>
      </c>
      <c r="R11" s="45">
        <f t="shared" si="2"/>
        <v>0.66963745480829773</v>
      </c>
      <c r="S11" s="45">
        <f t="shared" si="3"/>
        <v>0.59927168865241776</v>
      </c>
      <c r="T11" s="45">
        <f t="shared" si="4"/>
        <v>0.75345946661274565</v>
      </c>
      <c r="U11" s="179">
        <f t="shared" si="5"/>
        <v>28.20002195872144</v>
      </c>
      <c r="V11" s="179">
        <f t="shared" si="6"/>
        <v>21.24757350348597</v>
      </c>
      <c r="W11" s="326">
        <f t="shared" si="7"/>
        <v>0.34288202840229676</v>
      </c>
      <c r="X11" s="45">
        <f t="shared" si="8"/>
        <v>0.87213446869523659</v>
      </c>
      <c r="Y11" s="45">
        <f t="shared" si="9"/>
        <v>0.65711797159770324</v>
      </c>
      <c r="Z11" s="42">
        <v>0.49431714358805684</v>
      </c>
      <c r="AA11" s="328">
        <f t="shared" si="11"/>
        <v>28.20002195872144</v>
      </c>
      <c r="AB11" s="329">
        <f t="shared" si="12"/>
        <v>18.530741228525724</v>
      </c>
    </row>
    <row r="12" spans="1:28" s="2" customFormat="1">
      <c r="A12" s="537"/>
      <c r="B12" s="347" t="s">
        <v>118</v>
      </c>
      <c r="C12" s="343">
        <v>18347721.559080962</v>
      </c>
      <c r="D12" s="344">
        <v>16147991.810000001</v>
      </c>
      <c r="E12" s="348">
        <v>227</v>
      </c>
      <c r="F12" s="197">
        <v>18188</v>
      </c>
      <c r="G12" s="197">
        <v>14430</v>
      </c>
      <c r="H12" s="321">
        <f t="shared" si="14"/>
        <v>32845</v>
      </c>
      <c r="I12" s="349">
        <v>256522205.91999999</v>
      </c>
      <c r="J12" s="198">
        <v>186684090.63999909</v>
      </c>
      <c r="K12" s="198">
        <v>54490035</v>
      </c>
      <c r="L12" s="323">
        <f t="shared" si="15"/>
        <v>497696331.55999911</v>
      </c>
      <c r="M12" s="349">
        <f>'[1]Accts Figure'!G12</f>
        <v>257691015.34999999</v>
      </c>
      <c r="N12" s="198">
        <f>'[1]Accts Figure'!H24</f>
        <v>144448408.99000004</v>
      </c>
      <c r="O12" s="185">
        <f>'[1]Accts Figure'!I12</f>
        <v>54490035</v>
      </c>
      <c r="P12" s="323">
        <f>M12+N12+O12</f>
        <v>456629459.34000003</v>
      </c>
      <c r="Q12" s="325">
        <f t="shared" si="1"/>
        <v>1.0045563674529001</v>
      </c>
      <c r="R12" s="45">
        <f t="shared" si="2"/>
        <v>0.82487473920380538</v>
      </c>
      <c r="S12" s="45">
        <f t="shared" si="3"/>
        <v>0.77375853772431957</v>
      </c>
      <c r="T12" s="45">
        <f t="shared" si="4"/>
        <v>0.91748608616166116</v>
      </c>
      <c r="U12" s="179">
        <f t="shared" si="5"/>
        <v>30.820942778271021</v>
      </c>
      <c r="V12" s="179">
        <f t="shared" si="6"/>
        <v>28.277786161448393</v>
      </c>
      <c r="W12" s="326">
        <f t="shared" si="7"/>
        <v>0.19251239139310483</v>
      </c>
      <c r="X12" s="45">
        <f t="shared" si="8"/>
        <v>0.88010883302334431</v>
      </c>
      <c r="Y12" s="45">
        <f t="shared" si="9"/>
        <v>0.80748760860689517</v>
      </c>
      <c r="Z12" s="42">
        <v>0.5529757711275155</v>
      </c>
      <c r="AA12" s="328">
        <f t="shared" si="11"/>
        <v>30.820942778271021</v>
      </c>
      <c r="AB12" s="329">
        <f t="shared" si="12"/>
        <v>24.887529379036021</v>
      </c>
    </row>
    <row r="13" spans="1:28" s="304" customFormat="1">
      <c r="A13" s="537"/>
      <c r="B13" s="331" t="s">
        <v>107</v>
      </c>
      <c r="C13" s="350">
        <v>90117947.269246504</v>
      </c>
      <c r="D13" s="351">
        <v>77840293.659999996</v>
      </c>
      <c r="E13" s="352">
        <v>2388</v>
      </c>
      <c r="F13" s="352">
        <v>100512</v>
      </c>
      <c r="G13" s="352">
        <v>78637</v>
      </c>
      <c r="H13" s="351">
        <f>SUM(H9:H12)</f>
        <v>181537</v>
      </c>
      <c r="I13" s="353">
        <v>1069227740.6099997</v>
      </c>
      <c r="J13" s="353">
        <v>989586366.5699985</v>
      </c>
      <c r="K13" s="353">
        <v>247486934</v>
      </c>
      <c r="L13" s="354">
        <f t="shared" ref="L13:P13" si="16">SUM(L9:L12)</f>
        <v>2306301041.1799979</v>
      </c>
      <c r="M13" s="355">
        <f t="shared" si="16"/>
        <v>892135102.61000001</v>
      </c>
      <c r="N13" s="353">
        <f t="shared" si="16"/>
        <v>720828637.12</v>
      </c>
      <c r="O13" s="353">
        <f t="shared" si="16"/>
        <v>247486934</v>
      </c>
      <c r="P13" s="354">
        <f t="shared" si="16"/>
        <v>1860450673.73</v>
      </c>
      <c r="Q13" s="337">
        <f t="shared" si="1"/>
        <v>0.83437332265718489</v>
      </c>
      <c r="R13" s="299">
        <f t="shared" si="2"/>
        <v>0.78274712636174049</v>
      </c>
      <c r="S13" s="299">
        <f t="shared" si="3"/>
        <v>0.72841407427475113</v>
      </c>
      <c r="T13" s="299">
        <f t="shared" si="4"/>
        <v>0.80668162590696202</v>
      </c>
      <c r="U13" s="298">
        <f t="shared" si="5"/>
        <v>29.628627189585529</v>
      </c>
      <c r="V13" s="298">
        <f t="shared" si="6"/>
        <v>23.900869154686077</v>
      </c>
      <c r="W13" s="338">
        <f t="shared" si="7"/>
        <v>0.303220539820789</v>
      </c>
      <c r="X13" s="299">
        <f t="shared" si="8"/>
        <v>0.86376017229326796</v>
      </c>
      <c r="Y13" s="299">
        <f t="shared" si="9"/>
        <v>0.696779460179211</v>
      </c>
      <c r="Z13" s="339">
        <v>0.54189341651181311</v>
      </c>
      <c r="AA13" s="340">
        <f t="shared" si="11"/>
        <v>29.628627189585529</v>
      </c>
      <c r="AB13" s="341">
        <f t="shared" si="12"/>
        <v>20.6446188590105</v>
      </c>
    </row>
    <row r="14" spans="1:28" s="54" customFormat="1">
      <c r="A14" s="537" t="s">
        <v>109</v>
      </c>
      <c r="B14" s="317" t="s">
        <v>95</v>
      </c>
      <c r="C14" s="343">
        <v>25387687.69016172</v>
      </c>
      <c r="D14" s="344">
        <v>21776285.530000001</v>
      </c>
      <c r="E14" s="320">
        <v>480</v>
      </c>
      <c r="F14" s="183">
        <v>23576</v>
      </c>
      <c r="G14" s="183">
        <v>38117</v>
      </c>
      <c r="H14" s="321">
        <f t="shared" si="14"/>
        <v>62173</v>
      </c>
      <c r="I14" s="322">
        <v>183033976.37999985</v>
      </c>
      <c r="J14" s="184">
        <v>296356018.80999738</v>
      </c>
      <c r="K14" s="184">
        <v>115191056</v>
      </c>
      <c r="L14" s="323">
        <f t="shared" ref="L14:L16" si="17">I14+J14+K14</f>
        <v>594581051.1899972</v>
      </c>
      <c r="M14" s="322">
        <f>'[1]Accts Figure'!G6</f>
        <v>148779965.50999996</v>
      </c>
      <c r="N14" s="184">
        <f>'[1]Accts Figure'!H18</f>
        <v>115708915.83000001</v>
      </c>
      <c r="O14" s="185">
        <f>'[1]Accts Figure'!I6</f>
        <v>115191056</v>
      </c>
      <c r="P14" s="323">
        <f>M14+N14+O14</f>
        <v>379679937.33999997</v>
      </c>
      <c r="Q14" s="325">
        <f t="shared" si="1"/>
        <v>0.81285435880557733</v>
      </c>
      <c r="R14" s="45">
        <f t="shared" si="2"/>
        <v>0.56105360956969907</v>
      </c>
      <c r="S14" s="45">
        <f t="shared" si="3"/>
        <v>0.39043889270284882</v>
      </c>
      <c r="T14" s="45">
        <f t="shared" si="4"/>
        <v>0.6385671668818016</v>
      </c>
      <c r="U14" s="179">
        <f t="shared" si="5"/>
        <v>27.304062043587521</v>
      </c>
      <c r="V14" s="179">
        <f t="shared" si="6"/>
        <v>17.435477543538617</v>
      </c>
      <c r="W14" s="326">
        <f t="shared" si="7"/>
        <v>0.45226910281041455</v>
      </c>
      <c r="X14" s="45">
        <f t="shared" si="8"/>
        <v>0.85774985874112453</v>
      </c>
      <c r="Y14" s="45">
        <f t="shared" si="9"/>
        <v>0.54773089718958545</v>
      </c>
      <c r="Z14" s="327">
        <v>0.4210041083039498</v>
      </c>
      <c r="AA14" s="328">
        <f t="shared" si="11"/>
        <v>27.304062043587521</v>
      </c>
      <c r="AB14" s="329">
        <f t="shared" si="12"/>
        <v>14.955278400054299</v>
      </c>
    </row>
    <row r="15" spans="1:28" s="54" customFormat="1">
      <c r="A15" s="537"/>
      <c r="B15" s="317" t="s">
        <v>28</v>
      </c>
      <c r="C15" s="343">
        <v>83895476.414987504</v>
      </c>
      <c r="D15" s="344">
        <v>75500166.109999999</v>
      </c>
      <c r="E15" s="320">
        <v>2908</v>
      </c>
      <c r="F15" s="183">
        <v>17202</v>
      </c>
      <c r="G15" s="183">
        <v>17292</v>
      </c>
      <c r="H15" s="321">
        <f t="shared" si="14"/>
        <v>37402</v>
      </c>
      <c r="I15" s="322">
        <v>2135071221.0600014</v>
      </c>
      <c r="J15" s="184">
        <v>244798263.75000185</v>
      </c>
      <c r="K15" s="184">
        <v>186344244.17000002</v>
      </c>
      <c r="L15" s="323">
        <f t="shared" si="17"/>
        <v>2566213728.9800034</v>
      </c>
      <c r="M15" s="322">
        <f>'[1]Accts Figure'!G8</f>
        <v>1905491434.55</v>
      </c>
      <c r="N15" s="184">
        <f>'[1]Accts Figure'!H20</f>
        <v>163140792.27000001</v>
      </c>
      <c r="O15" s="185">
        <f>'[1]Accts Figure'!I8</f>
        <v>186344244.17000002</v>
      </c>
      <c r="P15" s="323">
        <f>M15+N15+O15</f>
        <v>2254976470.9899998</v>
      </c>
      <c r="Q15" s="325">
        <f t="shared" si="1"/>
        <v>0.89247207107404047</v>
      </c>
      <c r="R15" s="45">
        <f t="shared" si="2"/>
        <v>0.8106021327520011</v>
      </c>
      <c r="S15" s="45">
        <f t="shared" si="3"/>
        <v>0.66642953169229235</v>
      </c>
      <c r="T15" s="45">
        <f t="shared" si="4"/>
        <v>0.87871732799367752</v>
      </c>
      <c r="U15" s="179">
        <f t="shared" si="5"/>
        <v>33.98951103287849</v>
      </c>
      <c r="V15" s="179">
        <f t="shared" si="6"/>
        <v>29.867172314622604</v>
      </c>
      <c r="W15" s="326">
        <f t="shared" si="7"/>
        <v>0.20921476267573691</v>
      </c>
      <c r="X15" s="45">
        <f t="shared" si="8"/>
        <v>0.89993131139204396</v>
      </c>
      <c r="Y15" s="45">
        <f t="shared" si="9"/>
        <v>0.79078523732426309</v>
      </c>
      <c r="Z15" s="327">
        <v>0.47522365672041572</v>
      </c>
      <c r="AA15" s="328">
        <f t="shared" si="11"/>
        <v>33.98951103287849</v>
      </c>
      <c r="AB15" s="329">
        <f t="shared" si="12"/>
        <v>26.87840354867047</v>
      </c>
    </row>
    <row r="16" spans="1:28" s="54" customFormat="1">
      <c r="A16" s="537"/>
      <c r="B16" s="317" t="s">
        <v>29</v>
      </c>
      <c r="C16" s="343">
        <v>40168098.485230401</v>
      </c>
      <c r="D16" s="344">
        <v>33675159.25</v>
      </c>
      <c r="E16" s="320">
        <v>1118</v>
      </c>
      <c r="F16" s="183">
        <v>7314</v>
      </c>
      <c r="G16" s="183">
        <v>26373</v>
      </c>
      <c r="H16" s="321">
        <f t="shared" si="14"/>
        <v>34805</v>
      </c>
      <c r="I16" s="322">
        <v>589688147.78000081</v>
      </c>
      <c r="J16" s="184">
        <v>171218033.85000011</v>
      </c>
      <c r="K16" s="184">
        <v>278025989.54000002</v>
      </c>
      <c r="L16" s="323">
        <f t="shared" si="17"/>
        <v>1038932171.170001</v>
      </c>
      <c r="M16" s="322">
        <f>'[1]Accts Figure'!G9</f>
        <v>551833144.12999988</v>
      </c>
      <c r="N16" s="184">
        <f>'[1]Accts Figure'!H21</f>
        <v>92742766.779999971</v>
      </c>
      <c r="O16" s="185">
        <f>'[1]Accts Figure'!I9</f>
        <v>278025989.54000002</v>
      </c>
      <c r="P16" s="323">
        <f>M16+N16+O16</f>
        <v>922601900.44999981</v>
      </c>
      <c r="Q16" s="325">
        <f t="shared" si="1"/>
        <v>0.93580504578137835</v>
      </c>
      <c r="R16" s="45">
        <f t="shared" si="2"/>
        <v>0.82531705936158051</v>
      </c>
      <c r="S16" s="45">
        <f t="shared" si="3"/>
        <v>0.54166471074682243</v>
      </c>
      <c r="T16" s="45">
        <f t="shared" si="4"/>
        <v>0.88802900328998857</v>
      </c>
      <c r="U16" s="179">
        <f t="shared" si="5"/>
        <v>30.851588954846623</v>
      </c>
      <c r="V16" s="179">
        <f t="shared" si="6"/>
        <v>27.397105789484865</v>
      </c>
      <c r="W16" s="326">
        <f t="shared" si="7"/>
        <v>0.25551571440692233</v>
      </c>
      <c r="X16" s="45">
        <f t="shared" si="8"/>
        <v>0.83835582265319775</v>
      </c>
      <c r="Y16" s="45">
        <f t="shared" si="9"/>
        <v>0.74448428559307767</v>
      </c>
      <c r="Z16" s="327">
        <v>0.48513533072803589</v>
      </c>
      <c r="AA16" s="328">
        <f t="shared" si="11"/>
        <v>30.851588954846623</v>
      </c>
      <c r="AB16" s="329">
        <f t="shared" si="12"/>
        <v>22.968523162460272</v>
      </c>
    </row>
    <row r="17" spans="1:28" s="305" customFormat="1">
      <c r="A17" s="537"/>
      <c r="B17" s="331" t="s">
        <v>107</v>
      </c>
      <c r="C17" s="332">
        <v>149451262.59037963</v>
      </c>
      <c r="D17" s="333">
        <v>130951610.88999999</v>
      </c>
      <c r="E17" s="199">
        <v>4506</v>
      </c>
      <c r="F17" s="199">
        <v>48092</v>
      </c>
      <c r="G17" s="199">
        <v>81782</v>
      </c>
      <c r="H17" s="333">
        <f>SUM(H14:H16)</f>
        <v>134380</v>
      </c>
      <c r="I17" s="334">
        <v>2907793345.2200017</v>
      </c>
      <c r="J17" s="335">
        <v>712372316.40999937</v>
      </c>
      <c r="K17" s="335">
        <v>579561289.71000004</v>
      </c>
      <c r="L17" s="336">
        <f t="shared" ref="L17:P17" si="18">SUM(L14:L16)</f>
        <v>4199726951.3400016</v>
      </c>
      <c r="M17" s="334">
        <f t="shared" si="18"/>
        <v>2606104544.1899996</v>
      </c>
      <c r="N17" s="335">
        <f t="shared" si="18"/>
        <v>371592474.88</v>
      </c>
      <c r="O17" s="335">
        <f t="shared" si="18"/>
        <v>579561289.71000004</v>
      </c>
      <c r="P17" s="336">
        <f t="shared" si="18"/>
        <v>3557258308.7799997</v>
      </c>
      <c r="Q17" s="337">
        <f t="shared" si="1"/>
        <v>0.89624819744293882</v>
      </c>
      <c r="R17" s="299">
        <f t="shared" si="2"/>
        <v>0.73622495775657804</v>
      </c>
      <c r="S17" s="299">
        <f t="shared" si="3"/>
        <v>0.52162677622375953</v>
      </c>
      <c r="T17" s="299">
        <f t="shared" si="4"/>
        <v>0.84702133019504755</v>
      </c>
      <c r="U17" s="298">
        <f t="shared" si="5"/>
        <v>32.070830765631385</v>
      </c>
      <c r="V17" s="298">
        <f t="shared" si="6"/>
        <v>27.164677735565352</v>
      </c>
      <c r="W17" s="338">
        <f t="shared" si="7"/>
        <v>0.25782622558872881</v>
      </c>
      <c r="X17" s="299">
        <f t="shared" si="8"/>
        <v>0.87621615649321061</v>
      </c>
      <c r="Y17" s="299">
        <f t="shared" si="9"/>
        <v>0.74217377441127119</v>
      </c>
      <c r="Z17" s="193">
        <v>0.45271306233873077</v>
      </c>
      <c r="AA17" s="340">
        <f t="shared" si="11"/>
        <v>32.070830765631385</v>
      </c>
      <c r="AB17" s="341">
        <f t="shared" si="12"/>
        <v>23.802129517833762</v>
      </c>
    </row>
    <row r="18" spans="1:28" s="306" customFormat="1" ht="12.5" thickBot="1">
      <c r="A18" s="530" t="s">
        <v>32</v>
      </c>
      <c r="B18" s="531"/>
      <c r="C18" s="356">
        <v>301394319.13919991</v>
      </c>
      <c r="D18" s="356">
        <v>262284785.13999999</v>
      </c>
      <c r="E18" s="357">
        <f t="shared" ref="E18:G18" si="19">E17+E13+E8</f>
        <v>8063</v>
      </c>
      <c r="F18" s="357">
        <f t="shared" si="19"/>
        <v>269781</v>
      </c>
      <c r="G18" s="357">
        <f t="shared" si="19"/>
        <v>219712</v>
      </c>
      <c r="H18" s="357">
        <f>H17+H13+H8</f>
        <v>497556</v>
      </c>
      <c r="I18" s="358">
        <v>4485154171.1400013</v>
      </c>
      <c r="J18" s="359">
        <v>2564773523.8099818</v>
      </c>
      <c r="K18" s="359">
        <v>957630874.54000008</v>
      </c>
      <c r="L18" s="360">
        <f>L17+L13+L8</f>
        <v>8007558569.4899836</v>
      </c>
      <c r="M18" s="358">
        <f t="shared" ref="M18:P18" si="20">M17+M13+M8</f>
        <v>3852578653.2099996</v>
      </c>
      <c r="N18" s="359">
        <f t="shared" si="20"/>
        <v>1589119443.97</v>
      </c>
      <c r="O18" s="359">
        <f t="shared" si="20"/>
        <v>957630874.54000008</v>
      </c>
      <c r="P18" s="360">
        <f t="shared" si="20"/>
        <v>6399328971.7200003</v>
      </c>
      <c r="Q18" s="361">
        <f t="shared" si="1"/>
        <v>0.85896236923128588</v>
      </c>
      <c r="R18" s="362">
        <f t="shared" si="2"/>
        <v>0.72301474518456421</v>
      </c>
      <c r="S18" s="362">
        <f t="shared" si="3"/>
        <v>0.61959445121273571</v>
      </c>
      <c r="T18" s="362">
        <f t="shared" si="4"/>
        <v>0.79916105716696439</v>
      </c>
      <c r="U18" s="363">
        <f t="shared" si="5"/>
        <v>30.530015552430086</v>
      </c>
      <c r="V18" s="363">
        <f t="shared" si="6"/>
        <v>24.398399504203894</v>
      </c>
      <c r="W18" s="364">
        <f t="shared" si="7"/>
        <v>0.30453969149138316</v>
      </c>
      <c r="X18" s="362">
        <f t="shared" si="8"/>
        <v>0.87023798553702314</v>
      </c>
      <c r="Y18" s="362">
        <f t="shared" si="9"/>
        <v>0.69546030850861684</v>
      </c>
      <c r="Z18" s="365">
        <v>0.51286481947264939</v>
      </c>
      <c r="AA18" s="366">
        <f t="shared" si="11"/>
        <v>30.530015552430086</v>
      </c>
      <c r="AB18" s="367">
        <f t="shared" si="12"/>
        <v>21.232414034865901</v>
      </c>
    </row>
    <row r="21" spans="1:28" ht="12.5" thickBot="1">
      <c r="A21" s="300"/>
      <c r="B21" s="308">
        <v>43524</v>
      </c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9"/>
      <c r="V21" s="309"/>
      <c r="W21" s="310"/>
      <c r="X21" s="310"/>
      <c r="Y21" s="310"/>
      <c r="Z21" s="302"/>
      <c r="AA21" s="302"/>
      <c r="AB21" s="302"/>
    </row>
    <row r="22" spans="1:28" ht="12" customHeight="1">
      <c r="A22" s="537" t="s">
        <v>101</v>
      </c>
      <c r="B22" s="538" t="s">
        <v>1</v>
      </c>
      <c r="C22" s="539" t="s">
        <v>2</v>
      </c>
      <c r="D22" s="541" t="s">
        <v>3</v>
      </c>
      <c r="E22" s="543" t="s">
        <v>5</v>
      </c>
      <c r="F22" s="544"/>
      <c r="G22" s="544"/>
      <c r="H22" s="545"/>
      <c r="I22" s="532" t="s">
        <v>6</v>
      </c>
      <c r="J22" s="533"/>
      <c r="K22" s="533"/>
      <c r="L22" s="534"/>
      <c r="M22" s="532" t="s">
        <v>7</v>
      </c>
      <c r="N22" s="533"/>
      <c r="O22" s="533"/>
      <c r="P22" s="534"/>
      <c r="Q22" s="535" t="s">
        <v>8</v>
      </c>
      <c r="R22" s="536"/>
      <c r="S22" s="536"/>
      <c r="T22" s="536"/>
      <c r="U22" s="536"/>
      <c r="V22" s="536"/>
      <c r="W22" s="536"/>
      <c r="X22" s="536"/>
      <c r="Y22" s="536"/>
      <c r="Z22" s="536"/>
      <c r="AA22" s="536"/>
      <c r="AB22" s="536"/>
    </row>
    <row r="23" spans="1:28" ht="36">
      <c r="A23" s="537"/>
      <c r="B23" s="538"/>
      <c r="C23" s="540"/>
      <c r="D23" s="542"/>
      <c r="E23" s="311" t="s">
        <v>10</v>
      </c>
      <c r="F23" s="152" t="s">
        <v>11</v>
      </c>
      <c r="G23" s="152" t="s">
        <v>12</v>
      </c>
      <c r="H23" s="312" t="s">
        <v>13</v>
      </c>
      <c r="I23" s="311" t="s">
        <v>10</v>
      </c>
      <c r="J23" s="152" t="s">
        <v>11</v>
      </c>
      <c r="K23" s="152" t="s">
        <v>14</v>
      </c>
      <c r="L23" s="312" t="s">
        <v>15</v>
      </c>
      <c r="M23" s="311" t="s">
        <v>10</v>
      </c>
      <c r="N23" s="152" t="s">
        <v>11</v>
      </c>
      <c r="O23" s="152" t="s">
        <v>14</v>
      </c>
      <c r="P23" s="313" t="s">
        <v>15</v>
      </c>
      <c r="Q23" s="314" t="s">
        <v>102</v>
      </c>
      <c r="R23" s="168" t="s">
        <v>103</v>
      </c>
      <c r="S23" s="168" t="s">
        <v>104</v>
      </c>
      <c r="T23" s="168" t="s">
        <v>105</v>
      </c>
      <c r="U23" s="152" t="s">
        <v>92</v>
      </c>
      <c r="V23" s="152" t="s">
        <v>93</v>
      </c>
      <c r="W23" s="315" t="s">
        <v>94</v>
      </c>
      <c r="X23" s="316" t="s">
        <v>21</v>
      </c>
      <c r="Y23" s="316" t="s">
        <v>79</v>
      </c>
      <c r="Z23" s="152" t="s">
        <v>120</v>
      </c>
      <c r="AA23" s="152" t="s">
        <v>122</v>
      </c>
      <c r="AB23" s="152" t="s">
        <v>123</v>
      </c>
    </row>
    <row r="24" spans="1:28" ht="12" customHeight="1">
      <c r="A24" s="537" t="s">
        <v>106</v>
      </c>
      <c r="B24" s="317" t="s">
        <v>24</v>
      </c>
      <c r="C24" s="318">
        <v>19408090</v>
      </c>
      <c r="D24" s="319">
        <v>17250823.030000001</v>
      </c>
      <c r="E24" s="320">
        <v>405</v>
      </c>
      <c r="F24" s="183">
        <v>51780</v>
      </c>
      <c r="G24" s="183">
        <v>18646</v>
      </c>
      <c r="H24" s="321">
        <v>70831</v>
      </c>
      <c r="I24" s="322">
        <v>170232831.67999998</v>
      </c>
      <c r="J24" s="184">
        <v>283646857.31000549</v>
      </c>
      <c r="K24" s="184">
        <v>35566020.009999998</v>
      </c>
      <c r="L24" s="323">
        <v>489445709.00000548</v>
      </c>
      <c r="M24" s="324">
        <v>170210742.04999998</v>
      </c>
      <c r="N24" s="184">
        <v>121488237.13</v>
      </c>
      <c r="O24" s="185">
        <v>35566020.009999998</v>
      </c>
      <c r="P24" s="323">
        <v>327264999.18999994</v>
      </c>
      <c r="Q24" s="325">
        <v>0.99987023872080372</v>
      </c>
      <c r="R24" s="45">
        <v>0.49200476640720159</v>
      </c>
      <c r="S24" s="45">
        <v>0.42830806687634881</v>
      </c>
      <c r="T24" s="45">
        <v>0.66864412778005633</v>
      </c>
      <c r="U24" s="179">
        <v>28.372310593461897</v>
      </c>
      <c r="V24" s="179">
        <v>18.970978869870184</v>
      </c>
      <c r="W24" s="326">
        <v>0.40567765718406812</v>
      </c>
      <c r="X24" s="45">
        <v>0.88884702358655598</v>
      </c>
      <c r="Y24" s="45">
        <v>0.59432234281593188</v>
      </c>
      <c r="Z24" s="327">
        <v>0.49137357582619773</v>
      </c>
      <c r="AA24" s="328">
        <v>28.372310593461897</v>
      </c>
      <c r="AB24" s="329">
        <v>16.862298103007557</v>
      </c>
    </row>
    <row r="25" spans="1:28">
      <c r="A25" s="537"/>
      <c r="B25" s="317" t="s">
        <v>80</v>
      </c>
      <c r="C25" s="318">
        <v>21387860</v>
      </c>
      <c r="D25" s="319">
        <v>18884921.199999999</v>
      </c>
      <c r="E25" s="320">
        <v>502</v>
      </c>
      <c r="F25" s="183">
        <v>29344</v>
      </c>
      <c r="G25" s="183">
        <v>24544</v>
      </c>
      <c r="H25" s="321">
        <v>54390</v>
      </c>
      <c r="I25" s="322">
        <v>177650728.00999993</v>
      </c>
      <c r="J25" s="184">
        <v>285598591.61999249</v>
      </c>
      <c r="K25" s="184">
        <v>66841365</v>
      </c>
      <c r="L25" s="323">
        <v>530090684.62999243</v>
      </c>
      <c r="M25" s="322">
        <v>109396413.94</v>
      </c>
      <c r="N25" s="184">
        <v>169163016.10999998</v>
      </c>
      <c r="O25" s="185">
        <v>66841365</v>
      </c>
      <c r="P25" s="323">
        <v>345400795.04999995</v>
      </c>
      <c r="Q25" s="325">
        <v>0.61579490928875957</v>
      </c>
      <c r="R25" s="45">
        <v>0.66963003676811939</v>
      </c>
      <c r="S25" s="45">
        <v>0.59231040023853609</v>
      </c>
      <c r="T25" s="45">
        <v>0.65158812456984128</v>
      </c>
      <c r="U25" s="179">
        <v>28.06952059879352</v>
      </c>
      <c r="V25" s="179">
        <v>18.289766284542399</v>
      </c>
      <c r="W25" s="326">
        <v>0.42466472160575042</v>
      </c>
      <c r="X25" s="45">
        <v>0.88297385526181671</v>
      </c>
      <c r="Y25" s="45">
        <v>0.57533527839424958</v>
      </c>
      <c r="Z25" s="327">
        <v>0.46388534914215007</v>
      </c>
      <c r="AA25" s="328">
        <v>28.06952059879352</v>
      </c>
      <c r="AB25" s="329">
        <v>16.149385448099995</v>
      </c>
    </row>
    <row r="26" spans="1:28">
      <c r="A26" s="537"/>
      <c r="B26" s="317" t="s">
        <v>31</v>
      </c>
      <c r="C26" s="318">
        <v>17723310</v>
      </c>
      <c r="D26" s="319">
        <v>15627781.84</v>
      </c>
      <c r="E26" s="320">
        <v>272</v>
      </c>
      <c r="F26" s="183">
        <v>39513</v>
      </c>
      <c r="G26" s="183">
        <v>16103</v>
      </c>
      <c r="H26" s="321">
        <v>55888</v>
      </c>
      <c r="I26" s="322">
        <v>94389229.589999944</v>
      </c>
      <c r="J26" s="184">
        <v>298615846.79999799</v>
      </c>
      <c r="K26" s="184">
        <v>26185344.710000001</v>
      </c>
      <c r="L26" s="323">
        <v>419190421.09999794</v>
      </c>
      <c r="M26" s="322">
        <v>40265165.810000002</v>
      </c>
      <c r="N26" s="184">
        <v>160054024.34999999</v>
      </c>
      <c r="O26" s="330">
        <v>26185344.710000001</v>
      </c>
      <c r="P26" s="323">
        <v>226504534.87</v>
      </c>
      <c r="Q26" s="325">
        <v>0.42658644407736424</v>
      </c>
      <c r="R26" s="45">
        <v>0.57339496876281382</v>
      </c>
      <c r="S26" s="45">
        <v>0.53598637200656785</v>
      </c>
      <c r="T26" s="45">
        <v>0.54033805036772853</v>
      </c>
      <c r="U26" s="179">
        <v>26.823411370323939</v>
      </c>
      <c r="V26" s="179">
        <v>14.493709804052397</v>
      </c>
      <c r="W26" s="326">
        <v>0.52354920322457865</v>
      </c>
      <c r="X26" s="45">
        <v>0.88176428895054026</v>
      </c>
      <c r="Y26" s="45">
        <v>0.47645079677542135</v>
      </c>
      <c r="Z26" s="327">
        <v>0.5170271389724288</v>
      </c>
      <c r="AA26" s="328">
        <v>26.823411370323939</v>
      </c>
      <c r="AB26" s="329">
        <v>12.780035719625737</v>
      </c>
    </row>
    <row r="27" spans="1:28">
      <c r="A27" s="537"/>
      <c r="B27" s="331" t="s">
        <v>107</v>
      </c>
      <c r="C27" s="332">
        <v>58519260</v>
      </c>
      <c r="D27" s="332">
        <v>51763526.07</v>
      </c>
      <c r="E27" s="332">
        <v>1179</v>
      </c>
      <c r="F27" s="332">
        <v>120637</v>
      </c>
      <c r="G27" s="332">
        <v>59293</v>
      </c>
      <c r="H27" s="333">
        <v>181109</v>
      </c>
      <c r="I27" s="334">
        <v>442272789.27999985</v>
      </c>
      <c r="J27" s="335">
        <v>867861295.72999597</v>
      </c>
      <c r="K27" s="335">
        <v>128592729.72</v>
      </c>
      <c r="L27" s="336">
        <v>1438726814.729996</v>
      </c>
      <c r="M27" s="334">
        <v>319872321.80000001</v>
      </c>
      <c r="N27" s="335">
        <v>450705277.59000003</v>
      </c>
      <c r="O27" s="335">
        <v>128592729.72</v>
      </c>
      <c r="P27" s="336">
        <v>899170329.1099999</v>
      </c>
      <c r="Q27" s="337">
        <v>0.72324666937058846</v>
      </c>
      <c r="R27" s="299">
        <v>0.58135949327756553</v>
      </c>
      <c r="S27" s="299">
        <v>0.51932869896092348</v>
      </c>
      <c r="T27" s="299">
        <v>0.62497641658173031</v>
      </c>
      <c r="U27" s="298">
        <v>27.794219674764825</v>
      </c>
      <c r="V27" s="298">
        <v>17.370731814019948</v>
      </c>
      <c r="W27" s="338">
        <v>0.4471737504393668</v>
      </c>
      <c r="X27" s="299">
        <v>0.88455537664010109</v>
      </c>
      <c r="Y27" s="299">
        <v>0.5528262495606332</v>
      </c>
      <c r="Z27" s="339">
        <v>0.49101929230137914</v>
      </c>
      <c r="AA27" s="340">
        <v>27.794219674764825</v>
      </c>
      <c r="AB27" s="341">
        <v>15.365374222264599</v>
      </c>
    </row>
    <row r="28" spans="1:28" ht="12" customHeight="1">
      <c r="A28" s="537" t="s">
        <v>108</v>
      </c>
      <c r="B28" s="342" t="s">
        <v>25</v>
      </c>
      <c r="C28" s="343">
        <v>24836680</v>
      </c>
      <c r="D28" s="344">
        <v>21939028.010000002</v>
      </c>
      <c r="E28" s="345">
        <v>742</v>
      </c>
      <c r="F28" s="194">
        <v>35637</v>
      </c>
      <c r="G28" s="194">
        <v>7948</v>
      </c>
      <c r="H28" s="321">
        <v>44327</v>
      </c>
      <c r="I28" s="346">
        <v>330237355.15999985</v>
      </c>
      <c r="J28" s="195">
        <v>298537148.7799921</v>
      </c>
      <c r="K28" s="195">
        <v>29779720</v>
      </c>
      <c r="L28" s="323">
        <v>658554223.93999195</v>
      </c>
      <c r="M28" s="346">
        <v>165113771.94000003</v>
      </c>
      <c r="N28" s="195">
        <v>239204813.09</v>
      </c>
      <c r="O28" s="196">
        <v>29779720</v>
      </c>
      <c r="P28" s="323">
        <v>434098305.03000003</v>
      </c>
      <c r="Q28" s="325">
        <v>0.49998514510874303</v>
      </c>
      <c r="R28" s="45">
        <v>0.81928331641786223</v>
      </c>
      <c r="S28" s="45">
        <v>0.8012564401701403</v>
      </c>
      <c r="T28" s="45">
        <v>0.65916865954162562</v>
      </c>
      <c r="U28" s="179">
        <v>30.017474960140309</v>
      </c>
      <c r="V28" s="179">
        <v>19.786578732300001</v>
      </c>
      <c r="W28" s="326">
        <v>0.41773539438452001</v>
      </c>
      <c r="X28" s="45">
        <v>0.88333175005677089</v>
      </c>
      <c r="Y28" s="45">
        <v>0.58226460561547999</v>
      </c>
      <c r="Z28" s="42">
        <v>0.58456738486581805</v>
      </c>
      <c r="AA28" s="328">
        <v>30.017474960140309</v>
      </c>
      <c r="AB28" s="329">
        <v>17.478113219238644</v>
      </c>
    </row>
    <row r="29" spans="1:28">
      <c r="A29" s="537"/>
      <c r="B29" s="317" t="s">
        <v>27</v>
      </c>
      <c r="C29" s="343">
        <v>26460460</v>
      </c>
      <c r="D29" s="344">
        <v>21461310.050000001</v>
      </c>
      <c r="E29" s="320">
        <v>750</v>
      </c>
      <c r="F29" s="183">
        <v>21538</v>
      </c>
      <c r="G29" s="183">
        <v>26816</v>
      </c>
      <c r="H29" s="321">
        <v>49104</v>
      </c>
      <c r="I29" s="322">
        <v>281993754.39999962</v>
      </c>
      <c r="J29" s="184">
        <v>241097897.77998418</v>
      </c>
      <c r="K29" s="184">
        <v>105464574</v>
      </c>
      <c r="L29" s="323">
        <v>628556226.17998385</v>
      </c>
      <c r="M29" s="322">
        <v>258427635.38999999</v>
      </c>
      <c r="N29" s="184">
        <v>153335742.07999998</v>
      </c>
      <c r="O29" s="185">
        <v>105464574</v>
      </c>
      <c r="P29" s="323">
        <v>517227951.46999997</v>
      </c>
      <c r="Q29" s="325">
        <v>0.91643035123192196</v>
      </c>
      <c r="R29" s="45">
        <v>0.74676382226492155</v>
      </c>
      <c r="S29" s="45">
        <v>0.63598954404790264</v>
      </c>
      <c r="T29" s="45">
        <v>0.82288255199288152</v>
      </c>
      <c r="U29" s="179">
        <v>29.287877800357478</v>
      </c>
      <c r="V29" s="179">
        <v>24.100483626813823</v>
      </c>
      <c r="W29" s="326">
        <v>0.33258387862287819</v>
      </c>
      <c r="X29" s="45">
        <v>0.81107093565266819</v>
      </c>
      <c r="Y29" s="45">
        <v>0.66741612137712181</v>
      </c>
      <c r="Z29" s="327">
        <v>0.5127675246552359</v>
      </c>
      <c r="AA29" s="328">
        <v>29.287877800357478</v>
      </c>
      <c r="AB29" s="329">
        <v>19.547201804881698</v>
      </c>
    </row>
    <row r="30" spans="1:28">
      <c r="A30" s="537"/>
      <c r="B30" s="347" t="s">
        <v>30</v>
      </c>
      <c r="C30" s="343">
        <v>20249890</v>
      </c>
      <c r="D30" s="344">
        <v>17336380.59</v>
      </c>
      <c r="E30" s="348">
        <v>678</v>
      </c>
      <c r="F30" s="197">
        <v>24754</v>
      </c>
      <c r="G30" s="197">
        <v>29443</v>
      </c>
      <c r="H30" s="321">
        <v>54875</v>
      </c>
      <c r="I30" s="349">
        <v>166192959.69000006</v>
      </c>
      <c r="J30" s="198">
        <v>273062865.97999877</v>
      </c>
      <c r="K30" s="198">
        <v>48972410</v>
      </c>
      <c r="L30" s="323">
        <v>488228235.66999882</v>
      </c>
      <c r="M30" s="349">
        <v>144616282.91000003</v>
      </c>
      <c r="N30" s="198">
        <v>103056635.55000001</v>
      </c>
      <c r="O30" s="185">
        <v>48972410</v>
      </c>
      <c r="P30" s="323">
        <v>296645328.46000004</v>
      </c>
      <c r="Q30" s="325">
        <v>0.87017093371315468</v>
      </c>
      <c r="R30" s="45">
        <v>0.47208817446273293</v>
      </c>
      <c r="S30" s="45">
        <v>0.37740992419507041</v>
      </c>
      <c r="T30" s="45">
        <v>0.60759560137465563</v>
      </c>
      <c r="U30" s="179">
        <v>28.162062613670322</v>
      </c>
      <c r="V30" s="179">
        <v>17.111145369703724</v>
      </c>
      <c r="W30" s="326">
        <v>0.47982391063650431</v>
      </c>
      <c r="X30" s="45">
        <v>0.85612221054040294</v>
      </c>
      <c r="Y30" s="45">
        <v>0.52017608936349569</v>
      </c>
      <c r="Z30" s="42">
        <v>0.37161408321902151</v>
      </c>
      <c r="AA30" s="328">
        <v>28.162062613670322</v>
      </c>
      <c r="AB30" s="329">
        <v>14.649231598788933</v>
      </c>
    </row>
    <row r="31" spans="1:28">
      <c r="A31" s="537"/>
      <c r="B31" s="347" t="s">
        <v>118</v>
      </c>
      <c r="C31" s="343">
        <v>17604880</v>
      </c>
      <c r="D31" s="344">
        <v>15787714.210000001</v>
      </c>
      <c r="E31" s="348">
        <v>225</v>
      </c>
      <c r="F31" s="197">
        <v>18070</v>
      </c>
      <c r="G31" s="197">
        <v>14430</v>
      </c>
      <c r="H31" s="321">
        <v>32725</v>
      </c>
      <c r="I31" s="349">
        <v>233904536.17999992</v>
      </c>
      <c r="J31" s="198">
        <v>191478752.8900001</v>
      </c>
      <c r="K31" s="198">
        <v>52196279.390000001</v>
      </c>
      <c r="L31" s="323">
        <v>477579568.46000004</v>
      </c>
      <c r="M31" s="349">
        <v>234508159.59999999</v>
      </c>
      <c r="N31" s="198">
        <v>140932221.59</v>
      </c>
      <c r="O31" s="185">
        <v>52196279.390000001</v>
      </c>
      <c r="P31" s="323">
        <v>427636660.57999998</v>
      </c>
      <c r="Q31" s="325">
        <v>1.0025806400758965</v>
      </c>
      <c r="R31" s="45">
        <v>0.79256581674761617</v>
      </c>
      <c r="S31" s="45">
        <v>0.73602015608991433</v>
      </c>
      <c r="T31" s="45">
        <v>0.89542494868227795</v>
      </c>
      <c r="U31" s="179">
        <v>30.250076870374258</v>
      </c>
      <c r="V31" s="179">
        <v>27.086673529289833</v>
      </c>
      <c r="W31" s="326">
        <v>0.19700030978343952</v>
      </c>
      <c r="X31" s="45">
        <v>0.89678056368461478</v>
      </c>
      <c r="Y31" s="45">
        <v>0.80299969021656048</v>
      </c>
      <c r="Z31" s="42">
        <v>0.5344483044855044</v>
      </c>
      <c r="AA31" s="328">
        <v>30.250076870374258</v>
      </c>
      <c r="AB31" s="329">
        <v>24.290802355937672</v>
      </c>
    </row>
    <row r="32" spans="1:28">
      <c r="A32" s="537"/>
      <c r="B32" s="331" t="s">
        <v>107</v>
      </c>
      <c r="C32" s="350">
        <v>89151910</v>
      </c>
      <c r="D32" s="351">
        <v>76524432.859999999</v>
      </c>
      <c r="E32" s="352">
        <v>2395</v>
      </c>
      <c r="F32" s="352">
        <v>99999</v>
      </c>
      <c r="G32" s="352">
        <v>78637</v>
      </c>
      <c r="H32" s="351">
        <v>181031</v>
      </c>
      <c r="I32" s="353">
        <v>1012328605.4299995</v>
      </c>
      <c r="J32" s="353">
        <v>1004176665.4299753</v>
      </c>
      <c r="K32" s="353">
        <v>236412983.38999999</v>
      </c>
      <c r="L32" s="354">
        <v>2252918254.2499747</v>
      </c>
      <c r="M32" s="355">
        <v>802665849.84000003</v>
      </c>
      <c r="N32" s="353">
        <v>636529412.30999994</v>
      </c>
      <c r="O32" s="353">
        <v>236412983.38999999</v>
      </c>
      <c r="P32" s="354">
        <v>1675608245.54</v>
      </c>
      <c r="Q32" s="337">
        <v>0.79289061430705843</v>
      </c>
      <c r="R32" s="299">
        <v>0.703651200483839</v>
      </c>
      <c r="S32" s="299">
        <v>0.63388189969286568</v>
      </c>
      <c r="T32" s="299">
        <v>0.74375013047148097</v>
      </c>
      <c r="U32" s="298">
        <v>29.440508998892497</v>
      </c>
      <c r="V32" s="298">
        <v>21.896382409073105</v>
      </c>
      <c r="W32" s="338">
        <v>0.36159464307740474</v>
      </c>
      <c r="X32" s="299">
        <v>0.85835999318466649</v>
      </c>
      <c r="Y32" s="299">
        <v>0.63840535692259526</v>
      </c>
      <c r="Z32" s="339">
        <v>0.4914895151047935</v>
      </c>
      <c r="AA32" s="340">
        <v>29.440508998892497</v>
      </c>
      <c r="AB32" s="341">
        <v>18.794978655420842</v>
      </c>
    </row>
    <row r="33" spans="1:28" ht="12" customHeight="1">
      <c r="A33" s="537" t="s">
        <v>109</v>
      </c>
      <c r="B33" s="317" t="s">
        <v>95</v>
      </c>
      <c r="C33" s="343">
        <v>21810210</v>
      </c>
      <c r="D33" s="344">
        <v>19879281.859999999</v>
      </c>
      <c r="E33" s="320">
        <v>490</v>
      </c>
      <c r="F33" s="183">
        <v>23833</v>
      </c>
      <c r="G33" s="183">
        <v>38117</v>
      </c>
      <c r="H33" s="321">
        <v>62440</v>
      </c>
      <c r="I33" s="322">
        <v>165941334.21000001</v>
      </c>
      <c r="J33" s="184">
        <v>257757677.74999964</v>
      </c>
      <c r="K33" s="184">
        <v>120190753</v>
      </c>
      <c r="L33" s="323">
        <v>543889764.95999968</v>
      </c>
      <c r="M33" s="322">
        <v>133676661.12</v>
      </c>
      <c r="N33" s="184">
        <v>104329903.05000001</v>
      </c>
      <c r="O33" s="185">
        <v>120190753</v>
      </c>
      <c r="P33" s="323">
        <v>358197317.17000002</v>
      </c>
      <c r="Q33" s="325">
        <v>0.80556578477807816</v>
      </c>
      <c r="R33" s="45">
        <v>0.59405103390550384</v>
      </c>
      <c r="S33" s="45">
        <v>0.40475963300379386</v>
      </c>
      <c r="T33" s="45">
        <v>0.65858440486804082</v>
      </c>
      <c r="U33" s="179">
        <v>27.359628420701899</v>
      </c>
      <c r="V33" s="179">
        <v>18.018624600858697</v>
      </c>
      <c r="W33" s="326">
        <v>0.39972219373531293</v>
      </c>
      <c r="X33" s="45">
        <v>0.9114667790910771</v>
      </c>
      <c r="Y33" s="45">
        <v>0.60027780626468707</v>
      </c>
      <c r="Z33" s="327">
        <v>0.41450727135103799</v>
      </c>
      <c r="AA33" s="328">
        <v>27.359628420701899</v>
      </c>
      <c r="AB33" s="329">
        <v>16.42337772859592</v>
      </c>
    </row>
    <row r="34" spans="1:28">
      <c r="A34" s="537"/>
      <c r="B34" s="317" t="s">
        <v>28</v>
      </c>
      <c r="C34" s="343">
        <v>78508250</v>
      </c>
      <c r="D34" s="344">
        <v>69969275.549999997</v>
      </c>
      <c r="E34" s="320">
        <v>2918</v>
      </c>
      <c r="F34" s="183">
        <v>17162</v>
      </c>
      <c r="G34" s="183">
        <v>17292</v>
      </c>
      <c r="H34" s="321">
        <v>37372</v>
      </c>
      <c r="I34" s="322">
        <v>1900027256.3000019</v>
      </c>
      <c r="J34" s="184">
        <v>268845350.47999811</v>
      </c>
      <c r="K34" s="184">
        <v>185497569</v>
      </c>
      <c r="L34" s="323">
        <v>2354370175.7799997</v>
      </c>
      <c r="M34" s="322">
        <v>1796299616.1900005</v>
      </c>
      <c r="N34" s="184">
        <v>169915633.28999996</v>
      </c>
      <c r="O34" s="185">
        <v>185497569</v>
      </c>
      <c r="P34" s="323">
        <v>2151712818.4800005</v>
      </c>
      <c r="Q34" s="325">
        <v>0.94540728836069743</v>
      </c>
      <c r="R34" s="45">
        <v>0.78225760114579401</v>
      </c>
      <c r="S34" s="45">
        <v>0.63201998095422351</v>
      </c>
      <c r="T34" s="45">
        <v>0.91392289989705666</v>
      </c>
      <c r="U34" s="179">
        <v>33.648628734158727</v>
      </c>
      <c r="V34" s="179">
        <v>30.752252350281776</v>
      </c>
      <c r="W34" s="326">
        <v>0.18548021113255964</v>
      </c>
      <c r="X34" s="45">
        <v>0.89123468616355606</v>
      </c>
      <c r="Y34" s="45">
        <v>0.81451978886744036</v>
      </c>
      <c r="Z34" s="327">
        <v>0.46547287154192579</v>
      </c>
      <c r="AA34" s="328">
        <v>33.648628734158727</v>
      </c>
      <c r="AB34" s="329">
        <v>27.407473972225855</v>
      </c>
    </row>
    <row r="35" spans="1:28">
      <c r="A35" s="537"/>
      <c r="B35" s="317" t="s">
        <v>29</v>
      </c>
      <c r="C35" s="343">
        <v>37544650</v>
      </c>
      <c r="D35" s="344">
        <v>32232816.189999998</v>
      </c>
      <c r="E35" s="320">
        <v>1136</v>
      </c>
      <c r="F35" s="183">
        <v>7248</v>
      </c>
      <c r="G35" s="183">
        <v>26373</v>
      </c>
      <c r="H35" s="321">
        <v>34757</v>
      </c>
      <c r="I35" s="322">
        <v>498365610.42999959</v>
      </c>
      <c r="J35" s="184">
        <v>196327028.6399996</v>
      </c>
      <c r="K35" s="184">
        <v>281453368.59999996</v>
      </c>
      <c r="L35" s="323">
        <v>976146007.66999912</v>
      </c>
      <c r="M35" s="322">
        <v>498859825.94</v>
      </c>
      <c r="N35" s="184">
        <v>88717722.109999999</v>
      </c>
      <c r="O35" s="185">
        <v>281453368.59999996</v>
      </c>
      <c r="P35" s="323">
        <v>869030916.64999986</v>
      </c>
      <c r="Q35" s="325">
        <v>1.0009916725786396</v>
      </c>
      <c r="R35" s="45">
        <v>0.77477245372219605</v>
      </c>
      <c r="S35" s="45">
        <v>0.45188745902470551</v>
      </c>
      <c r="T35" s="45">
        <v>0.8902673471198469</v>
      </c>
      <c r="U35" s="179">
        <v>30.284229647077549</v>
      </c>
      <c r="V35" s="179">
        <v>26.961060787471947</v>
      </c>
      <c r="W35" s="326">
        <v>0.2356880738088396</v>
      </c>
      <c r="X35" s="45">
        <v>0.85851955445050088</v>
      </c>
      <c r="Y35" s="45">
        <v>0.7643119261911604</v>
      </c>
      <c r="Z35" s="327">
        <v>0.49011949194225041</v>
      </c>
      <c r="AA35" s="328">
        <v>30.284229647077549</v>
      </c>
      <c r="AB35" s="329">
        <v>23.146597894773286</v>
      </c>
    </row>
    <row r="36" spans="1:28">
      <c r="A36" s="537"/>
      <c r="B36" s="331" t="s">
        <v>107</v>
      </c>
      <c r="C36" s="332">
        <v>137863110</v>
      </c>
      <c r="D36" s="333">
        <v>122081373.59999999</v>
      </c>
      <c r="E36" s="199">
        <v>4544</v>
      </c>
      <c r="F36" s="199">
        <v>48243</v>
      </c>
      <c r="G36" s="199">
        <v>81782</v>
      </c>
      <c r="H36" s="333">
        <v>134569</v>
      </c>
      <c r="I36" s="334">
        <v>2564334200.9400015</v>
      </c>
      <c r="J36" s="335">
        <v>722930056.86999738</v>
      </c>
      <c r="K36" s="335">
        <v>587141690.5999999</v>
      </c>
      <c r="L36" s="336">
        <v>3874405948.4099984</v>
      </c>
      <c r="M36" s="334">
        <v>2428836103.2500005</v>
      </c>
      <c r="N36" s="335">
        <v>362963258.44999999</v>
      </c>
      <c r="O36" s="335">
        <v>587141690.5999999</v>
      </c>
      <c r="P36" s="336">
        <v>3378941052.3000002</v>
      </c>
      <c r="Q36" s="337">
        <v>0.94716051533363643</v>
      </c>
      <c r="R36" s="299">
        <v>0.72523123323958161</v>
      </c>
      <c r="S36" s="299">
        <v>0.50207244117292349</v>
      </c>
      <c r="T36" s="299">
        <v>0.87211848662545799</v>
      </c>
      <c r="U36" s="298">
        <v>31.736257826722213</v>
      </c>
      <c r="V36" s="298">
        <v>27.677777146996323</v>
      </c>
      <c r="W36" s="338">
        <v>0.2277163717749503</v>
      </c>
      <c r="X36" s="299">
        <v>0.88552603811128294</v>
      </c>
      <c r="Y36" s="299">
        <v>0.7722836282250497</v>
      </c>
      <c r="Z36" s="193">
        <v>0.44820842042400716</v>
      </c>
      <c r="AA36" s="340">
        <v>31.736257826722213</v>
      </c>
      <c r="AB36" s="341">
        <v>24.509392340706665</v>
      </c>
    </row>
    <row r="37" spans="1:28" ht="12.5" thickBot="1">
      <c r="A37" s="530" t="s">
        <v>32</v>
      </c>
      <c r="B37" s="531"/>
      <c r="C37" s="356">
        <v>285534280</v>
      </c>
      <c r="D37" s="356">
        <v>250369332.53</v>
      </c>
      <c r="E37" s="357">
        <v>8118</v>
      </c>
      <c r="F37" s="357">
        <v>268879</v>
      </c>
      <c r="G37" s="357">
        <v>219712</v>
      </c>
      <c r="H37" s="357">
        <v>496709</v>
      </c>
      <c r="I37" s="358">
        <v>4018935595.6500006</v>
      </c>
      <c r="J37" s="359">
        <v>2594968018.0299683</v>
      </c>
      <c r="K37" s="359">
        <v>952147403.70999992</v>
      </c>
      <c r="L37" s="360">
        <v>7566051017.3899689</v>
      </c>
      <c r="M37" s="358">
        <v>3551374274.8900008</v>
      </c>
      <c r="N37" s="359">
        <v>1450197948.3499999</v>
      </c>
      <c r="O37" s="359">
        <v>952147403.70999992</v>
      </c>
      <c r="P37" s="360">
        <v>5953719626.9499998</v>
      </c>
      <c r="Q37" s="361">
        <v>0.88366040967014325</v>
      </c>
      <c r="R37" s="362">
        <v>0.67726731905486637</v>
      </c>
      <c r="S37" s="362">
        <v>0.55885002754328827</v>
      </c>
      <c r="T37" s="362">
        <v>0.78689921773800453</v>
      </c>
      <c r="U37" s="363">
        <v>30.219559803648803</v>
      </c>
      <c r="V37" s="363">
        <v>23.779747969878091</v>
      </c>
      <c r="W37" s="364">
        <v>0.31001128161058866</v>
      </c>
      <c r="X37" s="362">
        <v>0.87684509380099651</v>
      </c>
      <c r="Y37" s="362">
        <v>0.68998871838941134</v>
      </c>
      <c r="Z37" s="365">
        <v>0.47959555032571904</v>
      </c>
      <c r="AA37" s="366">
        <v>30.219559803648803</v>
      </c>
      <c r="AB37" s="367">
        <v>20.851155339211811</v>
      </c>
    </row>
    <row r="40" spans="1:28" ht="12.5" thickBot="1">
      <c r="A40" s="300"/>
      <c r="B40" s="308">
        <v>43555</v>
      </c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9"/>
      <c r="V40" s="309"/>
      <c r="W40" s="310"/>
      <c r="X40" s="310"/>
      <c r="Y40" s="310"/>
      <c r="Z40" s="302"/>
      <c r="AA40" s="302"/>
      <c r="AB40" s="302"/>
    </row>
    <row r="41" spans="1:28" ht="12" customHeight="1">
      <c r="A41" s="537" t="s">
        <v>101</v>
      </c>
      <c r="B41" s="538" t="s">
        <v>1</v>
      </c>
      <c r="C41" s="539" t="s">
        <v>2</v>
      </c>
      <c r="D41" s="541" t="s">
        <v>3</v>
      </c>
      <c r="E41" s="543" t="s">
        <v>5</v>
      </c>
      <c r="F41" s="544"/>
      <c r="G41" s="544"/>
      <c r="H41" s="545"/>
      <c r="I41" s="532" t="s">
        <v>6</v>
      </c>
      <c r="J41" s="533"/>
      <c r="K41" s="533"/>
      <c r="L41" s="534"/>
      <c r="M41" s="532" t="s">
        <v>7</v>
      </c>
      <c r="N41" s="533"/>
      <c r="O41" s="533"/>
      <c r="P41" s="534"/>
      <c r="Q41" s="535" t="s">
        <v>8</v>
      </c>
      <c r="R41" s="536"/>
      <c r="S41" s="536"/>
      <c r="T41" s="536"/>
      <c r="U41" s="536"/>
      <c r="V41" s="536"/>
      <c r="W41" s="536"/>
      <c r="X41" s="536"/>
      <c r="Y41" s="536"/>
      <c r="Z41" s="536"/>
      <c r="AA41" s="536"/>
      <c r="AB41" s="536"/>
    </row>
    <row r="42" spans="1:28" ht="36">
      <c r="A42" s="537"/>
      <c r="B42" s="538"/>
      <c r="C42" s="540"/>
      <c r="D42" s="542"/>
      <c r="E42" s="311" t="s">
        <v>10</v>
      </c>
      <c r="F42" s="152" t="s">
        <v>11</v>
      </c>
      <c r="G42" s="152" t="s">
        <v>12</v>
      </c>
      <c r="H42" s="312" t="s">
        <v>13</v>
      </c>
      <c r="I42" s="311" t="s">
        <v>10</v>
      </c>
      <c r="J42" s="152" t="s">
        <v>11</v>
      </c>
      <c r="K42" s="152" t="s">
        <v>14</v>
      </c>
      <c r="L42" s="312" t="s">
        <v>15</v>
      </c>
      <c r="M42" s="311" t="s">
        <v>10</v>
      </c>
      <c r="N42" s="152" t="s">
        <v>11</v>
      </c>
      <c r="O42" s="152" t="s">
        <v>14</v>
      </c>
      <c r="P42" s="313" t="s">
        <v>15</v>
      </c>
      <c r="Q42" s="314" t="s">
        <v>102</v>
      </c>
      <c r="R42" s="168" t="s">
        <v>103</v>
      </c>
      <c r="S42" s="168" t="s">
        <v>104</v>
      </c>
      <c r="T42" s="168" t="s">
        <v>105</v>
      </c>
      <c r="U42" s="152" t="s">
        <v>92</v>
      </c>
      <c r="V42" s="152" t="s">
        <v>93</v>
      </c>
      <c r="W42" s="315" t="s">
        <v>94</v>
      </c>
      <c r="X42" s="316" t="s">
        <v>21</v>
      </c>
      <c r="Y42" s="316" t="s">
        <v>79</v>
      </c>
      <c r="Z42" s="152" t="s">
        <v>120</v>
      </c>
      <c r="AA42" s="152" t="s">
        <v>122</v>
      </c>
      <c r="AB42" s="152" t="s">
        <v>123</v>
      </c>
    </row>
    <row r="43" spans="1:28" ht="12" customHeight="1">
      <c r="A43" s="537" t="s">
        <v>106</v>
      </c>
      <c r="B43" s="317" t="s">
        <v>24</v>
      </c>
      <c r="C43" s="318">
        <v>16655862.692729846</v>
      </c>
      <c r="D43" s="319">
        <v>14975068.630000003</v>
      </c>
      <c r="E43" s="320">
        <v>408</v>
      </c>
      <c r="F43" s="183">
        <v>52205</v>
      </c>
      <c r="G43" s="183">
        <v>18723</v>
      </c>
      <c r="H43" s="321">
        <v>71336</v>
      </c>
      <c r="I43" s="322">
        <v>142127821.63</v>
      </c>
      <c r="J43" s="184">
        <v>243516584.57999524</v>
      </c>
      <c r="K43" s="184">
        <v>36446820</v>
      </c>
      <c r="L43" s="323">
        <v>422091226.20999527</v>
      </c>
      <c r="M43" s="324">
        <v>141204130.23000005</v>
      </c>
      <c r="N43" s="184">
        <v>126026686.04000001</v>
      </c>
      <c r="O43" s="185">
        <v>36446820</v>
      </c>
      <c r="P43" s="323">
        <v>303677636.27000004</v>
      </c>
      <c r="Q43" s="325">
        <v>0.99350098109288842</v>
      </c>
      <c r="R43" s="45">
        <v>0.58033837059434568</v>
      </c>
      <c r="S43" s="45">
        <v>0.51752814395522295</v>
      </c>
      <c r="T43" s="45">
        <v>0.71945972200549102</v>
      </c>
      <c r="U43" s="179">
        <v>28.186263224490826</v>
      </c>
      <c r="V43" s="179">
        <v>20.278881103865764</v>
      </c>
      <c r="W43" s="326">
        <v>0.35314315972022869</v>
      </c>
      <c r="X43" s="45">
        <v>0.89908694051233407</v>
      </c>
      <c r="Y43" s="45">
        <v>0.64685684027977131</v>
      </c>
      <c r="Z43" s="327">
        <v>0.52729337221038464</v>
      </c>
      <c r="AA43" s="328">
        <v>28.186263224490826</v>
      </c>
      <c r="AB43" s="329">
        <v>18.232477168688053</v>
      </c>
    </row>
    <row r="44" spans="1:28">
      <c r="A44" s="537"/>
      <c r="B44" s="317" t="s">
        <v>80</v>
      </c>
      <c r="C44" s="318">
        <v>19849607.718389988</v>
      </c>
      <c r="D44" s="319">
        <v>17725893.719999999</v>
      </c>
      <c r="E44" s="320">
        <v>503</v>
      </c>
      <c r="F44" s="183">
        <v>29000</v>
      </c>
      <c r="G44" s="183">
        <v>24531</v>
      </c>
      <c r="H44" s="321">
        <v>54034</v>
      </c>
      <c r="I44" s="322">
        <v>159576511.82000005</v>
      </c>
      <c r="J44" s="184">
        <v>259887544.29999655</v>
      </c>
      <c r="K44" s="184">
        <v>76221606</v>
      </c>
      <c r="L44" s="323">
        <v>495685662.11999661</v>
      </c>
      <c r="M44" s="322">
        <v>110130379.32999998</v>
      </c>
      <c r="N44" s="184">
        <v>188555596.78</v>
      </c>
      <c r="O44" s="185">
        <v>76221606</v>
      </c>
      <c r="P44" s="323">
        <v>374907582.11000001</v>
      </c>
      <c r="Q44" s="325">
        <v>0.69014153821224911</v>
      </c>
      <c r="R44" s="45">
        <v>0.78777148001972352</v>
      </c>
      <c r="S44" s="45">
        <v>0.72552764037950279</v>
      </c>
      <c r="T44" s="45">
        <v>0.75634138882807067</v>
      </c>
      <c r="U44" s="179">
        <v>27.963930617541614</v>
      </c>
      <c r="V44" s="179">
        <v>21.150278120363232</v>
      </c>
      <c r="W44" s="326">
        <v>0.32457974663234257</v>
      </c>
      <c r="X44" s="45">
        <v>0.89300977487719113</v>
      </c>
      <c r="Y44" s="45">
        <v>0.67542025336765743</v>
      </c>
      <c r="Z44" s="327">
        <v>0.5188770033682496</v>
      </c>
      <c r="AA44" s="328">
        <v>27.963930617541614</v>
      </c>
      <c r="AB44" s="329">
        <v>18.887405102855553</v>
      </c>
    </row>
    <row r="45" spans="1:28">
      <c r="A45" s="537"/>
      <c r="B45" s="317" t="s">
        <v>31</v>
      </c>
      <c r="C45" s="318">
        <v>16856927.779996835</v>
      </c>
      <c r="D45" s="319">
        <v>15160485.6</v>
      </c>
      <c r="E45" s="320">
        <v>273</v>
      </c>
      <c r="F45" s="183">
        <v>39098</v>
      </c>
      <c r="G45" s="183">
        <v>16492</v>
      </c>
      <c r="H45" s="321">
        <v>55863</v>
      </c>
      <c r="I45" s="322">
        <v>90690862.49999997</v>
      </c>
      <c r="J45" s="184">
        <v>287951059.069996</v>
      </c>
      <c r="K45" s="184">
        <v>28049955.23</v>
      </c>
      <c r="L45" s="323">
        <v>406691876.79999602</v>
      </c>
      <c r="M45" s="322">
        <v>42751379.559999995</v>
      </c>
      <c r="N45" s="184">
        <v>168756002.97</v>
      </c>
      <c r="O45" s="330">
        <v>28049955.23</v>
      </c>
      <c r="P45" s="323">
        <v>239557337.75999999</v>
      </c>
      <c r="Q45" s="325">
        <v>0.47139676899643568</v>
      </c>
      <c r="R45" s="45">
        <v>0.62280166611478649</v>
      </c>
      <c r="S45" s="45">
        <v>0.58605793468874967</v>
      </c>
      <c r="T45" s="45">
        <v>0.58903890494427091</v>
      </c>
      <c r="U45" s="179">
        <v>26.825781675489079</v>
      </c>
      <c r="V45" s="179">
        <v>15.801429062404175</v>
      </c>
      <c r="W45" s="326">
        <v>0.47024060654490951</v>
      </c>
      <c r="X45" s="45">
        <v>0.89936231547424039</v>
      </c>
      <c r="Y45" s="45">
        <v>0.52975939345509049</v>
      </c>
      <c r="Z45" s="327">
        <v>0.53899718955301368</v>
      </c>
      <c r="AA45" s="328">
        <v>26.825781675489079</v>
      </c>
      <c r="AB45" s="329">
        <v>14.211209829365774</v>
      </c>
    </row>
    <row r="46" spans="1:28">
      <c r="A46" s="537"/>
      <c r="B46" s="331" t="s">
        <v>107</v>
      </c>
      <c r="C46" s="332">
        <v>53362398.191116668</v>
      </c>
      <c r="D46" s="332">
        <v>47861447.950000003</v>
      </c>
      <c r="E46" s="332">
        <v>1184</v>
      </c>
      <c r="F46" s="332">
        <v>120303</v>
      </c>
      <c r="G46" s="332">
        <v>59746</v>
      </c>
      <c r="H46" s="333">
        <v>181233</v>
      </c>
      <c r="I46" s="334">
        <v>392395195.95000005</v>
      </c>
      <c r="J46" s="335">
        <v>791355187.94998777</v>
      </c>
      <c r="K46" s="335">
        <v>140718381.22999999</v>
      </c>
      <c r="L46" s="336">
        <v>1324468765.1299877</v>
      </c>
      <c r="M46" s="334">
        <v>294085889.12</v>
      </c>
      <c r="N46" s="335">
        <v>483338285.78999996</v>
      </c>
      <c r="O46" s="335">
        <v>140718381.22999999</v>
      </c>
      <c r="P46" s="336">
        <v>918142556.1400001</v>
      </c>
      <c r="Q46" s="337">
        <v>0.74946353104045937</v>
      </c>
      <c r="R46" s="299">
        <v>0.66953584744284467</v>
      </c>
      <c r="S46" s="299">
        <v>0.61077287815865822</v>
      </c>
      <c r="T46" s="299">
        <v>0.69321571056444697</v>
      </c>
      <c r="U46" s="298">
        <v>27.672977351492509</v>
      </c>
      <c r="V46" s="298">
        <v>19.183342658148728</v>
      </c>
      <c r="W46" s="338">
        <v>0.37824556665397779</v>
      </c>
      <c r="X46" s="299">
        <v>0.89691336170059133</v>
      </c>
      <c r="Y46" s="299">
        <v>0.62175443334602221</v>
      </c>
      <c r="Z46" s="339">
        <v>0.52839162845618626</v>
      </c>
      <c r="AA46" s="340">
        <v>27.672977351492509</v>
      </c>
      <c r="AB46" s="341">
        <v>17.205796352174534</v>
      </c>
    </row>
    <row r="47" spans="1:28" ht="12" customHeight="1">
      <c r="A47" s="537" t="s">
        <v>108</v>
      </c>
      <c r="B47" s="342" t="s">
        <v>25</v>
      </c>
      <c r="C47" s="343">
        <v>22303884.70660634</v>
      </c>
      <c r="D47" s="344">
        <v>20218224.339999996</v>
      </c>
      <c r="E47" s="345">
        <v>742</v>
      </c>
      <c r="F47" s="194">
        <v>35714</v>
      </c>
      <c r="G47" s="194">
        <v>7927</v>
      </c>
      <c r="H47" s="321">
        <v>44383</v>
      </c>
      <c r="I47" s="346">
        <v>316508672.71999973</v>
      </c>
      <c r="J47" s="195">
        <v>252825739.88999951</v>
      </c>
      <c r="K47" s="195">
        <v>32982158</v>
      </c>
      <c r="L47" s="323">
        <v>602316570.60999918</v>
      </c>
      <c r="M47" s="346">
        <v>182356121.44000003</v>
      </c>
      <c r="N47" s="195">
        <v>228835855.84</v>
      </c>
      <c r="O47" s="196">
        <v>32982158</v>
      </c>
      <c r="P47" s="323">
        <v>444174135.28000003</v>
      </c>
      <c r="Q47" s="325">
        <v>0.57614889308679973</v>
      </c>
      <c r="R47" s="45">
        <v>0.91606290719358419</v>
      </c>
      <c r="S47" s="45">
        <v>0.90511296808451103</v>
      </c>
      <c r="T47" s="45">
        <v>0.73744299418852188</v>
      </c>
      <c r="U47" s="179">
        <v>29.790774920741594</v>
      </c>
      <c r="V47" s="179">
        <v>21.968998256748005</v>
      </c>
      <c r="W47" s="326">
        <v>0.33151609728108855</v>
      </c>
      <c r="X47" s="45">
        <v>0.90648891912588758</v>
      </c>
      <c r="Y47" s="45">
        <v>0.66848390271891145</v>
      </c>
      <c r="Z47" s="42">
        <v>0.62765022643805057</v>
      </c>
      <c r="AA47" s="328">
        <v>29.790774920741594</v>
      </c>
      <c r="AB47" s="329">
        <v>19.914653484038009</v>
      </c>
    </row>
    <row r="48" spans="1:28">
      <c r="A48" s="537"/>
      <c r="B48" s="317" t="s">
        <v>27</v>
      </c>
      <c r="C48" s="343">
        <v>26055281.901053578</v>
      </c>
      <c r="D48" s="344">
        <v>22006419.780000001</v>
      </c>
      <c r="E48" s="320">
        <v>752</v>
      </c>
      <c r="F48" s="183">
        <v>21585</v>
      </c>
      <c r="G48" s="183">
        <v>26935</v>
      </c>
      <c r="H48" s="321">
        <v>49272</v>
      </c>
      <c r="I48" s="322">
        <v>275326278.43000013</v>
      </c>
      <c r="J48" s="184">
        <v>245274657.29999956</v>
      </c>
      <c r="K48" s="184">
        <v>118199573</v>
      </c>
      <c r="L48" s="323">
        <v>638800508.72999966</v>
      </c>
      <c r="M48" s="322">
        <v>265489761.16999996</v>
      </c>
      <c r="N48" s="184">
        <v>161974724.58000001</v>
      </c>
      <c r="O48" s="185">
        <v>118199573</v>
      </c>
      <c r="P48" s="323">
        <v>545664058.75</v>
      </c>
      <c r="Q48" s="325">
        <v>0.96427323495566353</v>
      </c>
      <c r="R48" s="45">
        <v>0.77082300263419901</v>
      </c>
      <c r="S48" s="45">
        <v>0.66038100455639814</v>
      </c>
      <c r="T48" s="45">
        <v>0.85420103975000838</v>
      </c>
      <c r="U48" s="179">
        <v>29.027916177012944</v>
      </c>
      <c r="V48" s="179">
        <v>24.795676180180543</v>
      </c>
      <c r="W48" s="326">
        <v>0.27853758295007991</v>
      </c>
      <c r="X48" s="45">
        <v>0.84460493897439448</v>
      </c>
      <c r="Y48" s="45">
        <v>0.72146241704992009</v>
      </c>
      <c r="Z48" s="327">
        <v>0.54006332196785189</v>
      </c>
      <c r="AA48" s="328">
        <v>29.027916177012944</v>
      </c>
      <c r="AB48" s="329">
        <v>20.942550566990235</v>
      </c>
    </row>
    <row r="49" spans="1:28">
      <c r="A49" s="537"/>
      <c r="B49" s="347" t="s">
        <v>30</v>
      </c>
      <c r="C49" s="343">
        <v>16236141.500958966</v>
      </c>
      <c r="D49" s="344">
        <v>14932575.289999999</v>
      </c>
      <c r="E49" s="348">
        <v>681</v>
      </c>
      <c r="F49" s="197">
        <v>24700</v>
      </c>
      <c r="G49" s="197">
        <v>29578</v>
      </c>
      <c r="H49" s="321">
        <v>54959</v>
      </c>
      <c r="I49" s="349">
        <v>149127551.66999999</v>
      </c>
      <c r="J49" s="198">
        <v>216557358.32999921</v>
      </c>
      <c r="K49" s="198">
        <v>57148481</v>
      </c>
      <c r="L49" s="323">
        <v>422833390.99999917</v>
      </c>
      <c r="M49" s="349">
        <v>140049682.71000001</v>
      </c>
      <c r="N49" s="198">
        <v>155936414.04999998</v>
      </c>
      <c r="O49" s="185">
        <v>57148481</v>
      </c>
      <c r="P49" s="323">
        <v>353134577.75999999</v>
      </c>
      <c r="Q49" s="325">
        <v>0.93912681554587496</v>
      </c>
      <c r="R49" s="45">
        <v>0.77851789925858939</v>
      </c>
      <c r="S49" s="45">
        <v>0.72006980161060852</v>
      </c>
      <c r="T49" s="45">
        <v>0.83516246653283044</v>
      </c>
      <c r="U49" s="179">
        <v>28.316173385253979</v>
      </c>
      <c r="V49" s="179">
        <v>23.648605207199996</v>
      </c>
      <c r="W49" s="326">
        <v>0.23189100007862062</v>
      </c>
      <c r="X49" s="45">
        <v>0.91971206885071966</v>
      </c>
      <c r="Y49" s="45">
        <v>0.76810899992137938</v>
      </c>
      <c r="Z49" s="42">
        <v>0.47242489856074527</v>
      </c>
      <c r="AA49" s="328">
        <v>28.316173385253979</v>
      </c>
      <c r="AB49" s="329">
        <v>21.749907620547813</v>
      </c>
    </row>
    <row r="50" spans="1:28">
      <c r="A50" s="537"/>
      <c r="B50" s="347" t="s">
        <v>118</v>
      </c>
      <c r="C50" s="343">
        <v>16397863.188264633</v>
      </c>
      <c r="D50" s="344">
        <v>15146150.91</v>
      </c>
      <c r="E50" s="348">
        <v>225</v>
      </c>
      <c r="F50" s="197">
        <v>18001</v>
      </c>
      <c r="G50" s="197">
        <v>14496</v>
      </c>
      <c r="H50" s="321">
        <v>32722</v>
      </c>
      <c r="I50" s="349">
        <v>208633872.88999996</v>
      </c>
      <c r="J50" s="198">
        <v>185692610.6199995</v>
      </c>
      <c r="K50" s="198">
        <v>59562904.100000001</v>
      </c>
      <c r="L50" s="323">
        <v>453889387.60999948</v>
      </c>
      <c r="M50" s="349">
        <v>211030852.32999998</v>
      </c>
      <c r="N50" s="198">
        <v>147129742.35999998</v>
      </c>
      <c r="O50" s="185">
        <v>59562904.100000001</v>
      </c>
      <c r="P50" s="323">
        <v>417723498.78999996</v>
      </c>
      <c r="Q50" s="325">
        <v>1.0114889275015462</v>
      </c>
      <c r="R50" s="45">
        <v>0.84276452130332102</v>
      </c>
      <c r="S50" s="45">
        <v>0.79232954864900684</v>
      </c>
      <c r="T50" s="45">
        <v>0.92032003874240231</v>
      </c>
      <c r="U50" s="179">
        <v>29.967309206613436</v>
      </c>
      <c r="V50" s="179">
        <v>27.579515170036025</v>
      </c>
      <c r="W50" s="326">
        <v>0.14993154704051093</v>
      </c>
      <c r="X50" s="45">
        <v>0.92366613479490189</v>
      </c>
      <c r="Y50" s="45">
        <v>0.85006845295948907</v>
      </c>
      <c r="Z50" s="42">
        <v>0.56264898233604299</v>
      </c>
      <c r="AA50" s="328">
        <v>29.967309206613436</v>
      </c>
      <c r="AB50" s="329">
        <v>25.474264176624537</v>
      </c>
    </row>
    <row r="51" spans="1:28">
      <c r="A51" s="537"/>
      <c r="B51" s="331" t="s">
        <v>107</v>
      </c>
      <c r="C51" s="350">
        <v>80993171.296883523</v>
      </c>
      <c r="D51" s="351">
        <v>72303370.320000023</v>
      </c>
      <c r="E51" s="352">
        <v>2400</v>
      </c>
      <c r="F51" s="352">
        <v>100000</v>
      </c>
      <c r="G51" s="352">
        <v>78936</v>
      </c>
      <c r="H51" s="351">
        <v>181336</v>
      </c>
      <c r="I51" s="353">
        <v>949596375.7099998</v>
      </c>
      <c r="J51" s="353">
        <v>900350366.13999784</v>
      </c>
      <c r="K51" s="353">
        <v>267893116.09999999</v>
      </c>
      <c r="L51" s="354">
        <v>2117839857.9499972</v>
      </c>
      <c r="M51" s="355">
        <v>798926417.6500001</v>
      </c>
      <c r="N51" s="353">
        <v>693876736.83000004</v>
      </c>
      <c r="O51" s="353">
        <v>267893116.09999999</v>
      </c>
      <c r="P51" s="354">
        <v>1760696270.5799999</v>
      </c>
      <c r="Q51" s="337">
        <v>0.8413326315116294</v>
      </c>
      <c r="R51" s="299">
        <v>0.82326147549815221</v>
      </c>
      <c r="S51" s="299">
        <v>0.77067413189912259</v>
      </c>
      <c r="T51" s="299">
        <v>0.83136421480153788</v>
      </c>
      <c r="U51" s="298">
        <v>29.291025419380428</v>
      </c>
      <c r="V51" s="298">
        <v>24.351510348515099</v>
      </c>
      <c r="W51" s="338">
        <v>0.25783329963393375</v>
      </c>
      <c r="X51" s="299">
        <v>0.8927094613318608</v>
      </c>
      <c r="Y51" s="299">
        <v>0.74216670036606625</v>
      </c>
      <c r="Z51" s="339">
        <v>0.5450765429920148</v>
      </c>
      <c r="AA51" s="340">
        <v>29.291025419380428</v>
      </c>
      <c r="AB51" s="341">
        <v>21.738823685840149</v>
      </c>
    </row>
    <row r="52" spans="1:28" ht="12" customHeight="1">
      <c r="A52" s="537" t="s">
        <v>109</v>
      </c>
      <c r="B52" s="317" t="s">
        <v>95</v>
      </c>
      <c r="C52" s="343">
        <v>23172681.404469013</v>
      </c>
      <c r="D52" s="344">
        <v>20957192.050000001</v>
      </c>
      <c r="E52" s="320">
        <v>496</v>
      </c>
      <c r="F52" s="183">
        <v>24160</v>
      </c>
      <c r="G52" s="183">
        <v>38279</v>
      </c>
      <c r="H52" s="321">
        <v>62935</v>
      </c>
      <c r="I52" s="322">
        <v>149414370.64000002</v>
      </c>
      <c r="J52" s="184">
        <v>297499139.97998756</v>
      </c>
      <c r="K52" s="184">
        <v>128142849</v>
      </c>
      <c r="L52" s="323">
        <v>575056359.61998761</v>
      </c>
      <c r="M52" s="322">
        <v>143364031.22999999</v>
      </c>
      <c r="N52" s="184">
        <v>113966617.21000001</v>
      </c>
      <c r="O52" s="185">
        <v>128142849</v>
      </c>
      <c r="P52" s="323">
        <v>385473497.44</v>
      </c>
      <c r="Q52" s="325">
        <v>0.95950630863628406</v>
      </c>
      <c r="R52" s="45">
        <v>0.56881010914875529</v>
      </c>
      <c r="S52" s="45">
        <v>0.38308217367507824</v>
      </c>
      <c r="T52" s="45">
        <v>0.67032298833236281</v>
      </c>
      <c r="U52" s="179">
        <v>27.439571019247666</v>
      </c>
      <c r="V52" s="179">
        <v>18.393375244180195</v>
      </c>
      <c r="W52" s="326">
        <v>0.3937651255455501</v>
      </c>
      <c r="X52" s="45">
        <v>0.90439218855174264</v>
      </c>
      <c r="Y52" s="45">
        <v>0.6062348744544499</v>
      </c>
      <c r="Z52" s="327">
        <v>0.43319297688090885</v>
      </c>
      <c r="AA52" s="328">
        <v>27.439571019247666</v>
      </c>
      <c r="AB52" s="329">
        <v>16.634824891937569</v>
      </c>
    </row>
    <row r="53" spans="1:28">
      <c r="A53" s="537"/>
      <c r="B53" s="317" t="s">
        <v>28</v>
      </c>
      <c r="C53" s="343">
        <v>79310057.689977512</v>
      </c>
      <c r="D53" s="344">
        <v>70947879.050000012</v>
      </c>
      <c r="E53" s="320">
        <v>2933</v>
      </c>
      <c r="F53" s="183">
        <v>17257</v>
      </c>
      <c r="G53" s="183">
        <v>17343</v>
      </c>
      <c r="H53" s="321">
        <v>37533</v>
      </c>
      <c r="I53" s="322">
        <v>1875408753.8499997</v>
      </c>
      <c r="J53" s="184">
        <v>295585501.28999978</v>
      </c>
      <c r="K53" s="184">
        <v>201216145.63999999</v>
      </c>
      <c r="L53" s="323">
        <v>2372210400.7799993</v>
      </c>
      <c r="M53" s="322">
        <v>1806104515.0799999</v>
      </c>
      <c r="N53" s="184">
        <v>169923641.74000001</v>
      </c>
      <c r="O53" s="185">
        <v>201216145.63999999</v>
      </c>
      <c r="P53" s="323">
        <v>2177244302.46</v>
      </c>
      <c r="Q53" s="325">
        <v>0.96304579541514557</v>
      </c>
      <c r="R53" s="45">
        <v>0.74705828709197952</v>
      </c>
      <c r="S53" s="45">
        <v>0.57487136885407464</v>
      </c>
      <c r="T53" s="45">
        <v>0.91781247639084074</v>
      </c>
      <c r="U53" s="179">
        <v>33.435959362621695</v>
      </c>
      <c r="V53" s="179">
        <v>30.687940663111334</v>
      </c>
      <c r="W53" s="326">
        <v>0.17895850208431707</v>
      </c>
      <c r="X53" s="45">
        <v>0.89456345281369987</v>
      </c>
      <c r="Y53" s="45">
        <v>0.82104149791568293</v>
      </c>
      <c r="Z53" s="327">
        <v>0.47219779926997574</v>
      </c>
      <c r="AA53" s="328">
        <v>33.435959362621695</v>
      </c>
      <c r="AB53" s="329">
        <v>27.452310159334818</v>
      </c>
    </row>
    <row r="54" spans="1:28">
      <c r="A54" s="537"/>
      <c r="B54" s="317" t="s">
        <v>29</v>
      </c>
      <c r="C54" s="343">
        <v>39390081.905553401</v>
      </c>
      <c r="D54" s="344">
        <v>35421478.420000002</v>
      </c>
      <c r="E54" s="320">
        <v>1145</v>
      </c>
      <c r="F54" s="183">
        <v>7414</v>
      </c>
      <c r="G54" s="183">
        <v>26275</v>
      </c>
      <c r="H54" s="321">
        <v>34834</v>
      </c>
      <c r="I54" s="322">
        <v>549825145.50999951</v>
      </c>
      <c r="J54" s="184">
        <v>198308082.08999968</v>
      </c>
      <c r="K54" s="184">
        <v>325696641.18000001</v>
      </c>
      <c r="L54" s="323">
        <v>1073829868.7799993</v>
      </c>
      <c r="M54" s="322">
        <v>552683275.75999999</v>
      </c>
      <c r="N54" s="184">
        <v>104006075.69</v>
      </c>
      <c r="O54" s="185">
        <v>325696641.18000001</v>
      </c>
      <c r="P54" s="323">
        <v>982385992.63000011</v>
      </c>
      <c r="Q54" s="325">
        <v>1.0051982530688903</v>
      </c>
      <c r="R54" s="45">
        <v>0.82003596110447763</v>
      </c>
      <c r="S54" s="45">
        <v>0.52446715531643395</v>
      </c>
      <c r="T54" s="45">
        <v>0.91484323652322086</v>
      </c>
      <c r="U54" s="179">
        <v>30.315783436461068</v>
      </c>
      <c r="V54" s="179">
        <v>27.734189436749094</v>
      </c>
      <c r="W54" s="326">
        <v>0.1773284443051234</v>
      </c>
      <c r="X54" s="45">
        <v>0.89924866124754399</v>
      </c>
      <c r="Y54" s="45">
        <v>0.8226715556948766</v>
      </c>
      <c r="Z54" s="327">
        <v>0.5109662972957455</v>
      </c>
      <c r="AA54" s="328">
        <v>30.315783436461068</v>
      </c>
      <c r="AB54" s="329">
        <v>24.939932721782402</v>
      </c>
    </row>
    <row r="55" spans="1:28">
      <c r="A55" s="537"/>
      <c r="B55" s="331" t="s">
        <v>107</v>
      </c>
      <c r="C55" s="332">
        <v>141872820.99999994</v>
      </c>
      <c r="D55" s="333">
        <v>127326549.52</v>
      </c>
      <c r="E55" s="199">
        <v>4574</v>
      </c>
      <c r="F55" s="199">
        <v>48831</v>
      </c>
      <c r="G55" s="199">
        <v>81897</v>
      </c>
      <c r="H55" s="333">
        <v>135302</v>
      </c>
      <c r="I55" s="334">
        <v>2574648269.999999</v>
      </c>
      <c r="J55" s="335">
        <v>791392723.35998702</v>
      </c>
      <c r="K55" s="335">
        <v>655055635.81999993</v>
      </c>
      <c r="L55" s="336">
        <v>4021096629.179986</v>
      </c>
      <c r="M55" s="334">
        <v>2502151822.0699997</v>
      </c>
      <c r="N55" s="335">
        <v>387896334.64000005</v>
      </c>
      <c r="O55" s="335">
        <v>655055635.81999993</v>
      </c>
      <c r="P55" s="336">
        <v>3545103792.5300002</v>
      </c>
      <c r="Q55" s="337">
        <v>0.97184219344648604</v>
      </c>
      <c r="R55" s="299">
        <v>0.72104334996879182</v>
      </c>
      <c r="S55" s="299">
        <v>0.49014392373122012</v>
      </c>
      <c r="T55" s="299">
        <v>0.88162611333539276</v>
      </c>
      <c r="U55" s="298">
        <v>31.580975408026482</v>
      </c>
      <c r="V55" s="298">
        <v>27.842612604319008</v>
      </c>
      <c r="W55" s="338">
        <v>0.20876732987691804</v>
      </c>
      <c r="X55" s="299">
        <v>0.89746963951608494</v>
      </c>
      <c r="Y55" s="299">
        <v>0.79123267012308196</v>
      </c>
      <c r="Z55" s="193">
        <v>0.46403600833690561</v>
      </c>
      <c r="AA55" s="340">
        <v>31.580975408026482</v>
      </c>
      <c r="AB55" s="341">
        <v>24.987899497184184</v>
      </c>
    </row>
    <row r="56" spans="1:28" ht="12.5" thickBot="1">
      <c r="A56" s="530" t="s">
        <v>32</v>
      </c>
      <c r="B56" s="531"/>
      <c r="C56" s="356">
        <v>276228390.48800015</v>
      </c>
      <c r="D56" s="356">
        <v>247491367.78999999</v>
      </c>
      <c r="E56" s="357">
        <v>8158</v>
      </c>
      <c r="F56" s="357">
        <v>269134</v>
      </c>
      <c r="G56" s="357">
        <v>220579</v>
      </c>
      <c r="H56" s="357">
        <v>497871</v>
      </c>
      <c r="I56" s="358">
        <v>3916639841.6599989</v>
      </c>
      <c r="J56" s="359">
        <v>2483098277.4499726</v>
      </c>
      <c r="K56" s="359">
        <v>1063667133.15</v>
      </c>
      <c r="L56" s="360">
        <v>7463405252.2599707</v>
      </c>
      <c r="M56" s="358">
        <v>3595164128.8399997</v>
      </c>
      <c r="N56" s="359">
        <v>1565111357.26</v>
      </c>
      <c r="O56" s="359">
        <v>1063667133.15</v>
      </c>
      <c r="P56" s="360">
        <v>6223942619.250001</v>
      </c>
      <c r="Q56" s="361">
        <v>0.91792053244197525</v>
      </c>
      <c r="R56" s="362">
        <v>0.74117630744721685</v>
      </c>
      <c r="S56" s="362">
        <v>0.63030584470756312</v>
      </c>
      <c r="T56" s="362">
        <v>0.83392800054175653</v>
      </c>
      <c r="U56" s="363">
        <v>30.156224513627393</v>
      </c>
      <c r="V56" s="363">
        <v>25.148120012537593</v>
      </c>
      <c r="W56" s="364">
        <v>0.25282849772306404</v>
      </c>
      <c r="X56" s="362">
        <v>0.89596644049790908</v>
      </c>
      <c r="Y56" s="362">
        <v>0.74717150227693596</v>
      </c>
      <c r="Z56" s="365">
        <v>0.51697929785024632</v>
      </c>
      <c r="AA56" s="366">
        <v>30.156224513627393</v>
      </c>
      <c r="AB56" s="367">
        <v>22.531871572847542</v>
      </c>
    </row>
    <row r="59" spans="1:28" ht="12.5" thickBot="1">
      <c r="A59" s="300"/>
      <c r="B59" s="308">
        <v>43585</v>
      </c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  <c r="T59" s="302"/>
      <c r="U59" s="309"/>
      <c r="V59" s="309"/>
      <c r="W59" s="310"/>
      <c r="X59" s="310"/>
      <c r="Y59" s="310"/>
      <c r="Z59" s="302"/>
      <c r="AA59" s="302"/>
      <c r="AB59" s="302"/>
    </row>
    <row r="60" spans="1:28">
      <c r="A60" s="537" t="s">
        <v>101</v>
      </c>
      <c r="B60" s="538" t="s">
        <v>1</v>
      </c>
      <c r="C60" s="539" t="s">
        <v>2</v>
      </c>
      <c r="D60" s="541" t="s">
        <v>3</v>
      </c>
      <c r="E60" s="543" t="s">
        <v>5</v>
      </c>
      <c r="F60" s="544"/>
      <c r="G60" s="544"/>
      <c r="H60" s="545"/>
      <c r="I60" s="532" t="s">
        <v>6</v>
      </c>
      <c r="J60" s="533"/>
      <c r="K60" s="533"/>
      <c r="L60" s="534"/>
      <c r="M60" s="532" t="s">
        <v>7</v>
      </c>
      <c r="N60" s="533"/>
      <c r="O60" s="533"/>
      <c r="P60" s="534"/>
      <c r="Q60" s="535" t="s">
        <v>8</v>
      </c>
      <c r="R60" s="536"/>
      <c r="S60" s="536"/>
      <c r="T60" s="536"/>
      <c r="U60" s="536"/>
      <c r="V60" s="536"/>
      <c r="W60" s="536"/>
      <c r="X60" s="536"/>
      <c r="Y60" s="536"/>
      <c r="Z60" s="536"/>
      <c r="AA60" s="536"/>
      <c r="AB60" s="536"/>
    </row>
    <row r="61" spans="1:28" ht="36">
      <c r="A61" s="537"/>
      <c r="B61" s="538"/>
      <c r="C61" s="540"/>
      <c r="D61" s="542"/>
      <c r="E61" s="311" t="s">
        <v>10</v>
      </c>
      <c r="F61" s="152" t="s">
        <v>11</v>
      </c>
      <c r="G61" s="152" t="s">
        <v>12</v>
      </c>
      <c r="H61" s="312" t="s">
        <v>13</v>
      </c>
      <c r="I61" s="311" t="s">
        <v>10</v>
      </c>
      <c r="J61" s="152" t="s">
        <v>11</v>
      </c>
      <c r="K61" s="152" t="s">
        <v>14</v>
      </c>
      <c r="L61" s="312" t="s">
        <v>15</v>
      </c>
      <c r="M61" s="311" t="s">
        <v>10</v>
      </c>
      <c r="N61" s="152" t="s">
        <v>11</v>
      </c>
      <c r="O61" s="152" t="s">
        <v>14</v>
      </c>
      <c r="P61" s="313" t="s">
        <v>15</v>
      </c>
      <c r="Q61" s="314" t="s">
        <v>102</v>
      </c>
      <c r="R61" s="168" t="s">
        <v>103</v>
      </c>
      <c r="S61" s="168" t="s">
        <v>104</v>
      </c>
      <c r="T61" s="168" t="s">
        <v>105</v>
      </c>
      <c r="U61" s="152" t="s">
        <v>92</v>
      </c>
      <c r="V61" s="152" t="s">
        <v>93</v>
      </c>
      <c r="W61" s="315" t="s">
        <v>94</v>
      </c>
      <c r="X61" s="316" t="s">
        <v>21</v>
      </c>
      <c r="Y61" s="316" t="s">
        <v>79</v>
      </c>
      <c r="Z61" s="152" t="s">
        <v>120</v>
      </c>
      <c r="AA61" s="152" t="s">
        <v>122</v>
      </c>
      <c r="AB61" s="152" t="s">
        <v>123</v>
      </c>
    </row>
    <row r="62" spans="1:28">
      <c r="A62" s="537" t="s">
        <v>106</v>
      </c>
      <c r="B62" s="317" t="s">
        <v>24</v>
      </c>
      <c r="C62" s="318">
        <v>19570136.629084162</v>
      </c>
      <c r="D62" s="319">
        <v>17884525.329999998</v>
      </c>
      <c r="E62" s="320">
        <v>409</v>
      </c>
      <c r="F62" s="183">
        <v>52490</v>
      </c>
      <c r="G62" s="183">
        <v>18941</v>
      </c>
      <c r="H62" s="321">
        <v>71840</v>
      </c>
      <c r="I62" s="322">
        <v>210349447.84000015</v>
      </c>
      <c r="J62" s="184">
        <v>272662524.91000015</v>
      </c>
      <c r="K62" s="184">
        <v>36534545</v>
      </c>
      <c r="L62" s="323">
        <v>519546517.7500003</v>
      </c>
      <c r="M62" s="324">
        <v>208829564.86000001</v>
      </c>
      <c r="N62" s="184">
        <v>121072231.12</v>
      </c>
      <c r="O62" s="185">
        <v>36534545</v>
      </c>
      <c r="P62" s="323">
        <v>366436340.98000002</v>
      </c>
      <c r="Q62" s="325">
        <v>0.99277448552583691</v>
      </c>
      <c r="R62" s="45">
        <v>0.5097292033390729</v>
      </c>
      <c r="S62" s="45">
        <v>0.44403693232123947</v>
      </c>
      <c r="T62" s="45">
        <v>0.70530035032652239</v>
      </c>
      <c r="U62" s="179">
        <v>29.050059096536298</v>
      </c>
      <c r="V62" s="179">
        <v>20.489016857793231</v>
      </c>
      <c r="W62" s="326">
        <v>0.35544844577496093</v>
      </c>
      <c r="X62" s="45">
        <v>0.91386818952612259</v>
      </c>
      <c r="Y62" s="45">
        <v>0.64455155422503907</v>
      </c>
      <c r="Z62" s="327">
        <v>0.51042975622015585</v>
      </c>
      <c r="AA62" s="328">
        <v>29.050059096536298</v>
      </c>
      <c r="AB62" s="329">
        <v>18.724260741001704</v>
      </c>
    </row>
    <row r="63" spans="1:28">
      <c r="A63" s="537"/>
      <c r="B63" s="317" t="s">
        <v>80</v>
      </c>
      <c r="C63" s="318">
        <v>22359148.517959256</v>
      </c>
      <c r="D63" s="319">
        <v>18850357.969999999</v>
      </c>
      <c r="E63" s="320">
        <v>503</v>
      </c>
      <c r="F63" s="183">
        <v>28508</v>
      </c>
      <c r="G63" s="183">
        <v>24752</v>
      </c>
      <c r="H63" s="321">
        <v>53763</v>
      </c>
      <c r="I63" s="322">
        <v>156477328.45999995</v>
      </c>
      <c r="J63" s="184">
        <v>297774539.62999767</v>
      </c>
      <c r="K63" s="184">
        <v>68473161.079999998</v>
      </c>
      <c r="L63" s="323">
        <v>522725029.16999763</v>
      </c>
      <c r="M63" s="322">
        <v>142479254.21000001</v>
      </c>
      <c r="N63" s="184">
        <v>185046679.17000002</v>
      </c>
      <c r="O63" s="185">
        <v>68473161.079999998</v>
      </c>
      <c r="P63" s="323">
        <v>395999094.45999998</v>
      </c>
      <c r="Q63" s="325">
        <v>0.91054247674238475</v>
      </c>
      <c r="R63" s="45">
        <v>0.6922086876136927</v>
      </c>
      <c r="S63" s="45">
        <v>0.62143217281078289</v>
      </c>
      <c r="T63" s="45">
        <v>0.7575667365474773</v>
      </c>
      <c r="U63" s="179">
        <v>27.730244168408102</v>
      </c>
      <c r="V63" s="179">
        <v>21.00751057832564</v>
      </c>
      <c r="W63" s="326">
        <v>0.36131717365648519</v>
      </c>
      <c r="X63" s="45">
        <v>0.84307136986272369</v>
      </c>
      <c r="Y63" s="45">
        <v>0.63868282634351481</v>
      </c>
      <c r="Z63" s="327">
        <v>0.49960778454297561</v>
      </c>
      <c r="AA63" s="328">
        <v>27.730244168408102</v>
      </c>
      <c r="AB63" s="329">
        <v>17.710830720674654</v>
      </c>
    </row>
    <row r="64" spans="1:28">
      <c r="A64" s="537"/>
      <c r="B64" s="317" t="s">
        <v>31</v>
      </c>
      <c r="C64" s="318">
        <v>17981481.642698549</v>
      </c>
      <c r="D64" s="319">
        <v>15966622.24</v>
      </c>
      <c r="E64" s="320">
        <v>275</v>
      </c>
      <c r="F64" s="183">
        <v>38539</v>
      </c>
      <c r="G64" s="183">
        <v>17033</v>
      </c>
      <c r="H64" s="321">
        <v>55847</v>
      </c>
      <c r="I64" s="322">
        <v>104063721.32999995</v>
      </c>
      <c r="J64" s="184">
        <v>299850969.23000365</v>
      </c>
      <c r="K64" s="184">
        <v>26721655.120000001</v>
      </c>
      <c r="L64" s="323">
        <v>430636345.68000364</v>
      </c>
      <c r="M64" s="322">
        <v>49451590.799999997</v>
      </c>
      <c r="N64" s="184">
        <v>158381810.30000001</v>
      </c>
      <c r="O64" s="330">
        <v>26721655.120000001</v>
      </c>
      <c r="P64" s="323">
        <v>234555056.22000003</v>
      </c>
      <c r="Q64" s="325">
        <v>0.47520490491765521</v>
      </c>
      <c r="R64" s="45">
        <v>0.56680643635828976</v>
      </c>
      <c r="S64" s="45">
        <v>0.52820176205103964</v>
      </c>
      <c r="T64" s="45">
        <v>0.54467083090634605</v>
      </c>
      <c r="U64" s="179">
        <v>26.971036153229843</v>
      </c>
      <c r="V64" s="179">
        <v>14.690336671984795</v>
      </c>
      <c r="W64" s="326">
        <v>0.51636057722975159</v>
      </c>
      <c r="X64" s="45">
        <v>0.88794808777525347</v>
      </c>
      <c r="Y64" s="45">
        <v>0.48363942277024841</v>
      </c>
      <c r="Z64" s="327">
        <v>0.51609228655118788</v>
      </c>
      <c r="AA64" s="328">
        <v>26.971036153229843</v>
      </c>
      <c r="AB64" s="329">
        <v>13.044256356663581</v>
      </c>
    </row>
    <row r="65" spans="1:28">
      <c r="A65" s="537"/>
      <c r="B65" s="331" t="s">
        <v>107</v>
      </c>
      <c r="C65" s="332">
        <v>59910766.789741971</v>
      </c>
      <c r="D65" s="332">
        <v>52701505.539999999</v>
      </c>
      <c r="E65" s="332">
        <v>1187</v>
      </c>
      <c r="F65" s="332">
        <v>119537</v>
      </c>
      <c r="G65" s="332">
        <v>60726</v>
      </c>
      <c r="H65" s="333">
        <v>181450</v>
      </c>
      <c r="I65" s="334">
        <v>470890497.63</v>
      </c>
      <c r="J65" s="335">
        <v>870288033.77000141</v>
      </c>
      <c r="K65" s="335">
        <v>131729361.2</v>
      </c>
      <c r="L65" s="336">
        <v>1472907892.6000016</v>
      </c>
      <c r="M65" s="334">
        <v>400760409.87000006</v>
      </c>
      <c r="N65" s="335">
        <v>464500720.59000003</v>
      </c>
      <c r="O65" s="335">
        <v>131729361.2</v>
      </c>
      <c r="P65" s="336">
        <v>996990491.66000009</v>
      </c>
      <c r="Q65" s="337">
        <v>0.8510692228597394</v>
      </c>
      <c r="R65" s="299">
        <v>0.59502967192286127</v>
      </c>
      <c r="S65" s="299">
        <v>0.53373216977122961</v>
      </c>
      <c r="T65" s="299">
        <v>0.67688583696845828</v>
      </c>
      <c r="U65" s="298">
        <v>27.948117942894001</v>
      </c>
      <c r="V65" s="298">
        <v>18.917685205468992</v>
      </c>
      <c r="W65" s="338">
        <v>0.40456608054883514</v>
      </c>
      <c r="X65" s="299">
        <v>0.87966668370239665</v>
      </c>
      <c r="Y65" s="299">
        <v>0.59543391945116486</v>
      </c>
      <c r="Z65" s="339">
        <v>0.50681167337074373</v>
      </c>
      <c r="AA65" s="340">
        <v>27.948117942894001</v>
      </c>
      <c r="AB65" s="341">
        <v>16.641257408020799</v>
      </c>
    </row>
    <row r="66" spans="1:28">
      <c r="A66" s="537" t="s">
        <v>108</v>
      </c>
      <c r="B66" s="342" t="s">
        <v>25</v>
      </c>
      <c r="C66" s="343">
        <v>25776346.970713183</v>
      </c>
      <c r="D66" s="344">
        <v>23693255.91</v>
      </c>
      <c r="E66" s="345">
        <v>750</v>
      </c>
      <c r="F66" s="194">
        <v>35570</v>
      </c>
      <c r="G66" s="194">
        <v>8110</v>
      </c>
      <c r="H66" s="321">
        <v>44430</v>
      </c>
      <c r="I66" s="346">
        <v>383076431.0999999</v>
      </c>
      <c r="J66" s="195">
        <v>293152919.35999513</v>
      </c>
      <c r="K66" s="195">
        <v>34078251</v>
      </c>
      <c r="L66" s="323">
        <v>710307601.45999503</v>
      </c>
      <c r="M66" s="346">
        <v>205854049.06999996</v>
      </c>
      <c r="N66" s="195">
        <v>242424187.92000002</v>
      </c>
      <c r="O66" s="196">
        <v>34078251</v>
      </c>
      <c r="P66" s="323">
        <v>482356487.99000001</v>
      </c>
      <c r="Q66" s="325">
        <v>0.53737069774533575</v>
      </c>
      <c r="R66" s="45">
        <v>0.84497585794107821</v>
      </c>
      <c r="S66" s="45">
        <v>0.82695471172265678</v>
      </c>
      <c r="T66" s="45">
        <v>0.67908112907498797</v>
      </c>
      <c r="U66" s="179">
        <v>29.979315808605346</v>
      </c>
      <c r="V66" s="179">
        <v>20.358387628203353</v>
      </c>
      <c r="W66" s="326">
        <v>0.37579816903045582</v>
      </c>
      <c r="X66" s="45">
        <v>0.91918594736950243</v>
      </c>
      <c r="Y66" s="45">
        <v>0.62420183096954418</v>
      </c>
      <c r="Z66" s="42">
        <v>0.62655095260695637</v>
      </c>
      <c r="AA66" s="328">
        <v>29.979315808605346</v>
      </c>
      <c r="AB66" s="329">
        <v>18.713143818945657</v>
      </c>
    </row>
    <row r="67" spans="1:28">
      <c r="A67" s="537"/>
      <c r="B67" s="317" t="s">
        <v>27</v>
      </c>
      <c r="C67" s="343">
        <v>29848348.554493628</v>
      </c>
      <c r="D67" s="344">
        <v>24590839.009999998</v>
      </c>
      <c r="E67" s="320">
        <v>748</v>
      </c>
      <c r="F67" s="183">
        <v>21541</v>
      </c>
      <c r="G67" s="183">
        <v>27083</v>
      </c>
      <c r="H67" s="321">
        <v>49372</v>
      </c>
      <c r="I67" s="322">
        <v>315982472.95999986</v>
      </c>
      <c r="J67" s="184">
        <v>282859306.00000387</v>
      </c>
      <c r="K67" s="184">
        <v>110961595</v>
      </c>
      <c r="L67" s="323">
        <v>709803373.96000373</v>
      </c>
      <c r="M67" s="322">
        <v>237084276.85000002</v>
      </c>
      <c r="N67" s="184">
        <v>164892228.86999997</v>
      </c>
      <c r="O67" s="185">
        <v>110961595</v>
      </c>
      <c r="P67" s="323">
        <v>512938100.72000003</v>
      </c>
      <c r="Q67" s="325">
        <v>0.75030831498053518</v>
      </c>
      <c r="R67" s="45">
        <v>0.70045501183289738</v>
      </c>
      <c r="S67" s="45">
        <v>0.5829478662087848</v>
      </c>
      <c r="T67" s="45">
        <v>0.72264815797973825</v>
      </c>
      <c r="U67" s="179">
        <v>28.864544787242043</v>
      </c>
      <c r="V67" s="179">
        <v>20.85891012142412</v>
      </c>
      <c r="W67" s="326">
        <v>0.40463960740375837</v>
      </c>
      <c r="X67" s="45">
        <v>0.82385928203380887</v>
      </c>
      <c r="Y67" s="45">
        <v>0.59536039259624163</v>
      </c>
      <c r="Z67" s="327">
        <v>0.52500916459614677</v>
      </c>
      <c r="AA67" s="328">
        <v>28.864544787242043</v>
      </c>
      <c r="AB67" s="329">
        <v>17.184806716644225</v>
      </c>
    </row>
    <row r="68" spans="1:28">
      <c r="A68" s="537"/>
      <c r="B68" s="347" t="s">
        <v>30</v>
      </c>
      <c r="C68" s="343">
        <v>19227607.806896932</v>
      </c>
      <c r="D68" s="344">
        <v>16786951.140000001</v>
      </c>
      <c r="E68" s="348">
        <v>681</v>
      </c>
      <c r="F68" s="197">
        <v>24694</v>
      </c>
      <c r="G68" s="197">
        <v>29495</v>
      </c>
      <c r="H68" s="321">
        <v>54870</v>
      </c>
      <c r="I68" s="349">
        <v>177544271.38000003</v>
      </c>
      <c r="J68" s="198">
        <v>246095789.57999751</v>
      </c>
      <c r="K68" s="198">
        <v>53941150.200000003</v>
      </c>
      <c r="L68" s="323">
        <v>477581211.15999752</v>
      </c>
      <c r="M68" s="349">
        <v>139796305.19999999</v>
      </c>
      <c r="N68" s="198">
        <v>150035796.12999997</v>
      </c>
      <c r="O68" s="185">
        <v>53941150.200000003</v>
      </c>
      <c r="P68" s="323">
        <v>343773251.52999991</v>
      </c>
      <c r="Q68" s="325">
        <v>0.78738843057792818</v>
      </c>
      <c r="R68" s="45">
        <v>0.67983944403501229</v>
      </c>
      <c r="S68" s="45">
        <v>0.60966421402844984</v>
      </c>
      <c r="T68" s="45">
        <v>0.71982155808644288</v>
      </c>
      <c r="U68" s="179">
        <v>28.449550318998398</v>
      </c>
      <c r="V68" s="179">
        <v>20.478599637480084</v>
      </c>
      <c r="W68" s="326">
        <v>0.37154900149453829</v>
      </c>
      <c r="X68" s="45">
        <v>0.87306498596141169</v>
      </c>
      <c r="Y68" s="45">
        <v>0.62845099850546171</v>
      </c>
      <c r="Z68" s="42">
        <v>0.45202263752661365</v>
      </c>
      <c r="AA68" s="328">
        <v>28.449550318998398</v>
      </c>
      <c r="AB68" s="329">
        <v>17.87914830500592</v>
      </c>
    </row>
    <row r="69" spans="1:28">
      <c r="A69" s="537"/>
      <c r="B69" s="347" t="s">
        <v>118</v>
      </c>
      <c r="C69" s="343">
        <v>18760496.187711928</v>
      </c>
      <c r="D69" s="344">
        <v>16944311.890000001</v>
      </c>
      <c r="E69" s="348">
        <v>230</v>
      </c>
      <c r="F69" s="197">
        <v>17867</v>
      </c>
      <c r="G69" s="197">
        <v>14674</v>
      </c>
      <c r="H69" s="321">
        <v>32771</v>
      </c>
      <c r="I69" s="349">
        <v>270464227.67000002</v>
      </c>
      <c r="J69" s="198">
        <v>192318845.42000043</v>
      </c>
      <c r="K69" s="198">
        <v>57478010.210000001</v>
      </c>
      <c r="L69" s="323">
        <v>520261083.30000043</v>
      </c>
      <c r="M69" s="349">
        <v>268748863.35000002</v>
      </c>
      <c r="N69" s="198">
        <v>144585492.85999998</v>
      </c>
      <c r="O69" s="185">
        <v>57478010.210000001</v>
      </c>
      <c r="P69" s="323">
        <v>470812366.42000002</v>
      </c>
      <c r="Q69" s="325">
        <v>0.99365770351673655</v>
      </c>
      <c r="R69" s="45">
        <v>0.80891131539820826</v>
      </c>
      <c r="S69" s="45">
        <v>0.7518009612851162</v>
      </c>
      <c r="T69" s="45">
        <v>0.90495403468130142</v>
      </c>
      <c r="U69" s="179">
        <v>30.704172980139852</v>
      </c>
      <c r="V69" s="179">
        <v>27.785865219930155</v>
      </c>
      <c r="W69" s="326">
        <v>0.18265363259435219</v>
      </c>
      <c r="X69" s="45">
        <v>0.90319103079472263</v>
      </c>
      <c r="Y69" s="45">
        <v>0.81734636740564781</v>
      </c>
      <c r="Z69" s="42">
        <v>0.5377841867885742</v>
      </c>
      <c r="AA69" s="328">
        <v>30.704172980139852</v>
      </c>
      <c r="AB69" s="329">
        <v>25.095944249511948</v>
      </c>
    </row>
    <row r="70" spans="1:28">
      <c r="A70" s="537"/>
      <c r="B70" s="331" t="s">
        <v>107</v>
      </c>
      <c r="C70" s="350">
        <v>93612799.519815668</v>
      </c>
      <c r="D70" s="351">
        <v>82015357.950000003</v>
      </c>
      <c r="E70" s="352">
        <v>2409</v>
      </c>
      <c r="F70" s="352">
        <v>99672</v>
      </c>
      <c r="G70" s="352">
        <v>79362</v>
      </c>
      <c r="H70" s="351">
        <v>181443</v>
      </c>
      <c r="I70" s="353">
        <v>1147067403.1099997</v>
      </c>
      <c r="J70" s="353">
        <v>1014426860.3599969</v>
      </c>
      <c r="K70" s="353">
        <v>256459006.41</v>
      </c>
      <c r="L70" s="354">
        <v>2417953269.8799963</v>
      </c>
      <c r="M70" s="355">
        <v>851483494.46999991</v>
      </c>
      <c r="N70" s="353">
        <v>701937705.77999997</v>
      </c>
      <c r="O70" s="353">
        <v>256459006.41</v>
      </c>
      <c r="P70" s="354">
        <v>1809880206.6600001</v>
      </c>
      <c r="Q70" s="337">
        <v>0.74231339166417376</v>
      </c>
      <c r="R70" s="299">
        <v>0.75411705901317516</v>
      </c>
      <c r="S70" s="299">
        <v>0.69195496808010226</v>
      </c>
      <c r="T70" s="299">
        <v>0.74851744622418814</v>
      </c>
      <c r="U70" s="298">
        <v>29.481713307330583</v>
      </c>
      <c r="V70" s="298">
        <v>22.067576755116754</v>
      </c>
      <c r="W70" s="338">
        <v>0.34421439590745451</v>
      </c>
      <c r="X70" s="299">
        <v>0.87611265094832724</v>
      </c>
      <c r="Y70" s="299">
        <v>0.65578560409254549</v>
      </c>
      <c r="Z70" s="339">
        <v>0.52868707813120397</v>
      </c>
      <c r="AA70" s="340">
        <v>29.481713307330583</v>
      </c>
      <c r="AB70" s="341">
        <v>19.333683170931025</v>
      </c>
    </row>
    <row r="71" spans="1:28">
      <c r="A71" s="537" t="s">
        <v>109</v>
      </c>
      <c r="B71" s="317" t="s">
        <v>95</v>
      </c>
      <c r="C71" s="343">
        <v>26112712.756631952</v>
      </c>
      <c r="D71" s="344">
        <v>22901920.460000001</v>
      </c>
      <c r="E71" s="320">
        <v>498</v>
      </c>
      <c r="F71" s="183">
        <v>24708</v>
      </c>
      <c r="G71" s="183">
        <v>38732</v>
      </c>
      <c r="H71" s="321">
        <v>63938</v>
      </c>
      <c r="I71" s="322">
        <v>166922697.11999986</v>
      </c>
      <c r="J71" s="184">
        <v>353432216.38997507</v>
      </c>
      <c r="K71" s="184">
        <v>111229397.01000001</v>
      </c>
      <c r="L71" s="323">
        <v>631584310.51997495</v>
      </c>
      <c r="M71" s="322">
        <v>154226480.81000003</v>
      </c>
      <c r="N71" s="184">
        <v>111069232.56</v>
      </c>
      <c r="O71" s="185">
        <v>111229397.01000001</v>
      </c>
      <c r="P71" s="323">
        <v>376525110.38000005</v>
      </c>
      <c r="Q71" s="325">
        <v>0.92393954489680585</v>
      </c>
      <c r="R71" s="45">
        <v>0.47840971399255233</v>
      </c>
      <c r="S71" s="45">
        <v>0.31425893681816164</v>
      </c>
      <c r="T71" s="45">
        <v>0.5961596957182359</v>
      </c>
      <c r="U71" s="179">
        <v>27.577788143273246</v>
      </c>
      <c r="V71" s="179">
        <v>16.440765788075751</v>
      </c>
      <c r="W71" s="326">
        <v>0.47714348715725519</v>
      </c>
      <c r="X71" s="45">
        <v>0.87704102876800905</v>
      </c>
      <c r="Y71" s="45">
        <v>0.52285651284274481</v>
      </c>
      <c r="Z71" s="327">
        <v>0.40315962248666393</v>
      </c>
      <c r="AA71" s="328">
        <v>27.577788143273246</v>
      </c>
      <c r="AB71" s="329">
        <v>14.419226140507844</v>
      </c>
    </row>
    <row r="72" spans="1:28">
      <c r="A72" s="537"/>
      <c r="B72" s="317" t="s">
        <v>28</v>
      </c>
      <c r="C72" s="343">
        <v>86946744.875321046</v>
      </c>
      <c r="D72" s="344">
        <v>75786490.800000012</v>
      </c>
      <c r="E72" s="320">
        <v>2947</v>
      </c>
      <c r="F72" s="183">
        <v>17557</v>
      </c>
      <c r="G72" s="183">
        <v>17444</v>
      </c>
      <c r="H72" s="321">
        <v>37948</v>
      </c>
      <c r="I72" s="322">
        <v>2028883960.4299984</v>
      </c>
      <c r="J72" s="184">
        <v>329882710.49999726</v>
      </c>
      <c r="K72" s="184">
        <v>180542672.19999999</v>
      </c>
      <c r="L72" s="323">
        <v>2539309343.1299953</v>
      </c>
      <c r="M72" s="322">
        <v>1827759922.03</v>
      </c>
      <c r="N72" s="184">
        <v>145461198.31000003</v>
      </c>
      <c r="O72" s="185">
        <v>180542672.19999999</v>
      </c>
      <c r="P72" s="323">
        <v>2153763792.54</v>
      </c>
      <c r="Q72" s="325">
        <v>0.90086961978970326</v>
      </c>
      <c r="R72" s="45">
        <v>0.63869055411299736</v>
      </c>
      <c r="S72" s="45">
        <v>0.44094823305388492</v>
      </c>
      <c r="T72" s="45">
        <v>0.84816912849429937</v>
      </c>
      <c r="U72" s="179">
        <v>33.506094771312398</v>
      </c>
      <c r="V72" s="179">
        <v>28.418835201431435</v>
      </c>
      <c r="W72" s="326">
        <v>0.26069961623459914</v>
      </c>
      <c r="X72" s="45">
        <v>0.87164264641161104</v>
      </c>
      <c r="Y72" s="45">
        <v>0.73930038376540086</v>
      </c>
      <c r="Z72" s="327">
        <v>0.41413373860182373</v>
      </c>
      <c r="AA72" s="328">
        <v>33.506094771312398</v>
      </c>
      <c r="AB72" s="329">
        <v>24.771068722911146</v>
      </c>
    </row>
    <row r="73" spans="1:28">
      <c r="A73" s="537"/>
      <c r="B73" s="317" t="s">
        <v>29</v>
      </c>
      <c r="C73" s="343">
        <v>45809236.984089479</v>
      </c>
      <c r="D73" s="344">
        <v>36964750.25</v>
      </c>
      <c r="E73" s="320">
        <v>1161</v>
      </c>
      <c r="F73" s="183">
        <v>7599</v>
      </c>
      <c r="G73" s="183">
        <v>26414</v>
      </c>
      <c r="H73" s="321">
        <v>35174</v>
      </c>
      <c r="I73" s="322">
        <v>620390365.78000021</v>
      </c>
      <c r="J73" s="184">
        <v>230849591.1400027</v>
      </c>
      <c r="K73" s="184">
        <v>281006610.26999998</v>
      </c>
      <c r="L73" s="323">
        <v>1132246567.1900029</v>
      </c>
      <c r="M73" s="322">
        <v>630522425.14999986</v>
      </c>
      <c r="N73" s="184">
        <v>93425436.060000017</v>
      </c>
      <c r="O73" s="185">
        <v>281006610.26999998</v>
      </c>
      <c r="P73" s="323">
        <v>1004954471.4799999</v>
      </c>
      <c r="Q73" s="325">
        <v>1.0163317484101495</v>
      </c>
      <c r="R73" s="45">
        <v>0.7315180421738714</v>
      </c>
      <c r="S73" s="45">
        <v>0.40470262736285534</v>
      </c>
      <c r="T73" s="45">
        <v>0.88757563997220579</v>
      </c>
      <c r="U73" s="179">
        <v>30.630440068778846</v>
      </c>
      <c r="V73" s="179">
        <v>27.186832446676679</v>
      </c>
      <c r="W73" s="326">
        <v>0.28379047503123067</v>
      </c>
      <c r="X73" s="45">
        <v>0.80692787489210183</v>
      </c>
      <c r="Y73" s="45">
        <v>0.71620952496876933</v>
      </c>
      <c r="Z73" s="327">
        <v>0.48419301164725459</v>
      </c>
      <c r="AA73" s="328">
        <v>30.630440068778846</v>
      </c>
      <c r="AB73" s="329">
        <v>21.937812931244455</v>
      </c>
    </row>
    <row r="74" spans="1:28">
      <c r="A74" s="537"/>
      <c r="B74" s="331" t="s">
        <v>107</v>
      </c>
      <c r="C74" s="332">
        <v>158868694.61604249</v>
      </c>
      <c r="D74" s="333">
        <v>135653161.51000002</v>
      </c>
      <c r="E74" s="199">
        <v>4606</v>
      </c>
      <c r="F74" s="199">
        <v>49864</v>
      </c>
      <c r="G74" s="199">
        <v>82590</v>
      </c>
      <c r="H74" s="333">
        <v>137060</v>
      </c>
      <c r="I74" s="334">
        <v>2816197023.3299985</v>
      </c>
      <c r="J74" s="335">
        <v>914164518.02997506</v>
      </c>
      <c r="K74" s="335">
        <v>572778679.48000002</v>
      </c>
      <c r="L74" s="336">
        <v>4303140220.8399734</v>
      </c>
      <c r="M74" s="334">
        <v>2612508827.9899998</v>
      </c>
      <c r="N74" s="335">
        <v>349955866.93000007</v>
      </c>
      <c r="O74" s="335">
        <v>572778679.48000002</v>
      </c>
      <c r="P74" s="336">
        <v>3535243374.4000001</v>
      </c>
      <c r="Q74" s="337">
        <v>0.92767260470322188</v>
      </c>
      <c r="R74" s="299">
        <v>0.62055803339038451</v>
      </c>
      <c r="S74" s="299">
        <v>0.38281497479704762</v>
      </c>
      <c r="T74" s="299">
        <v>0.82154965745223152</v>
      </c>
      <c r="U74" s="298">
        <v>31.721636067602866</v>
      </c>
      <c r="V74" s="298">
        <v>26.060899245163487</v>
      </c>
      <c r="W74" s="338">
        <v>0.29850365649319677</v>
      </c>
      <c r="X74" s="299">
        <v>0.85386968047952871</v>
      </c>
      <c r="Y74" s="299">
        <v>0.70149634350680323</v>
      </c>
      <c r="Z74" s="193">
        <v>0.42632777046902487</v>
      </c>
      <c r="AA74" s="340">
        <v>31.721636067602866</v>
      </c>
      <c r="AB74" s="341">
        <v>22.252611711476938</v>
      </c>
    </row>
    <row r="75" spans="1:28" ht="12.5" thickBot="1">
      <c r="A75" s="530" t="s">
        <v>32</v>
      </c>
      <c r="B75" s="531"/>
      <c r="C75" s="356">
        <v>312392260.92560005</v>
      </c>
      <c r="D75" s="356">
        <v>270370025</v>
      </c>
      <c r="E75" s="357">
        <v>8202</v>
      </c>
      <c r="F75" s="357">
        <v>269073</v>
      </c>
      <c r="G75" s="357">
        <v>362766</v>
      </c>
      <c r="H75" s="357">
        <v>499953</v>
      </c>
      <c r="I75" s="358">
        <v>4434154924.0700045</v>
      </c>
      <c r="J75" s="359">
        <v>2798879412.1599736</v>
      </c>
      <c r="K75" s="359">
        <v>960967047.09000003</v>
      </c>
      <c r="L75" s="360">
        <v>8194001383.3199711</v>
      </c>
      <c r="M75" s="358">
        <v>3864752732.3299994</v>
      </c>
      <c r="N75" s="359">
        <v>1516394293.3000002</v>
      </c>
      <c r="O75" s="359">
        <v>960967047.09000003</v>
      </c>
      <c r="P75" s="360">
        <v>6342114072.7200003</v>
      </c>
      <c r="Q75" s="361">
        <v>0.87158721301118536</v>
      </c>
      <c r="R75" s="362">
        <v>0.65889960327906383</v>
      </c>
      <c r="S75" s="362">
        <v>0.54178621869591592</v>
      </c>
      <c r="T75" s="362">
        <v>0.77399475250641958</v>
      </c>
      <c r="U75" s="363">
        <v>30.306619172446986</v>
      </c>
      <c r="V75" s="363">
        <v>23.457164205684414</v>
      </c>
      <c r="W75" s="364">
        <v>0.33012111130733668</v>
      </c>
      <c r="X75" s="362">
        <v>0.86548246809607055</v>
      </c>
      <c r="Y75" s="362">
        <v>0.66987888869266332</v>
      </c>
      <c r="Z75" s="365">
        <v>0.49290679714223162</v>
      </c>
      <c r="AA75" s="366">
        <v>30.306619172446986</v>
      </c>
      <c r="AB75" s="367">
        <v>20.301764371270551</v>
      </c>
    </row>
    <row r="78" spans="1:28" ht="12.5" thickBot="1">
      <c r="A78" s="300"/>
      <c r="B78" s="308">
        <v>43616</v>
      </c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9"/>
      <c r="V78" s="309"/>
      <c r="W78" s="310"/>
      <c r="X78" s="310"/>
      <c r="Y78" s="310"/>
      <c r="Z78" s="302"/>
      <c r="AA78" s="302"/>
      <c r="AB78" s="302"/>
    </row>
    <row r="79" spans="1:28">
      <c r="A79" s="537" t="s">
        <v>101</v>
      </c>
      <c r="B79" s="538" t="s">
        <v>1</v>
      </c>
      <c r="C79" s="539" t="s">
        <v>2</v>
      </c>
      <c r="D79" s="541" t="s">
        <v>3</v>
      </c>
      <c r="E79" s="543" t="s">
        <v>5</v>
      </c>
      <c r="F79" s="544"/>
      <c r="G79" s="544"/>
      <c r="H79" s="545"/>
      <c r="I79" s="532" t="s">
        <v>6</v>
      </c>
      <c r="J79" s="533"/>
      <c r="K79" s="533"/>
      <c r="L79" s="534"/>
      <c r="M79" s="532" t="s">
        <v>7</v>
      </c>
      <c r="N79" s="533"/>
      <c r="O79" s="533"/>
      <c r="P79" s="534"/>
      <c r="Q79" s="535" t="s">
        <v>8</v>
      </c>
      <c r="R79" s="536"/>
      <c r="S79" s="536"/>
      <c r="T79" s="536"/>
      <c r="U79" s="536"/>
      <c r="V79" s="536"/>
      <c r="W79" s="536"/>
      <c r="X79" s="536"/>
      <c r="Y79" s="536"/>
      <c r="Z79" s="536"/>
      <c r="AA79" s="536"/>
      <c r="AB79" s="536"/>
    </row>
    <row r="80" spans="1:28" ht="36">
      <c r="A80" s="537"/>
      <c r="B80" s="538"/>
      <c r="C80" s="540"/>
      <c r="D80" s="542"/>
      <c r="E80" s="311" t="s">
        <v>10</v>
      </c>
      <c r="F80" s="152" t="s">
        <v>11</v>
      </c>
      <c r="G80" s="152" t="s">
        <v>12</v>
      </c>
      <c r="H80" s="312" t="s">
        <v>13</v>
      </c>
      <c r="I80" s="311" t="s">
        <v>10</v>
      </c>
      <c r="J80" s="152" t="s">
        <v>11</v>
      </c>
      <c r="K80" s="152" t="s">
        <v>14</v>
      </c>
      <c r="L80" s="312" t="s">
        <v>15</v>
      </c>
      <c r="M80" s="311" t="s">
        <v>10</v>
      </c>
      <c r="N80" s="152" t="s">
        <v>11</v>
      </c>
      <c r="O80" s="152" t="s">
        <v>14</v>
      </c>
      <c r="P80" s="313" t="s">
        <v>15</v>
      </c>
      <c r="Q80" s="314" t="s">
        <v>102</v>
      </c>
      <c r="R80" s="168" t="s">
        <v>103</v>
      </c>
      <c r="S80" s="168" t="s">
        <v>104</v>
      </c>
      <c r="T80" s="168" t="s">
        <v>105</v>
      </c>
      <c r="U80" s="152" t="s">
        <v>92</v>
      </c>
      <c r="V80" s="152" t="s">
        <v>93</v>
      </c>
      <c r="W80" s="315" t="s">
        <v>94</v>
      </c>
      <c r="X80" s="316" t="s">
        <v>21</v>
      </c>
      <c r="Y80" s="316" t="s">
        <v>79</v>
      </c>
      <c r="Z80" s="152" t="s">
        <v>120</v>
      </c>
      <c r="AA80" s="152" t="s">
        <v>122</v>
      </c>
      <c r="AB80" s="152" t="s">
        <v>123</v>
      </c>
    </row>
    <row r="81" spans="1:28">
      <c r="A81" s="537" t="s">
        <v>106</v>
      </c>
      <c r="B81" s="317" t="s">
        <v>24</v>
      </c>
      <c r="C81" s="318">
        <v>16709993.223128509</v>
      </c>
      <c r="D81" s="319">
        <v>15240230.4</v>
      </c>
      <c r="E81" s="320">
        <v>412</v>
      </c>
      <c r="F81" s="183">
        <v>53007</v>
      </c>
      <c r="G81" s="183">
        <v>19542</v>
      </c>
      <c r="H81" s="321">
        <v>72961</v>
      </c>
      <c r="I81" s="322">
        <v>148719445.19</v>
      </c>
      <c r="J81" s="184">
        <v>247676265.12999955</v>
      </c>
      <c r="K81" s="184">
        <v>36399030</v>
      </c>
      <c r="L81" s="323">
        <v>432794740.31999958</v>
      </c>
      <c r="M81" s="324">
        <v>147736972.04000005</v>
      </c>
      <c r="N81" s="184">
        <v>137089265.43000001</v>
      </c>
      <c r="O81" s="185">
        <v>36399030</v>
      </c>
      <c r="P81" s="323">
        <v>321225267.47000003</v>
      </c>
      <c r="Q81" s="325">
        <v>0.99339378150083357</v>
      </c>
      <c r="R81" s="45">
        <v>0.61071236536287921</v>
      </c>
      <c r="S81" s="45">
        <v>0.55350182771064083</v>
      </c>
      <c r="T81" s="45">
        <v>0.74221157870932686</v>
      </c>
      <c r="U81" s="179">
        <v>28.398175681123533</v>
      </c>
      <c r="V81" s="179">
        <v>21.077454804751511</v>
      </c>
      <c r="W81" s="326">
        <v>0.32307121169734998</v>
      </c>
      <c r="X81" s="45">
        <v>0.91204288335113193</v>
      </c>
      <c r="Y81" s="45">
        <v>0.67692878830265002</v>
      </c>
      <c r="Z81" s="327">
        <v>0.56526018130908484</v>
      </c>
      <c r="AA81" s="328">
        <v>28.398175681123533</v>
      </c>
      <c r="AB81" s="329">
        <v>19.223542653828737</v>
      </c>
    </row>
    <row r="82" spans="1:28">
      <c r="A82" s="537"/>
      <c r="B82" s="317" t="s">
        <v>80</v>
      </c>
      <c r="C82" s="318">
        <v>20189418.365964439</v>
      </c>
      <c r="D82" s="319">
        <v>17352964.239999998</v>
      </c>
      <c r="E82" s="320">
        <v>504</v>
      </c>
      <c r="F82" s="183">
        <v>28257</v>
      </c>
      <c r="G82" s="183">
        <v>25114</v>
      </c>
      <c r="H82" s="321">
        <v>53875</v>
      </c>
      <c r="I82" s="322">
        <v>162282774.16000003</v>
      </c>
      <c r="J82" s="184">
        <v>263161001.8199982</v>
      </c>
      <c r="K82" s="184">
        <v>64020225.090000004</v>
      </c>
      <c r="L82" s="323">
        <v>489464001.06999826</v>
      </c>
      <c r="M82" s="322">
        <v>125152017.25999998</v>
      </c>
      <c r="N82" s="184">
        <v>183648498.46000001</v>
      </c>
      <c r="O82" s="185">
        <v>64020225.090000004</v>
      </c>
      <c r="P82" s="323">
        <v>372820740.80999994</v>
      </c>
      <c r="Q82" s="325">
        <v>0.77119717670470933</v>
      </c>
      <c r="R82" s="45">
        <v>0.75697718322368579</v>
      </c>
      <c r="S82" s="45">
        <v>0.69785605462018785</v>
      </c>
      <c r="T82" s="45">
        <v>0.7616918506672421</v>
      </c>
      <c r="U82" s="179">
        <v>28.20636257301469</v>
      </c>
      <c r="V82" s="179">
        <v>21.484556508830792</v>
      </c>
      <c r="W82" s="326">
        <v>0.34531984988678643</v>
      </c>
      <c r="X82" s="45">
        <v>0.8595078830628341</v>
      </c>
      <c r="Y82" s="45">
        <v>0.65468015011321357</v>
      </c>
      <c r="Z82" s="327">
        <v>0.49793590032275015</v>
      </c>
      <c r="AA82" s="328">
        <v>28.20636257301469</v>
      </c>
      <c r="AB82" s="329">
        <v>18.466145683448989</v>
      </c>
    </row>
    <row r="83" spans="1:28">
      <c r="A83" s="537"/>
      <c r="B83" s="317" t="s">
        <v>31</v>
      </c>
      <c r="C83" s="318">
        <v>16047365.695633769</v>
      </c>
      <c r="D83" s="319">
        <v>14756300.52</v>
      </c>
      <c r="E83" s="320">
        <v>273</v>
      </c>
      <c r="F83" s="183">
        <v>38308</v>
      </c>
      <c r="G83" s="183">
        <v>17407</v>
      </c>
      <c r="H83" s="321">
        <v>55988</v>
      </c>
      <c r="I83" s="322">
        <v>89804759.219999999</v>
      </c>
      <c r="J83" s="184">
        <v>271273180.12000054</v>
      </c>
      <c r="K83" s="184">
        <v>28956290</v>
      </c>
      <c r="L83" s="323">
        <v>390034229.34000051</v>
      </c>
      <c r="M83" s="322">
        <v>48184436.319999993</v>
      </c>
      <c r="N83" s="184">
        <v>169616077.45000002</v>
      </c>
      <c r="O83" s="330">
        <v>28956290</v>
      </c>
      <c r="P83" s="323">
        <v>246756803.77000001</v>
      </c>
      <c r="Q83" s="325">
        <v>0.53654657880613821</v>
      </c>
      <c r="R83" s="45">
        <v>0.66140198485722079</v>
      </c>
      <c r="S83" s="45">
        <v>0.62525929535300384</v>
      </c>
      <c r="T83" s="45">
        <v>0.63265422675223015</v>
      </c>
      <c r="U83" s="179">
        <v>26.431708192128941</v>
      </c>
      <c r="V83" s="179">
        <v>16.722131908031919</v>
      </c>
      <c r="W83" s="326">
        <v>0.41824495856387145</v>
      </c>
      <c r="X83" s="45">
        <v>0.91954659723464471</v>
      </c>
      <c r="Y83" s="45">
        <v>0.58175504143612855</v>
      </c>
      <c r="Z83" s="327">
        <v>0.5487672028759214</v>
      </c>
      <c r="AA83" s="328">
        <v>26.431708192128941</v>
      </c>
      <c r="AB83" s="329">
        <v>15.37677949453963</v>
      </c>
    </row>
    <row r="84" spans="1:28">
      <c r="A84" s="537"/>
      <c r="B84" s="331" t="s">
        <v>107</v>
      </c>
      <c r="C84" s="332">
        <v>52946777.284726717</v>
      </c>
      <c r="D84" s="332">
        <v>47349495.159999996</v>
      </c>
      <c r="E84" s="332">
        <v>1189</v>
      </c>
      <c r="F84" s="332">
        <v>119572</v>
      </c>
      <c r="G84" s="332">
        <v>62063</v>
      </c>
      <c r="H84" s="333">
        <v>182824</v>
      </c>
      <c r="I84" s="334">
        <v>400806978.57000005</v>
      </c>
      <c r="J84" s="335">
        <v>782110447.06999826</v>
      </c>
      <c r="K84" s="335">
        <v>129375545.09</v>
      </c>
      <c r="L84" s="336">
        <v>1312292970.7299984</v>
      </c>
      <c r="M84" s="334">
        <v>321073425.62</v>
      </c>
      <c r="N84" s="335">
        <v>490353841.34000003</v>
      </c>
      <c r="O84" s="335">
        <v>129375545.09</v>
      </c>
      <c r="P84" s="336">
        <v>940802812.04999995</v>
      </c>
      <c r="Q84" s="337">
        <v>0.80106745337999463</v>
      </c>
      <c r="R84" s="299">
        <v>0.67991103731763713</v>
      </c>
      <c r="S84" s="299">
        <v>0.62696239792858022</v>
      </c>
      <c r="T84" s="299">
        <v>0.71691522627500859</v>
      </c>
      <c r="U84" s="298">
        <v>27.71503616449537</v>
      </c>
      <c r="V84" s="298">
        <v>19.869331423089243</v>
      </c>
      <c r="W84" s="338">
        <v>0.35887365053225018</v>
      </c>
      <c r="X84" s="299">
        <v>0.89428474381685663</v>
      </c>
      <c r="Y84" s="299">
        <v>0.64112634946774982</v>
      </c>
      <c r="Z84" s="339">
        <v>0.53820220379290751</v>
      </c>
      <c r="AA84" s="340">
        <v>27.71503616449537</v>
      </c>
      <c r="AB84" s="341">
        <v>17.768839961509585</v>
      </c>
    </row>
    <row r="85" spans="1:28">
      <c r="A85" s="537" t="s">
        <v>108</v>
      </c>
      <c r="B85" s="342" t="s">
        <v>25</v>
      </c>
      <c r="C85" s="343">
        <v>23538650.994358528</v>
      </c>
      <c r="D85" s="344">
        <v>21716201.190000001</v>
      </c>
      <c r="E85" s="345">
        <v>754</v>
      </c>
      <c r="F85" s="194">
        <v>33768</v>
      </c>
      <c r="G85" s="194">
        <v>8130</v>
      </c>
      <c r="H85" s="321">
        <v>42652</v>
      </c>
      <c r="I85" s="346">
        <v>319223315.11999995</v>
      </c>
      <c r="J85" s="195">
        <v>257133737.34000093</v>
      </c>
      <c r="K85" s="195">
        <v>35565610</v>
      </c>
      <c r="L85" s="323">
        <v>611922662.46000087</v>
      </c>
      <c r="M85" s="346">
        <v>179395484.12</v>
      </c>
      <c r="N85" s="195">
        <v>240615653.04999998</v>
      </c>
      <c r="O85" s="196">
        <v>35565610</v>
      </c>
      <c r="P85" s="323">
        <v>455576747.16999996</v>
      </c>
      <c r="Q85" s="325">
        <v>0.56197487972506976</v>
      </c>
      <c r="R85" s="45">
        <v>0.94356637812788324</v>
      </c>
      <c r="S85" s="45">
        <v>0.93576072723526149</v>
      </c>
      <c r="T85" s="45">
        <v>0.74450053106143843</v>
      </c>
      <c r="U85" s="179">
        <v>28.178163257291171</v>
      </c>
      <c r="V85" s="179">
        <v>20.978657509389187</v>
      </c>
      <c r="W85" s="326">
        <v>0.3131414658186259</v>
      </c>
      <c r="X85" s="45">
        <v>0.92257628507278044</v>
      </c>
      <c r="Y85" s="45">
        <v>0.6868585341813741</v>
      </c>
      <c r="Z85" s="42">
        <v>0.67042804306344084</v>
      </c>
      <c r="AA85" s="328">
        <v>28.178163257291171</v>
      </c>
      <c r="AB85" s="329">
        <v>19.354411910826467</v>
      </c>
    </row>
    <row r="86" spans="1:28">
      <c r="A86" s="537"/>
      <c r="B86" s="317" t="s">
        <v>27</v>
      </c>
      <c r="C86" s="343">
        <v>27058036.589331441</v>
      </c>
      <c r="D86" s="344">
        <v>22181912.469999999</v>
      </c>
      <c r="E86" s="320">
        <v>752</v>
      </c>
      <c r="F86" s="183">
        <v>21584</v>
      </c>
      <c r="G86" s="183">
        <v>27368</v>
      </c>
      <c r="H86" s="321">
        <v>49704</v>
      </c>
      <c r="I86" s="322">
        <v>306860994.67000002</v>
      </c>
      <c r="J86" s="184">
        <v>233425695.71000203</v>
      </c>
      <c r="K86" s="184">
        <v>106793738</v>
      </c>
      <c r="L86" s="323">
        <v>647080428.38000202</v>
      </c>
      <c r="M86" s="322">
        <v>294902083.35000002</v>
      </c>
      <c r="N86" s="184">
        <v>169459309.97999996</v>
      </c>
      <c r="O86" s="185">
        <v>106793738</v>
      </c>
      <c r="P86" s="323">
        <v>571155131.32999992</v>
      </c>
      <c r="Q86" s="325">
        <v>0.9610282455974547</v>
      </c>
      <c r="R86" s="45">
        <v>0.81198491505183656</v>
      </c>
      <c r="S86" s="45">
        <v>0.72596681982487854</v>
      </c>
      <c r="T86" s="45">
        <v>0.88266482230024346</v>
      </c>
      <c r="U86" s="179">
        <v>29.171534657128781</v>
      </c>
      <c r="V86" s="179">
        <v>25.74868745435997</v>
      </c>
      <c r="W86" s="326">
        <v>0.27640005349346486</v>
      </c>
      <c r="X86" s="45">
        <v>0.81979017201661919</v>
      </c>
      <c r="Y86" s="45">
        <v>0.72359994650653514</v>
      </c>
      <c r="Z86" s="327">
        <v>0.54060603592229051</v>
      </c>
      <c r="AA86" s="328">
        <v>29.171534657128781</v>
      </c>
      <c r="AB86" s="329">
        <v>21.108520917411923</v>
      </c>
    </row>
    <row r="87" spans="1:28">
      <c r="A87" s="537"/>
      <c r="B87" s="347" t="s">
        <v>30</v>
      </c>
      <c r="C87" s="343">
        <v>16621696.514583571</v>
      </c>
      <c r="D87" s="344">
        <v>14702060.310000001</v>
      </c>
      <c r="E87" s="348">
        <v>682</v>
      </c>
      <c r="F87" s="197">
        <v>24710</v>
      </c>
      <c r="G87" s="197">
        <v>29693</v>
      </c>
      <c r="H87" s="321">
        <v>55085</v>
      </c>
      <c r="I87" s="349">
        <v>165174515.04999998</v>
      </c>
      <c r="J87" s="198">
        <v>200577826.14000255</v>
      </c>
      <c r="K87" s="198">
        <v>55068869</v>
      </c>
      <c r="L87" s="323">
        <v>420821210.19000256</v>
      </c>
      <c r="M87" s="349">
        <v>161247328.25</v>
      </c>
      <c r="N87" s="198">
        <v>155573742.93000001</v>
      </c>
      <c r="O87" s="185">
        <v>55068869</v>
      </c>
      <c r="P87" s="323">
        <v>371889940.18000001</v>
      </c>
      <c r="Q87" s="325">
        <v>0.97622401495284439</v>
      </c>
      <c r="R87" s="45">
        <v>0.8239598474552684</v>
      </c>
      <c r="S87" s="45">
        <v>0.77562782449048051</v>
      </c>
      <c r="T87" s="45">
        <v>0.88372432561583603</v>
      </c>
      <c r="U87" s="179">
        <v>28.623281452856627</v>
      </c>
      <c r="V87" s="179">
        <v>25.295090098837989</v>
      </c>
      <c r="W87" s="326">
        <v>0.21833680928907229</v>
      </c>
      <c r="X87" s="45">
        <v>0.88451021212550018</v>
      </c>
      <c r="Y87" s="45">
        <v>0.78166319071092771</v>
      </c>
      <c r="Z87" s="42">
        <v>0.47353101691831906</v>
      </c>
      <c r="AA87" s="328">
        <v>28.623281452856627</v>
      </c>
      <c r="AB87" s="329">
        <v>22.373765509056827</v>
      </c>
    </row>
    <row r="88" spans="1:28">
      <c r="A88" s="537"/>
      <c r="B88" s="347" t="s">
        <v>118</v>
      </c>
      <c r="C88" s="343">
        <v>15717881.39744365</v>
      </c>
      <c r="D88" s="344">
        <v>14252769.68</v>
      </c>
      <c r="E88" s="348">
        <v>231</v>
      </c>
      <c r="F88" s="197">
        <v>17877</v>
      </c>
      <c r="G88" s="197">
        <v>15062</v>
      </c>
      <c r="H88" s="321">
        <v>33170</v>
      </c>
      <c r="I88" s="349">
        <v>214970456.94</v>
      </c>
      <c r="J88" s="198">
        <v>164716544.6100044</v>
      </c>
      <c r="K88" s="198">
        <v>55799506.799999997</v>
      </c>
      <c r="L88" s="323">
        <v>435486508.35000437</v>
      </c>
      <c r="M88" s="349">
        <v>217896944.02999997</v>
      </c>
      <c r="N88" s="198">
        <v>128418504.58</v>
      </c>
      <c r="O88" s="185">
        <v>55799506.799999997</v>
      </c>
      <c r="P88" s="323">
        <v>402114955.40999997</v>
      </c>
      <c r="Q88" s="325">
        <v>1.0136134384773474</v>
      </c>
      <c r="R88" s="45">
        <v>0.83539502091611639</v>
      </c>
      <c r="S88" s="45">
        <v>0.77963330814189646</v>
      </c>
      <c r="T88" s="45">
        <v>0.92336949067275487</v>
      </c>
      <c r="U88" s="179">
        <v>30.55451804298043</v>
      </c>
      <c r="V88" s="179">
        <v>28.213109763098338</v>
      </c>
      <c r="W88" s="326">
        <v>0.1627005989345286</v>
      </c>
      <c r="X88" s="45">
        <v>0.90678694663760884</v>
      </c>
      <c r="Y88" s="45">
        <v>0.8372994010654714</v>
      </c>
      <c r="Z88" s="42">
        <v>0.48518586676481412</v>
      </c>
      <c r="AA88" s="328">
        <v>30.55451804298043</v>
      </c>
      <c r="AB88" s="329">
        <v>25.583279657231653</v>
      </c>
    </row>
    <row r="89" spans="1:28">
      <c r="A89" s="537"/>
      <c r="B89" s="331" t="s">
        <v>107</v>
      </c>
      <c r="C89" s="350">
        <v>82936265.495717198</v>
      </c>
      <c r="D89" s="351">
        <v>72852943.650000006</v>
      </c>
      <c r="E89" s="352">
        <v>2419</v>
      </c>
      <c r="F89" s="352">
        <v>97939</v>
      </c>
      <c r="G89" s="352">
        <v>80253</v>
      </c>
      <c r="H89" s="351">
        <v>180611</v>
      </c>
      <c r="I89" s="353">
        <v>1006229281.78</v>
      </c>
      <c r="J89" s="353">
        <v>855853803.80000997</v>
      </c>
      <c r="K89" s="353">
        <v>253227723.80000001</v>
      </c>
      <c r="L89" s="354">
        <v>2115310809.3800099</v>
      </c>
      <c r="M89" s="355">
        <v>853441839.75</v>
      </c>
      <c r="N89" s="353">
        <v>694067210.54000008</v>
      </c>
      <c r="O89" s="353">
        <v>253227723.80000001</v>
      </c>
      <c r="P89" s="354">
        <v>1800736774.0899997</v>
      </c>
      <c r="Q89" s="337">
        <v>0.84815842194562063</v>
      </c>
      <c r="R89" s="299">
        <v>0.85412560823178896</v>
      </c>
      <c r="S89" s="299">
        <v>0.81096468515805642</v>
      </c>
      <c r="T89" s="299">
        <v>0.85128708561641075</v>
      </c>
      <c r="U89" s="298">
        <v>29.035351262433302</v>
      </c>
      <c r="V89" s="298">
        <v>24.71741955604562</v>
      </c>
      <c r="W89" s="338">
        <v>0.25221168679716188</v>
      </c>
      <c r="X89" s="299">
        <v>0.87842083574117658</v>
      </c>
      <c r="Y89" s="299">
        <v>0.74778831320283812</v>
      </c>
      <c r="Z89" s="339">
        <v>0.5341189835443596</v>
      </c>
      <c r="AA89" s="340">
        <v>29.035351262433302</v>
      </c>
      <c r="AB89" s="341">
        <v>21.712296343786896</v>
      </c>
    </row>
    <row r="90" spans="1:28">
      <c r="A90" s="537" t="s">
        <v>109</v>
      </c>
      <c r="B90" s="317" t="s">
        <v>95</v>
      </c>
      <c r="C90" s="343">
        <v>21582450.431946069</v>
      </c>
      <c r="D90" s="344">
        <v>18867224.879999999</v>
      </c>
      <c r="E90" s="320">
        <v>503</v>
      </c>
      <c r="F90" s="183">
        <v>24950</v>
      </c>
      <c r="G90" s="183">
        <v>39180</v>
      </c>
      <c r="H90" s="321">
        <v>64633</v>
      </c>
      <c r="I90" s="322">
        <v>152265449.84</v>
      </c>
      <c r="J90" s="184">
        <v>266999781.9000001</v>
      </c>
      <c r="K90" s="184">
        <v>106668935</v>
      </c>
      <c r="L90" s="323">
        <v>525934166.74000013</v>
      </c>
      <c r="M90" s="322">
        <v>142586456.11000001</v>
      </c>
      <c r="N90" s="184">
        <v>115792443.36</v>
      </c>
      <c r="O90" s="185">
        <v>106668935</v>
      </c>
      <c r="P90" s="323">
        <v>365047834.47000003</v>
      </c>
      <c r="Q90" s="325">
        <v>0.9364334211065567</v>
      </c>
      <c r="R90" s="45">
        <v>0.59534386556510788</v>
      </c>
      <c r="S90" s="45">
        <v>0.43367991739921324</v>
      </c>
      <c r="T90" s="45">
        <v>0.69409416150456038</v>
      </c>
      <c r="U90" s="179">
        <v>27.875544500320821</v>
      </c>
      <c r="V90" s="179">
        <v>19.348252686433238</v>
      </c>
      <c r="W90" s="326">
        <v>0.39322781376031368</v>
      </c>
      <c r="X90" s="45">
        <v>0.87419289758094254</v>
      </c>
      <c r="Y90" s="45">
        <v>0.60677218623968632</v>
      </c>
      <c r="Z90" s="327">
        <v>0.4209659197891169</v>
      </c>
      <c r="AA90" s="328">
        <v>27.875544500320821</v>
      </c>
      <c r="AB90" s="329">
        <v>16.914105079081327</v>
      </c>
    </row>
    <row r="91" spans="1:28">
      <c r="A91" s="537"/>
      <c r="B91" s="317" t="s">
        <v>28</v>
      </c>
      <c r="C91" s="343">
        <v>68940678.704517916</v>
      </c>
      <c r="D91" s="344">
        <v>62532183.259999998</v>
      </c>
      <c r="E91" s="320">
        <v>2963</v>
      </c>
      <c r="F91" s="183">
        <v>17387</v>
      </c>
      <c r="G91" s="183">
        <v>17605</v>
      </c>
      <c r="H91" s="321">
        <v>37955</v>
      </c>
      <c r="I91" s="322">
        <v>1737763200.6300001</v>
      </c>
      <c r="J91" s="184">
        <v>194563764.71999964</v>
      </c>
      <c r="K91" s="184">
        <v>169239473.09</v>
      </c>
      <c r="L91" s="323">
        <v>2101566438.4399996</v>
      </c>
      <c r="M91" s="322">
        <v>1724971207.5200002</v>
      </c>
      <c r="N91" s="184">
        <v>143075731.20999998</v>
      </c>
      <c r="O91" s="185">
        <v>169239473.09</v>
      </c>
      <c r="P91" s="323">
        <v>2037286411.8200002</v>
      </c>
      <c r="Q91" s="325">
        <v>0.99263881689670819</v>
      </c>
      <c r="R91" s="45">
        <v>0.85847285521716576</v>
      </c>
      <c r="S91" s="45">
        <v>0.73536679050131937</v>
      </c>
      <c r="T91" s="45">
        <v>0.96941327885512163</v>
      </c>
      <c r="U91" s="179">
        <v>33.607757299980761</v>
      </c>
      <c r="V91" s="179">
        <v>32.579806199141501</v>
      </c>
      <c r="W91" s="326">
        <v>0.12070014471625234</v>
      </c>
      <c r="X91" s="45">
        <v>0.90704333689569627</v>
      </c>
      <c r="Y91" s="45">
        <v>0.87929985528374766</v>
      </c>
      <c r="Z91" s="327">
        <v>0.44345103865439206</v>
      </c>
      <c r="AA91" s="328">
        <v>33.607757299980761</v>
      </c>
      <c r="AB91" s="329">
        <v>29.551296130284396</v>
      </c>
    </row>
    <row r="92" spans="1:28">
      <c r="A92" s="537"/>
      <c r="B92" s="317" t="s">
        <v>29</v>
      </c>
      <c r="C92" s="343">
        <v>36432807.831691861</v>
      </c>
      <c r="D92" s="344">
        <v>31451347.199999999</v>
      </c>
      <c r="E92" s="320">
        <v>1181</v>
      </c>
      <c r="F92" s="183">
        <v>7623</v>
      </c>
      <c r="G92" s="183">
        <v>26657</v>
      </c>
      <c r="H92" s="321">
        <v>35461</v>
      </c>
      <c r="I92" s="322">
        <v>559444005.21000004</v>
      </c>
      <c r="J92" s="184">
        <v>148763685.12999827</v>
      </c>
      <c r="K92" s="184">
        <v>268800207.07999998</v>
      </c>
      <c r="L92" s="323">
        <v>977007897.41999817</v>
      </c>
      <c r="M92" s="322">
        <v>561045144.75000012</v>
      </c>
      <c r="N92" s="184">
        <v>94166674.400000006</v>
      </c>
      <c r="O92" s="185">
        <v>268800207.07999998</v>
      </c>
      <c r="P92" s="323">
        <v>924012026.23000002</v>
      </c>
      <c r="Q92" s="325">
        <v>1.0028620192996778</v>
      </c>
      <c r="R92" s="45">
        <v>0.8692487263660702</v>
      </c>
      <c r="S92" s="45">
        <v>0.63299503718069194</v>
      </c>
      <c r="T92" s="45">
        <v>0.94575696744115856</v>
      </c>
      <c r="U92" s="179">
        <v>31.064103270590525</v>
      </c>
      <c r="V92" s="179">
        <v>29.379092105472672</v>
      </c>
      <c r="W92" s="326">
        <v>0.18355645583988289</v>
      </c>
      <c r="X92" s="45">
        <v>0.86326992268329561</v>
      </c>
      <c r="Y92" s="45">
        <v>0.81644354416011711</v>
      </c>
      <c r="Z92" s="327">
        <v>0.4987171446490678</v>
      </c>
      <c r="AA92" s="328">
        <v>31.064103270590525</v>
      </c>
      <c r="AB92" s="329">
        <v>25.362086570396816</v>
      </c>
    </row>
    <row r="93" spans="1:28">
      <c r="A93" s="537"/>
      <c r="B93" s="331" t="s">
        <v>107</v>
      </c>
      <c r="C93" s="332">
        <v>126955936.96815585</v>
      </c>
      <c r="D93" s="333">
        <v>112850755.34</v>
      </c>
      <c r="E93" s="199">
        <v>4647</v>
      </c>
      <c r="F93" s="199">
        <v>49960</v>
      </c>
      <c r="G93" s="199">
        <v>83442</v>
      </c>
      <c r="H93" s="333">
        <v>138049</v>
      </c>
      <c r="I93" s="334">
        <v>2449472655.6800003</v>
      </c>
      <c r="J93" s="335">
        <v>610327231.74999809</v>
      </c>
      <c r="K93" s="335">
        <v>544708615.17000008</v>
      </c>
      <c r="L93" s="336">
        <v>3604508502.599998</v>
      </c>
      <c r="M93" s="334">
        <v>2428602808.3800001</v>
      </c>
      <c r="N93" s="335">
        <v>353034848.97000003</v>
      </c>
      <c r="O93" s="335">
        <v>544708615.17000008</v>
      </c>
      <c r="P93" s="336">
        <v>3326346272.52</v>
      </c>
      <c r="Q93" s="337">
        <v>0.99147986108291275</v>
      </c>
      <c r="R93" s="299">
        <v>0.77724294577861786</v>
      </c>
      <c r="S93" s="299">
        <v>0.5784353550106871</v>
      </c>
      <c r="T93" s="299">
        <v>0.92282935943156896</v>
      </c>
      <c r="U93" s="298">
        <v>31.94049071040979</v>
      </c>
      <c r="V93" s="298">
        <v>29.475622582217444</v>
      </c>
      <c r="W93" s="338">
        <v>0.17969972299993597</v>
      </c>
      <c r="X93" s="299">
        <v>0.88889703022164435</v>
      </c>
      <c r="Y93" s="299">
        <v>0.82030027700006403</v>
      </c>
      <c r="Z93" s="193">
        <v>0.45112415189723731</v>
      </c>
      <c r="AA93" s="340">
        <v>31.94049071040979</v>
      </c>
      <c r="AB93" s="341">
        <v>26.200793377267122</v>
      </c>
    </row>
    <row r="94" spans="1:28" ht="12.5" thickBot="1">
      <c r="A94" s="530" t="s">
        <v>32</v>
      </c>
      <c r="B94" s="531"/>
      <c r="C94" s="356">
        <v>262838979.74859977</v>
      </c>
      <c r="D94" s="356">
        <v>233053194.15000001</v>
      </c>
      <c r="E94" s="357">
        <v>8255</v>
      </c>
      <c r="F94" s="357">
        <v>267471</v>
      </c>
      <c r="G94" s="357">
        <v>225758</v>
      </c>
      <c r="H94" s="357">
        <v>501484</v>
      </c>
      <c r="I94" s="358">
        <v>3856508916.0300021</v>
      </c>
      <c r="J94" s="359">
        <v>2248291482.6200061</v>
      </c>
      <c r="K94" s="359">
        <v>927311884.06000006</v>
      </c>
      <c r="L94" s="360">
        <v>7032112282.7100067</v>
      </c>
      <c r="M94" s="358">
        <v>3603118073.75</v>
      </c>
      <c r="N94" s="359">
        <v>1537455900.8500001</v>
      </c>
      <c r="O94" s="359">
        <v>927311884.06000006</v>
      </c>
      <c r="P94" s="360">
        <v>6067885858.6599998</v>
      </c>
      <c r="Q94" s="361">
        <v>0.93429527902120091</v>
      </c>
      <c r="R94" s="362">
        <v>0.77615731573141578</v>
      </c>
      <c r="S94" s="362">
        <v>0.68383299618177329</v>
      </c>
      <c r="T94" s="362">
        <v>0.86288239076887763</v>
      </c>
      <c r="U94" s="363">
        <v>30.17385068828505</v>
      </c>
      <c r="V94" s="363">
        <v>26.036484420610545</v>
      </c>
      <c r="W94" s="364">
        <v>0.23490230582685589</v>
      </c>
      <c r="X94" s="362">
        <v>0.88667668080628959</v>
      </c>
      <c r="Y94" s="362">
        <v>0.76509769417314411</v>
      </c>
      <c r="Z94" s="365">
        <v>0.51305056932418236</v>
      </c>
      <c r="AA94" s="366">
        <v>30.17385068828505</v>
      </c>
      <c r="AB94" s="367">
        <v>23.085943585931627</v>
      </c>
    </row>
    <row r="97" spans="1:28" ht="12.5" thickBot="1">
      <c r="A97" s="300"/>
      <c r="B97" s="308">
        <v>43646</v>
      </c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2"/>
      <c r="P97" s="302"/>
      <c r="Q97" s="302"/>
      <c r="R97" s="302"/>
      <c r="S97" s="302"/>
      <c r="T97" s="302"/>
      <c r="U97" s="309"/>
      <c r="V97" s="309"/>
      <c r="W97" s="310"/>
      <c r="X97" s="310"/>
      <c r="Y97" s="310"/>
      <c r="Z97" s="302"/>
      <c r="AA97" s="302"/>
      <c r="AB97" s="302"/>
    </row>
    <row r="98" spans="1:28">
      <c r="A98" s="537" t="s">
        <v>101</v>
      </c>
      <c r="B98" s="538" t="s">
        <v>1</v>
      </c>
      <c r="C98" s="539" t="s">
        <v>2</v>
      </c>
      <c r="D98" s="541" t="s">
        <v>3</v>
      </c>
      <c r="E98" s="543" t="s">
        <v>5</v>
      </c>
      <c r="F98" s="544"/>
      <c r="G98" s="544"/>
      <c r="H98" s="545"/>
      <c r="I98" s="532" t="s">
        <v>6</v>
      </c>
      <c r="J98" s="533"/>
      <c r="K98" s="533"/>
      <c r="L98" s="534"/>
      <c r="M98" s="532" t="s">
        <v>7</v>
      </c>
      <c r="N98" s="533"/>
      <c r="O98" s="533"/>
      <c r="P98" s="534"/>
      <c r="Q98" s="535" t="s">
        <v>8</v>
      </c>
      <c r="R98" s="536"/>
      <c r="S98" s="536"/>
      <c r="T98" s="536"/>
      <c r="U98" s="536"/>
      <c r="V98" s="536"/>
      <c r="W98" s="536"/>
      <c r="X98" s="536"/>
      <c r="Y98" s="536"/>
      <c r="Z98" s="536"/>
      <c r="AA98" s="536"/>
      <c r="AB98" s="536"/>
    </row>
    <row r="99" spans="1:28" ht="36">
      <c r="A99" s="537"/>
      <c r="B99" s="538"/>
      <c r="C99" s="540"/>
      <c r="D99" s="542"/>
      <c r="E99" s="311" t="s">
        <v>10</v>
      </c>
      <c r="F99" s="152" t="s">
        <v>11</v>
      </c>
      <c r="G99" s="152" t="s">
        <v>12</v>
      </c>
      <c r="H99" s="312" t="s">
        <v>13</v>
      </c>
      <c r="I99" s="311" t="s">
        <v>10</v>
      </c>
      <c r="J99" s="152" t="s">
        <v>11</v>
      </c>
      <c r="K99" s="152" t="s">
        <v>14</v>
      </c>
      <c r="L99" s="312" t="s">
        <v>15</v>
      </c>
      <c r="M99" s="311" t="s">
        <v>10</v>
      </c>
      <c r="N99" s="152" t="s">
        <v>11</v>
      </c>
      <c r="O99" s="152" t="s">
        <v>14</v>
      </c>
      <c r="P99" s="313" t="s">
        <v>15</v>
      </c>
      <c r="Q99" s="314" t="s">
        <v>102</v>
      </c>
      <c r="R99" s="168" t="s">
        <v>103</v>
      </c>
      <c r="S99" s="168" t="s">
        <v>104</v>
      </c>
      <c r="T99" s="168" t="s">
        <v>105</v>
      </c>
      <c r="U99" s="152" t="s">
        <v>92</v>
      </c>
      <c r="V99" s="152" t="s">
        <v>93</v>
      </c>
      <c r="W99" s="315" t="s">
        <v>94</v>
      </c>
      <c r="X99" s="316" t="s">
        <v>21</v>
      </c>
      <c r="Y99" s="316" t="s">
        <v>79</v>
      </c>
      <c r="Z99" s="152" t="s">
        <v>120</v>
      </c>
      <c r="AA99" s="152" t="s">
        <v>122</v>
      </c>
      <c r="AB99" s="152" t="s">
        <v>123</v>
      </c>
    </row>
    <row r="100" spans="1:28">
      <c r="A100" s="537" t="s">
        <v>106</v>
      </c>
      <c r="B100" s="317" t="s">
        <v>24</v>
      </c>
      <c r="C100" s="318">
        <v>18458095.007536199</v>
      </c>
      <c r="D100" s="319">
        <v>16341499.01</v>
      </c>
      <c r="E100" s="320">
        <v>413</v>
      </c>
      <c r="F100" s="183">
        <v>52593</v>
      </c>
      <c r="G100" s="183">
        <v>19839</v>
      </c>
      <c r="H100" s="321">
        <v>72845</v>
      </c>
      <c r="I100" s="322">
        <v>163974972.09</v>
      </c>
      <c r="J100" s="184">
        <v>273398778.28000039</v>
      </c>
      <c r="K100" s="184">
        <v>28789763</v>
      </c>
      <c r="L100" s="323">
        <v>466163513.37000036</v>
      </c>
      <c r="M100" s="324">
        <v>154538457.19999996</v>
      </c>
      <c r="N100" s="184">
        <v>84724054.269999996</v>
      </c>
      <c r="O100" s="185">
        <v>28789763</v>
      </c>
      <c r="P100" s="323">
        <v>268052274.46999997</v>
      </c>
      <c r="Q100" s="325">
        <v>0.94245149262888317</v>
      </c>
      <c r="R100" s="45">
        <v>0.37563905232535244</v>
      </c>
      <c r="S100" s="45">
        <v>0.3098918539541905</v>
      </c>
      <c r="T100" s="45">
        <v>0.57501770683893749</v>
      </c>
      <c r="U100" s="179">
        <v>28.526361815690027</v>
      </c>
      <c r="V100" s="179">
        <v>16.403163155715909</v>
      </c>
      <c r="W100" s="326">
        <v>0.49091976809067039</v>
      </c>
      <c r="X100" s="45">
        <v>0.88532966177322092</v>
      </c>
      <c r="Y100" s="45">
        <v>0.50908023190932961</v>
      </c>
      <c r="Z100" s="327">
        <v>0.34836676936803801</v>
      </c>
      <c r="AA100" s="328">
        <v>28.526361815690027</v>
      </c>
      <c r="AB100" s="329">
        <v>14.522206888660923</v>
      </c>
    </row>
    <row r="101" spans="1:28">
      <c r="A101" s="537"/>
      <c r="B101" s="317" t="s">
        <v>80</v>
      </c>
      <c r="C101" s="318">
        <v>19679139.531633183</v>
      </c>
      <c r="D101" s="319">
        <v>17415147.650000002</v>
      </c>
      <c r="E101" s="320">
        <v>506</v>
      </c>
      <c r="F101" s="183">
        <v>27804</v>
      </c>
      <c r="G101" s="183">
        <v>25426</v>
      </c>
      <c r="H101" s="321">
        <v>53736</v>
      </c>
      <c r="I101" s="322">
        <v>159958144.63</v>
      </c>
      <c r="J101" s="184">
        <v>264695466.20999804</v>
      </c>
      <c r="K101" s="184">
        <v>65135919</v>
      </c>
      <c r="L101" s="323">
        <v>489789529.83999801</v>
      </c>
      <c r="M101" s="322">
        <v>110589779.89</v>
      </c>
      <c r="N101" s="184">
        <v>174252478.32999998</v>
      </c>
      <c r="O101" s="185">
        <v>65135919</v>
      </c>
      <c r="P101" s="323">
        <v>349978177.21999997</v>
      </c>
      <c r="Q101" s="325">
        <v>0.69136698319304579</v>
      </c>
      <c r="R101" s="45">
        <v>0.72579023120430297</v>
      </c>
      <c r="S101" s="45">
        <v>0.65831304489271281</v>
      </c>
      <c r="T101" s="45">
        <v>0.71454809851555845</v>
      </c>
      <c r="U101" s="179">
        <v>28.124339780719456</v>
      </c>
      <c r="V101" s="179">
        <v>20.096193512318568</v>
      </c>
      <c r="W101" s="326">
        <v>0.36765727898457223</v>
      </c>
      <c r="X101" s="45">
        <v>0.88495473198947883</v>
      </c>
      <c r="Y101" s="45">
        <v>0.63234272101542777</v>
      </c>
      <c r="Z101" s="327">
        <v>0.49789931869795612</v>
      </c>
      <c r="AA101" s="328">
        <v>28.124339780719456</v>
      </c>
      <c r="AB101" s="329">
        <v>17.784221543702582</v>
      </c>
    </row>
    <row r="102" spans="1:28">
      <c r="A102" s="537"/>
      <c r="B102" s="317" t="s">
        <v>31</v>
      </c>
      <c r="C102" s="318">
        <v>18110849.040411815</v>
      </c>
      <c r="D102" s="319">
        <v>16118675.24</v>
      </c>
      <c r="E102" s="320">
        <v>279</v>
      </c>
      <c r="F102" s="183">
        <v>38321</v>
      </c>
      <c r="G102" s="183">
        <v>17436</v>
      </c>
      <c r="H102" s="321">
        <v>56036</v>
      </c>
      <c r="I102" s="322">
        <v>97834464.109999999</v>
      </c>
      <c r="J102" s="184">
        <v>303458702.22999859</v>
      </c>
      <c r="K102" s="184">
        <v>23675719</v>
      </c>
      <c r="L102" s="323">
        <v>424968885.3399986</v>
      </c>
      <c r="M102" s="322">
        <v>43128702.309999995</v>
      </c>
      <c r="N102" s="184">
        <v>146884288.59999999</v>
      </c>
      <c r="O102" s="330">
        <v>23675719</v>
      </c>
      <c r="P102" s="323">
        <v>213688709.91</v>
      </c>
      <c r="Q102" s="325">
        <v>0.44083342922498475</v>
      </c>
      <c r="R102" s="45">
        <v>0.52137591317571641</v>
      </c>
      <c r="S102" s="45">
        <v>0.48403386530228054</v>
      </c>
      <c r="T102" s="45">
        <v>0.50283377744005242</v>
      </c>
      <c r="U102" s="179">
        <v>26.365000784022161</v>
      </c>
      <c r="V102" s="179">
        <v>13.257212936439807</v>
      </c>
      <c r="W102" s="326">
        <v>0.55247739406510199</v>
      </c>
      <c r="X102" s="45">
        <v>0.89000108189480465</v>
      </c>
      <c r="Y102" s="45">
        <v>0.44752260593489807</v>
      </c>
      <c r="Z102" s="327">
        <v>0.4779641327234444</v>
      </c>
      <c r="AA102" s="328">
        <v>26.365000784022161</v>
      </c>
      <c r="AB102" s="329">
        <v>11.798933856341227</v>
      </c>
    </row>
    <row r="103" spans="1:28">
      <c r="A103" s="537"/>
      <c r="B103" s="331" t="s">
        <v>107</v>
      </c>
      <c r="C103" s="332">
        <v>56248083.579581201</v>
      </c>
      <c r="D103" s="332">
        <v>49875321.899999999</v>
      </c>
      <c r="E103" s="332">
        <v>1198</v>
      </c>
      <c r="F103" s="332">
        <v>118718</v>
      </c>
      <c r="G103" s="332">
        <v>62701</v>
      </c>
      <c r="H103" s="333">
        <v>182617</v>
      </c>
      <c r="I103" s="334">
        <v>421767580.83000004</v>
      </c>
      <c r="J103" s="335">
        <v>841552946.71999705</v>
      </c>
      <c r="K103" s="335">
        <v>117601401</v>
      </c>
      <c r="L103" s="336">
        <v>1380921928.5499969</v>
      </c>
      <c r="M103" s="334">
        <v>308256939.39999998</v>
      </c>
      <c r="N103" s="335">
        <v>405860821.19999993</v>
      </c>
      <c r="O103" s="335">
        <v>117601401</v>
      </c>
      <c r="P103" s="336">
        <v>831719161.5999999</v>
      </c>
      <c r="Q103" s="337">
        <v>0.73086921188531961</v>
      </c>
      <c r="R103" s="299">
        <v>0.54575389606930358</v>
      </c>
      <c r="S103" s="299">
        <v>0.48227603834300237</v>
      </c>
      <c r="T103" s="299">
        <v>0.60229267448401391</v>
      </c>
      <c r="U103" s="298">
        <v>27.687479016551407</v>
      </c>
      <c r="V103" s="298">
        <v>16.675965786598763</v>
      </c>
      <c r="W103" s="338">
        <v>0.4659455201633419</v>
      </c>
      <c r="X103" s="299">
        <v>0.88670259902162074</v>
      </c>
      <c r="Y103" s="299">
        <v>0.5340544798366581</v>
      </c>
      <c r="Z103" s="339">
        <v>0.42830502022102435</v>
      </c>
      <c r="AA103" s="340">
        <v>27.687479016551407</v>
      </c>
      <c r="AB103" s="341">
        <v>14.786622204172748</v>
      </c>
    </row>
    <row r="104" spans="1:28">
      <c r="A104" s="537" t="s">
        <v>108</v>
      </c>
      <c r="B104" s="342" t="s">
        <v>25</v>
      </c>
      <c r="C104" s="343">
        <v>25686223.37158455</v>
      </c>
      <c r="D104" s="344">
        <v>22978109.929999996</v>
      </c>
      <c r="E104" s="345">
        <v>758</v>
      </c>
      <c r="F104" s="194">
        <v>32409</v>
      </c>
      <c r="G104" s="194">
        <v>8181</v>
      </c>
      <c r="H104" s="321">
        <v>41348</v>
      </c>
      <c r="I104" s="346">
        <v>337215113.64999998</v>
      </c>
      <c r="J104" s="195">
        <v>279280002.44999844</v>
      </c>
      <c r="K104" s="195">
        <v>29038325</v>
      </c>
      <c r="L104" s="323">
        <v>645533441.09999847</v>
      </c>
      <c r="M104" s="346">
        <v>199094595.25000006</v>
      </c>
      <c r="N104" s="195">
        <v>240162673.09999996</v>
      </c>
      <c r="O104" s="196">
        <v>29038325</v>
      </c>
      <c r="P104" s="323">
        <v>468295593.35000002</v>
      </c>
      <c r="Q104" s="325">
        <v>0.5904082800293553</v>
      </c>
      <c r="R104" s="45">
        <v>0.87312681126183678</v>
      </c>
      <c r="S104" s="45">
        <v>0.85993508662689899</v>
      </c>
      <c r="T104" s="45">
        <v>0.72543971161589627</v>
      </c>
      <c r="U104" s="179">
        <v>28.093409034360842</v>
      </c>
      <c r="V104" s="179">
        <v>20.380074548194145</v>
      </c>
      <c r="W104" s="326">
        <v>0.35104381831632203</v>
      </c>
      <c r="X104" s="45">
        <v>0.89456941947408231</v>
      </c>
      <c r="Y104" s="45">
        <v>0.64895618168367797</v>
      </c>
      <c r="Z104" s="42">
        <v>0.66635031878133055</v>
      </c>
      <c r="AA104" s="328">
        <v>28.093409034360842</v>
      </c>
      <c r="AB104" s="329">
        <v>18.231391457416557</v>
      </c>
    </row>
    <row r="105" spans="1:28">
      <c r="A105" s="537"/>
      <c r="B105" s="317" t="s">
        <v>27</v>
      </c>
      <c r="C105" s="343">
        <v>28108108.594802402</v>
      </c>
      <c r="D105" s="344">
        <v>22872502.539999999</v>
      </c>
      <c r="E105" s="320">
        <v>756</v>
      </c>
      <c r="F105" s="183">
        <v>21572</v>
      </c>
      <c r="G105" s="183">
        <v>27479</v>
      </c>
      <c r="H105" s="321">
        <v>49807</v>
      </c>
      <c r="I105" s="322">
        <v>304065238.06999999</v>
      </c>
      <c r="J105" s="184">
        <v>263919563.66999972</v>
      </c>
      <c r="K105" s="184">
        <v>93912818.010000005</v>
      </c>
      <c r="L105" s="323">
        <v>661897619.74999976</v>
      </c>
      <c r="M105" s="322">
        <v>346175760.35999995</v>
      </c>
      <c r="N105" s="184">
        <v>158493737.75</v>
      </c>
      <c r="O105" s="185">
        <v>93912818.010000005</v>
      </c>
      <c r="P105" s="323">
        <v>598582316.12</v>
      </c>
      <c r="Q105" s="325">
        <v>1.13849173472538</v>
      </c>
      <c r="R105" s="45">
        <v>0.70537650777989314</v>
      </c>
      <c r="S105" s="45">
        <v>0.60053804100774322</v>
      </c>
      <c r="T105" s="45">
        <v>0.90434275371179895</v>
      </c>
      <c r="U105" s="179">
        <v>28.938574543491985</v>
      </c>
      <c r="V105" s="179">
        <v>26.170390191155708</v>
      </c>
      <c r="W105" s="326">
        <v>0.2641062324937582</v>
      </c>
      <c r="X105" s="45">
        <v>0.81373324935244695</v>
      </c>
      <c r="Y105" s="45">
        <v>0.7358937675062418</v>
      </c>
      <c r="Z105" s="327">
        <v>0.50557999348321925</v>
      </c>
      <c r="AA105" s="328">
        <v>28.938574543491985</v>
      </c>
      <c r="AB105" s="329">
        <v>21.295716647070538</v>
      </c>
    </row>
    <row r="106" spans="1:28">
      <c r="A106" s="537"/>
      <c r="B106" s="347" t="s">
        <v>30</v>
      </c>
      <c r="C106" s="343">
        <v>17284877.092632994</v>
      </c>
      <c r="D106" s="344">
        <v>15017337.34</v>
      </c>
      <c r="E106" s="348">
        <v>684</v>
      </c>
      <c r="F106" s="197">
        <v>24700</v>
      </c>
      <c r="G106" s="197">
        <v>29805</v>
      </c>
      <c r="H106" s="321">
        <v>55189</v>
      </c>
      <c r="I106" s="349">
        <v>152574945.88</v>
      </c>
      <c r="J106" s="198">
        <v>223134335.90000027</v>
      </c>
      <c r="K106" s="198">
        <v>49758335</v>
      </c>
      <c r="L106" s="323">
        <v>425467616.78000027</v>
      </c>
      <c r="M106" s="349">
        <v>133332839.2</v>
      </c>
      <c r="N106" s="198">
        <v>158664729.15000001</v>
      </c>
      <c r="O106" s="185">
        <v>49758335</v>
      </c>
      <c r="P106" s="323">
        <v>341755903.35000002</v>
      </c>
      <c r="Q106" s="325">
        <v>0.87388423067091314</v>
      </c>
      <c r="R106" s="45">
        <v>0.76375471522419625</v>
      </c>
      <c r="S106" s="45">
        <v>0.71107267516688721</v>
      </c>
      <c r="T106" s="45">
        <v>0.80324774406206878</v>
      </c>
      <c r="U106" s="179">
        <v>28.331761293443801</v>
      </c>
      <c r="V106" s="179">
        <v>22.757423344263774</v>
      </c>
      <c r="W106" s="326">
        <v>0.30212738710677323</v>
      </c>
      <c r="X106" s="45">
        <v>0.86881366060743093</v>
      </c>
      <c r="Y106" s="45">
        <v>0.69787261289322677</v>
      </c>
      <c r="Z106" s="42">
        <v>0.46140970124813507</v>
      </c>
      <c r="AA106" s="328">
        <v>28.331761293443801</v>
      </c>
      <c r="AB106" s="329">
        <v>19.771960281722812</v>
      </c>
    </row>
    <row r="107" spans="1:28">
      <c r="A107" s="537"/>
      <c r="B107" s="347" t="s">
        <v>118</v>
      </c>
      <c r="C107" s="343">
        <v>16489367.508840857</v>
      </c>
      <c r="D107" s="344">
        <v>14409745.4</v>
      </c>
      <c r="E107" s="348">
        <v>231</v>
      </c>
      <c r="F107" s="197">
        <v>17720</v>
      </c>
      <c r="G107" s="197">
        <v>15202</v>
      </c>
      <c r="H107" s="321">
        <v>33153</v>
      </c>
      <c r="I107" s="349">
        <v>236876825.81</v>
      </c>
      <c r="J107" s="198">
        <v>161828719.54999912</v>
      </c>
      <c r="K107" s="198">
        <v>47414320</v>
      </c>
      <c r="L107" s="323">
        <v>446119865.35999912</v>
      </c>
      <c r="M107" s="349">
        <v>239328881.68999997</v>
      </c>
      <c r="N107" s="198">
        <v>115776813.20000002</v>
      </c>
      <c r="O107" s="185">
        <v>47414320</v>
      </c>
      <c r="P107" s="323">
        <v>402520014.88999999</v>
      </c>
      <c r="Q107" s="325">
        <v>1.0103516073031422</v>
      </c>
      <c r="R107" s="45">
        <v>0.77991188405101097</v>
      </c>
      <c r="S107" s="45">
        <v>0.71542809905400784</v>
      </c>
      <c r="T107" s="45">
        <v>0.90226875363459558</v>
      </c>
      <c r="U107" s="179">
        <v>30.959593870409336</v>
      </c>
      <c r="V107" s="179">
        <v>27.933874174487496</v>
      </c>
      <c r="W107" s="326">
        <v>0.21152445566641365</v>
      </c>
      <c r="X107" s="45">
        <v>0.87388102619910335</v>
      </c>
      <c r="Y107" s="45">
        <v>0.78847554433358635</v>
      </c>
      <c r="Z107" s="42">
        <v>0.42913058218017075</v>
      </c>
      <c r="AA107" s="328">
        <v>30.959593870409336</v>
      </c>
      <c r="AB107" s="329">
        <v>24.410882629317761</v>
      </c>
    </row>
    <row r="108" spans="1:28">
      <c r="A108" s="537"/>
      <c r="B108" s="331" t="s">
        <v>107</v>
      </c>
      <c r="C108" s="350">
        <v>87568576.567860812</v>
      </c>
      <c r="D108" s="351">
        <v>75277695.210000008</v>
      </c>
      <c r="E108" s="352">
        <v>2429</v>
      </c>
      <c r="F108" s="352">
        <v>96401</v>
      </c>
      <c r="G108" s="352">
        <v>80667</v>
      </c>
      <c r="H108" s="351">
        <v>179497</v>
      </c>
      <c r="I108" s="353">
        <v>1030732123.4100001</v>
      </c>
      <c r="J108" s="353">
        <v>928162621.56999767</v>
      </c>
      <c r="K108" s="353">
        <v>220123798.00999999</v>
      </c>
      <c r="L108" s="354">
        <v>2179018542.9899974</v>
      </c>
      <c r="M108" s="355">
        <v>917932076.5</v>
      </c>
      <c r="N108" s="353">
        <v>673097953.20000005</v>
      </c>
      <c r="O108" s="353">
        <v>220123798.00999999</v>
      </c>
      <c r="P108" s="354">
        <v>1811153827.71</v>
      </c>
      <c r="Q108" s="337">
        <v>0.890563178979209</v>
      </c>
      <c r="R108" s="299">
        <v>0.77787365240869855</v>
      </c>
      <c r="S108" s="299">
        <v>0.72519398816281477</v>
      </c>
      <c r="T108" s="299">
        <v>0.83117871279093292</v>
      </c>
      <c r="U108" s="298">
        <v>28.94640353840872</v>
      </c>
      <c r="V108" s="298">
        <v>24.059634432981465</v>
      </c>
      <c r="W108" s="338">
        <v>0.28548321488327166</v>
      </c>
      <c r="X108" s="299">
        <v>0.85964278694953944</v>
      </c>
      <c r="Y108" s="299">
        <v>0.71451678511672834</v>
      </c>
      <c r="Z108" s="339">
        <v>0.50446888870509743</v>
      </c>
      <c r="AA108" s="340">
        <v>28.94640353840872</v>
      </c>
      <c r="AB108" s="341">
        <v>20.68269119695529</v>
      </c>
    </row>
    <row r="109" spans="1:28">
      <c r="A109" s="537" t="s">
        <v>109</v>
      </c>
      <c r="B109" s="317" t="s">
        <v>95</v>
      </c>
      <c r="C109" s="343">
        <v>21380135.837665867</v>
      </c>
      <c r="D109" s="344">
        <v>18160790.859999999</v>
      </c>
      <c r="E109" s="320">
        <v>508</v>
      </c>
      <c r="F109" s="183">
        <v>25224</v>
      </c>
      <c r="G109" s="183">
        <v>17648</v>
      </c>
      <c r="H109" s="321">
        <v>43380</v>
      </c>
      <c r="I109" s="322">
        <v>151349852.81</v>
      </c>
      <c r="J109" s="184">
        <v>264013706.86001313</v>
      </c>
      <c r="K109" s="184">
        <v>94778753</v>
      </c>
      <c r="L109" s="323">
        <v>510142312.67001313</v>
      </c>
      <c r="M109" s="322">
        <v>134755889.07999998</v>
      </c>
      <c r="N109" s="184">
        <v>99086722.309999987</v>
      </c>
      <c r="O109" s="185">
        <v>94778753</v>
      </c>
      <c r="P109" s="323">
        <v>328621364.38999999</v>
      </c>
      <c r="Q109" s="325">
        <v>0.89036022551781679</v>
      </c>
      <c r="R109" s="45">
        <v>0.54032761832742748</v>
      </c>
      <c r="S109" s="45">
        <v>0.37530900758322494</v>
      </c>
      <c r="T109" s="45">
        <v>0.64417586275100758</v>
      </c>
      <c r="U109" s="179">
        <v>28.090313720512341</v>
      </c>
      <c r="V109" s="179">
        <v>18.095102075857504</v>
      </c>
      <c r="W109" s="326">
        <v>0.45282185252204188</v>
      </c>
      <c r="X109" s="45">
        <v>0.84942354893768846</v>
      </c>
      <c r="Y109" s="45">
        <v>0.54717814747795812</v>
      </c>
      <c r="Z109" s="327">
        <v>0.38727718673353018</v>
      </c>
      <c r="AA109" s="328">
        <v>28.090313720512341</v>
      </c>
      <c r="AB109" s="329">
        <v>15.370405823664615</v>
      </c>
    </row>
    <row r="110" spans="1:28">
      <c r="A110" s="537"/>
      <c r="B110" s="317" t="s">
        <v>28</v>
      </c>
      <c r="C110" s="343">
        <v>72785335.786869183</v>
      </c>
      <c r="D110" s="344">
        <v>63484539.710000008</v>
      </c>
      <c r="E110" s="320">
        <v>2971</v>
      </c>
      <c r="F110" s="183">
        <v>17313</v>
      </c>
      <c r="G110" s="183">
        <v>39423</v>
      </c>
      <c r="H110" s="321">
        <v>59707</v>
      </c>
      <c r="I110" s="322">
        <v>1671806540.75</v>
      </c>
      <c r="J110" s="184">
        <v>284564024.10000032</v>
      </c>
      <c r="K110" s="184">
        <v>157284171.53</v>
      </c>
      <c r="L110" s="323">
        <v>2113654736.3800004</v>
      </c>
      <c r="M110" s="322">
        <v>1520004509.9399998</v>
      </c>
      <c r="N110" s="184">
        <v>146134663.44000003</v>
      </c>
      <c r="O110" s="185">
        <v>157284171.53</v>
      </c>
      <c r="P110" s="323">
        <v>1823423344.9099998</v>
      </c>
      <c r="Q110" s="325">
        <v>0.90919880553769139</v>
      </c>
      <c r="R110" s="45">
        <v>0.68670380001750686</v>
      </c>
      <c r="S110" s="45">
        <v>0.5135387858749354</v>
      </c>
      <c r="T110" s="45">
        <v>0.86268741697753726</v>
      </c>
      <c r="U110" s="179">
        <v>33.294007423465025</v>
      </c>
      <c r="V110" s="179">
        <v>28.722321264979989</v>
      </c>
      <c r="W110" s="326">
        <v>0.24755016943525487</v>
      </c>
      <c r="X110" s="45">
        <v>0.87221607242283161</v>
      </c>
      <c r="Y110" s="45">
        <v>0.75244983056474513</v>
      </c>
      <c r="Z110" s="327">
        <v>0.4351396603502804</v>
      </c>
      <c r="AA110" s="328">
        <v>33.294007423465025</v>
      </c>
      <c r="AB110" s="329">
        <v>25.052070244607624</v>
      </c>
    </row>
    <row r="111" spans="1:28">
      <c r="A111" s="537"/>
      <c r="B111" s="317" t="s">
        <v>29</v>
      </c>
      <c r="C111" s="343">
        <v>38621996.768222906</v>
      </c>
      <c r="D111" s="344">
        <v>31981235.77</v>
      </c>
      <c r="E111" s="320">
        <v>1201</v>
      </c>
      <c r="F111" s="183">
        <v>7753</v>
      </c>
      <c r="G111" s="183">
        <v>26873</v>
      </c>
      <c r="H111" s="321">
        <v>35827</v>
      </c>
      <c r="I111" s="322">
        <v>528452707.18000001</v>
      </c>
      <c r="J111" s="184">
        <v>201172965.78000152</v>
      </c>
      <c r="K111" s="184">
        <v>256903816.09999999</v>
      </c>
      <c r="L111" s="323">
        <v>986529489.06000149</v>
      </c>
      <c r="M111" s="322">
        <v>513133022.12</v>
      </c>
      <c r="N111" s="184">
        <v>76807935.519999996</v>
      </c>
      <c r="O111" s="185">
        <v>256903816.09999999</v>
      </c>
      <c r="P111" s="323">
        <v>846844773.74000001</v>
      </c>
      <c r="Q111" s="325">
        <v>0.97101030072917793</v>
      </c>
      <c r="R111" s="45">
        <v>0.72850614748559694</v>
      </c>
      <c r="S111" s="45">
        <v>0.38180048309272091</v>
      </c>
      <c r="T111" s="45">
        <v>0.85840796765933702</v>
      </c>
      <c r="U111" s="179">
        <v>30.847134743474033</v>
      </c>
      <c r="V111" s="179">
        <v>26.479426243259269</v>
      </c>
      <c r="W111" s="326">
        <v>0.28918880695605809</v>
      </c>
      <c r="X111" s="45">
        <v>0.82805754352693806</v>
      </c>
      <c r="Y111" s="45">
        <v>0.71081119304394191</v>
      </c>
      <c r="Z111" s="327">
        <v>0.46989695989099889</v>
      </c>
      <c r="AA111" s="328">
        <v>30.847134743474033</v>
      </c>
      <c r="AB111" s="329">
        <v>21.926488648996006</v>
      </c>
    </row>
    <row r="112" spans="1:28">
      <c r="A112" s="537"/>
      <c r="B112" s="331" t="s">
        <v>107</v>
      </c>
      <c r="C112" s="332">
        <v>132787468.39275795</v>
      </c>
      <c r="D112" s="333">
        <v>113626566.34</v>
      </c>
      <c r="E112" s="199">
        <v>4680</v>
      </c>
      <c r="F112" s="199">
        <v>50290</v>
      </c>
      <c r="G112" s="199">
        <v>83944</v>
      </c>
      <c r="H112" s="333">
        <v>138914</v>
      </c>
      <c r="I112" s="334">
        <v>2351609100.7399998</v>
      </c>
      <c r="J112" s="335">
        <v>749750696.74001491</v>
      </c>
      <c r="K112" s="335">
        <v>508966740.63</v>
      </c>
      <c r="L112" s="336">
        <v>3610326538.1100149</v>
      </c>
      <c r="M112" s="334">
        <v>2167893421.1399999</v>
      </c>
      <c r="N112" s="335">
        <v>322029321.26999998</v>
      </c>
      <c r="O112" s="335">
        <v>508966740.63</v>
      </c>
      <c r="P112" s="336">
        <v>2998889483.04</v>
      </c>
      <c r="Q112" s="337">
        <v>0.92187660800335025</v>
      </c>
      <c r="R112" s="299">
        <v>0.66019269871743169</v>
      </c>
      <c r="S112" s="299">
        <v>0.42951520107978974</v>
      </c>
      <c r="T112" s="299">
        <v>0.83064217360513359</v>
      </c>
      <c r="U112" s="298">
        <v>31.773612935789913</v>
      </c>
      <c r="V112" s="298">
        <v>26.392502912272725</v>
      </c>
      <c r="W112" s="338">
        <v>0.28921743003052058</v>
      </c>
      <c r="X112" s="299">
        <v>0.85570248243543623</v>
      </c>
      <c r="Y112" s="299">
        <v>0.71078256996947942</v>
      </c>
      <c r="Z112" s="193">
        <v>0.42624512584190005</v>
      </c>
      <c r="AA112" s="340">
        <v>31.773612935789913</v>
      </c>
      <c r="AB112" s="341">
        <v>22.58413025971625</v>
      </c>
    </row>
    <row r="113" spans="1:28" ht="12.5" thickBot="1">
      <c r="A113" s="530" t="s">
        <v>32</v>
      </c>
      <c r="B113" s="531"/>
      <c r="C113" s="356">
        <v>276604128.5402</v>
      </c>
      <c r="D113" s="356">
        <v>238779583.44999999</v>
      </c>
      <c r="E113" s="357">
        <v>8307</v>
      </c>
      <c r="F113" s="357">
        <v>265409</v>
      </c>
      <c r="G113" s="357">
        <v>227312</v>
      </c>
      <c r="H113" s="357">
        <v>501028</v>
      </c>
      <c r="I113" s="358">
        <v>3804108804.98</v>
      </c>
      <c r="J113" s="359">
        <v>2519466265.0300102</v>
      </c>
      <c r="K113" s="359">
        <v>846691939.63999999</v>
      </c>
      <c r="L113" s="360">
        <v>7170267009.6500092</v>
      </c>
      <c r="M113" s="358">
        <v>3394082437.04</v>
      </c>
      <c r="N113" s="359">
        <v>1400988095.6700001</v>
      </c>
      <c r="O113" s="359">
        <v>846691939.63999999</v>
      </c>
      <c r="P113" s="360">
        <v>5641762472.3500004</v>
      </c>
      <c r="Q113" s="361">
        <v>0.89221486845927489</v>
      </c>
      <c r="R113" s="362">
        <v>0.66772857918314732</v>
      </c>
      <c r="S113" s="362">
        <v>0.55606543144300147</v>
      </c>
      <c r="T113" s="362">
        <v>0.7868273893785418</v>
      </c>
      <c r="U113" s="363">
        <v>30.028811115467292</v>
      </c>
      <c r="V113" s="363">
        <v>23.627491056124466</v>
      </c>
      <c r="W113" s="364">
        <v>0.3207682138571043</v>
      </c>
      <c r="X113" s="362">
        <v>0.86325386649208014</v>
      </c>
      <c r="Y113" s="362">
        <v>0.6792317861428957</v>
      </c>
      <c r="Z113" s="365">
        <v>0.45548170756194528</v>
      </c>
      <c r="AA113" s="366">
        <v>30.028811115467292</v>
      </c>
      <c r="AB113" s="367">
        <v>20.396523009706488</v>
      </c>
    </row>
    <row r="116" spans="1:28" ht="12.5" thickBot="1">
      <c r="A116" s="300"/>
      <c r="B116" s="308">
        <v>43677</v>
      </c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2"/>
      <c r="P116" s="302"/>
      <c r="Q116" s="302"/>
      <c r="R116" s="302"/>
      <c r="S116" s="302"/>
      <c r="T116" s="302"/>
      <c r="U116" s="309"/>
      <c r="V116" s="309"/>
      <c r="W116" s="310"/>
      <c r="X116" s="310"/>
      <c r="Y116" s="310"/>
      <c r="Z116" s="302"/>
      <c r="AA116" s="302"/>
      <c r="AB116" s="302"/>
    </row>
    <row r="117" spans="1:28">
      <c r="A117" s="537" t="s">
        <v>101</v>
      </c>
      <c r="B117" s="538" t="s">
        <v>1</v>
      </c>
      <c r="C117" s="539" t="s">
        <v>2</v>
      </c>
      <c r="D117" s="541" t="s">
        <v>3</v>
      </c>
      <c r="E117" s="543" t="s">
        <v>5</v>
      </c>
      <c r="F117" s="544"/>
      <c r="G117" s="544"/>
      <c r="H117" s="545"/>
      <c r="I117" s="532" t="s">
        <v>6</v>
      </c>
      <c r="J117" s="533"/>
      <c r="K117" s="533"/>
      <c r="L117" s="534"/>
      <c r="M117" s="532" t="s">
        <v>7</v>
      </c>
      <c r="N117" s="533"/>
      <c r="O117" s="533"/>
      <c r="P117" s="534"/>
      <c r="Q117" s="535" t="s">
        <v>8</v>
      </c>
      <c r="R117" s="536"/>
      <c r="S117" s="536"/>
      <c r="T117" s="536"/>
      <c r="U117" s="536"/>
      <c r="V117" s="536"/>
      <c r="W117" s="536"/>
      <c r="X117" s="536"/>
      <c r="Y117" s="536"/>
      <c r="Z117" s="536"/>
      <c r="AA117" s="536"/>
      <c r="AB117" s="536"/>
    </row>
    <row r="118" spans="1:28" ht="36">
      <c r="A118" s="537"/>
      <c r="B118" s="538"/>
      <c r="C118" s="540"/>
      <c r="D118" s="542"/>
      <c r="E118" s="311" t="s">
        <v>10</v>
      </c>
      <c r="F118" s="152" t="s">
        <v>11</v>
      </c>
      <c r="G118" s="152" t="s">
        <v>12</v>
      </c>
      <c r="H118" s="312" t="s">
        <v>13</v>
      </c>
      <c r="I118" s="311" t="s">
        <v>10</v>
      </c>
      <c r="J118" s="152" t="s">
        <v>11</v>
      </c>
      <c r="K118" s="152" t="s">
        <v>14</v>
      </c>
      <c r="L118" s="312" t="s">
        <v>15</v>
      </c>
      <c r="M118" s="311" t="s">
        <v>10</v>
      </c>
      <c r="N118" s="152" t="s">
        <v>11</v>
      </c>
      <c r="O118" s="152" t="s">
        <v>14</v>
      </c>
      <c r="P118" s="313" t="s">
        <v>15</v>
      </c>
      <c r="Q118" s="314" t="s">
        <v>102</v>
      </c>
      <c r="R118" s="168" t="s">
        <v>103</v>
      </c>
      <c r="S118" s="168" t="s">
        <v>104</v>
      </c>
      <c r="T118" s="168" t="s">
        <v>105</v>
      </c>
      <c r="U118" s="152" t="s">
        <v>92</v>
      </c>
      <c r="V118" s="152" t="s">
        <v>93</v>
      </c>
      <c r="W118" s="315" t="s">
        <v>94</v>
      </c>
      <c r="X118" s="316" t="s">
        <v>21</v>
      </c>
      <c r="Y118" s="316" t="s">
        <v>79</v>
      </c>
      <c r="Z118" s="152" t="s">
        <v>120</v>
      </c>
      <c r="AA118" s="152" t="s">
        <v>122</v>
      </c>
      <c r="AB118" s="152" t="s">
        <v>123</v>
      </c>
    </row>
    <row r="119" spans="1:28">
      <c r="A119" s="537" t="s">
        <v>106</v>
      </c>
      <c r="B119" s="317" t="s">
        <v>24</v>
      </c>
      <c r="C119" s="318">
        <v>13639339.70569668</v>
      </c>
      <c r="D119" s="319">
        <v>12486260.35</v>
      </c>
      <c r="E119" s="320">
        <v>416</v>
      </c>
      <c r="F119" s="183">
        <v>52499</v>
      </c>
      <c r="G119" s="183">
        <v>19839</v>
      </c>
      <c r="H119" s="321">
        <v>72754</v>
      </c>
      <c r="I119" s="322">
        <v>128407435.93000001</v>
      </c>
      <c r="J119" s="184">
        <v>196649780.22000462</v>
      </c>
      <c r="K119" s="184">
        <v>33330034</v>
      </c>
      <c r="L119" s="323">
        <v>358387250.15000463</v>
      </c>
      <c r="M119" s="324">
        <v>130551782.67999999</v>
      </c>
      <c r="N119" s="184">
        <v>124703800.78999998</v>
      </c>
      <c r="O119" s="185">
        <v>33330034</v>
      </c>
      <c r="P119" s="323">
        <v>288585617.46999997</v>
      </c>
      <c r="Q119" s="325">
        <v>1.0166995527515164</v>
      </c>
      <c r="R119" s="45">
        <v>0.68716393795683617</v>
      </c>
      <c r="S119" s="45">
        <v>0.63414157214152944</v>
      </c>
      <c r="T119" s="45">
        <v>0.8052340515718992</v>
      </c>
      <c r="U119" s="179">
        <v>28.702529028237397</v>
      </c>
      <c r="V119" s="179">
        <v>23.112253739767645</v>
      </c>
      <c r="W119" s="326">
        <v>0.2628410005498506</v>
      </c>
      <c r="X119" s="45">
        <v>0.91545929784158986</v>
      </c>
      <c r="Y119" s="45">
        <v>0.7371589994501494</v>
      </c>
      <c r="Z119" s="327">
        <v>0.51340132501305769</v>
      </c>
      <c r="AA119" s="328">
        <v>28.702529028237397</v>
      </c>
      <c r="AB119" s="329">
        <v>21.158327580144348</v>
      </c>
    </row>
    <row r="120" spans="1:28">
      <c r="A120" s="537"/>
      <c r="B120" s="317" t="s">
        <v>80</v>
      </c>
      <c r="C120" s="318">
        <v>19918286.695390217</v>
      </c>
      <c r="D120" s="319">
        <v>17898211.869999997</v>
      </c>
      <c r="E120" s="320">
        <v>508</v>
      </c>
      <c r="F120" s="183">
        <v>27302</v>
      </c>
      <c r="G120" s="183">
        <v>25426</v>
      </c>
      <c r="H120" s="321">
        <v>53236</v>
      </c>
      <c r="I120" s="322">
        <v>181910607.19</v>
      </c>
      <c r="J120" s="184">
        <v>256082788.23999715</v>
      </c>
      <c r="K120" s="184">
        <v>72040799</v>
      </c>
      <c r="L120" s="323">
        <v>510034194.42999715</v>
      </c>
      <c r="M120" s="322">
        <v>140255699.81999996</v>
      </c>
      <c r="N120" s="184">
        <v>199602579.77000001</v>
      </c>
      <c r="O120" s="185">
        <v>72040799</v>
      </c>
      <c r="P120" s="323">
        <v>411899078.58999997</v>
      </c>
      <c r="Q120" s="325">
        <v>0.77101441189466879</v>
      </c>
      <c r="R120" s="45">
        <v>0.82786909973440514</v>
      </c>
      <c r="S120" s="45">
        <v>0.77944551112484495</v>
      </c>
      <c r="T120" s="45">
        <v>0.80759110484803709</v>
      </c>
      <c r="U120" s="179">
        <v>28.496377075795404</v>
      </c>
      <c r="V120" s="179">
        <v>23.013420646807887</v>
      </c>
      <c r="W120" s="326">
        <v>0.2743132519403485</v>
      </c>
      <c r="X120" s="45">
        <v>0.89858189831870749</v>
      </c>
      <c r="Y120" s="45">
        <v>0.7256867480596515</v>
      </c>
      <c r="Z120" s="327">
        <v>0.52847697047110975</v>
      </c>
      <c r="AA120" s="328">
        <v>28.496377075795404</v>
      </c>
      <c r="AB120" s="329">
        <v>20.67944321161557</v>
      </c>
    </row>
    <row r="121" spans="1:28">
      <c r="A121" s="537"/>
      <c r="B121" s="317" t="s">
        <v>31</v>
      </c>
      <c r="C121" s="318">
        <v>15104998.54758914</v>
      </c>
      <c r="D121" s="319">
        <v>13996806.99</v>
      </c>
      <c r="E121" s="320">
        <v>283</v>
      </c>
      <c r="F121" s="183">
        <v>38799</v>
      </c>
      <c r="G121" s="183">
        <v>17436</v>
      </c>
      <c r="H121" s="321">
        <v>56518</v>
      </c>
      <c r="I121" s="322">
        <v>82728382.040000007</v>
      </c>
      <c r="J121" s="184">
        <v>257647037.47999942</v>
      </c>
      <c r="K121" s="184">
        <v>29251425</v>
      </c>
      <c r="L121" s="323">
        <v>369626844.51999944</v>
      </c>
      <c r="M121" s="322">
        <v>50247946.900000006</v>
      </c>
      <c r="N121" s="184">
        <v>178072386.35000002</v>
      </c>
      <c r="O121" s="330">
        <v>29251425</v>
      </c>
      <c r="P121" s="323">
        <v>257571758.25000003</v>
      </c>
      <c r="Q121" s="325">
        <v>0.6073846201380394</v>
      </c>
      <c r="R121" s="45">
        <v>0.72263827961243676</v>
      </c>
      <c r="S121" s="45">
        <v>0.69114858875031071</v>
      </c>
      <c r="T121" s="45">
        <v>0.69684267273521461</v>
      </c>
      <c r="U121" s="179">
        <v>26.407940381265444</v>
      </c>
      <c r="V121" s="179">
        <v>18.402179756713213</v>
      </c>
      <c r="W121" s="326">
        <v>0.35428180532812625</v>
      </c>
      <c r="X121" s="45">
        <v>0.92663411690522701</v>
      </c>
      <c r="Y121" s="45">
        <v>0.64571819467187375</v>
      </c>
      <c r="Z121" s="327">
        <v>0.5458084150182243</v>
      </c>
      <c r="AA121" s="328">
        <v>26.407940381265444</v>
      </c>
      <c r="AB121" s="329">
        <v>17.052087587993196</v>
      </c>
    </row>
    <row r="122" spans="1:28">
      <c r="A122" s="537"/>
      <c r="B122" s="331" t="s">
        <v>107</v>
      </c>
      <c r="C122" s="332">
        <v>48662624.948676035</v>
      </c>
      <c r="D122" s="332">
        <v>44381279.210000001</v>
      </c>
      <c r="E122" s="332">
        <v>1207</v>
      </c>
      <c r="F122" s="332">
        <v>118600</v>
      </c>
      <c r="G122" s="332">
        <v>62701</v>
      </c>
      <c r="H122" s="333">
        <v>182508</v>
      </c>
      <c r="I122" s="334">
        <v>393046425.16000003</v>
      </c>
      <c r="J122" s="335">
        <v>710379605.94000125</v>
      </c>
      <c r="K122" s="335">
        <v>134622258</v>
      </c>
      <c r="L122" s="336">
        <v>1238048289.1000013</v>
      </c>
      <c r="M122" s="334">
        <v>321055429.39999998</v>
      </c>
      <c r="N122" s="335">
        <v>502378766.91000003</v>
      </c>
      <c r="O122" s="335">
        <v>134622258</v>
      </c>
      <c r="P122" s="336">
        <v>958056454.30999994</v>
      </c>
      <c r="Q122" s="337">
        <v>0.81683844158945296</v>
      </c>
      <c r="R122" s="299">
        <v>0.75384570388974892</v>
      </c>
      <c r="S122" s="299">
        <v>0.70719762041202372</v>
      </c>
      <c r="T122" s="299">
        <v>0.77384417291708274</v>
      </c>
      <c r="U122" s="298">
        <v>27.895732415505591</v>
      </c>
      <c r="V122" s="298">
        <v>21.586949978993179</v>
      </c>
      <c r="W122" s="338">
        <v>0.29423876456547438</v>
      </c>
      <c r="X122" s="299">
        <v>0.91201983569132317</v>
      </c>
      <c r="Y122" s="299">
        <v>0.70576123543452562</v>
      </c>
      <c r="Z122" s="339">
        <v>0.52783439630043616</v>
      </c>
      <c r="AA122" s="340">
        <v>27.895732415505591</v>
      </c>
      <c r="AB122" s="341">
        <v>19.687726572918173</v>
      </c>
    </row>
    <row r="123" spans="1:28">
      <c r="A123" s="537" t="s">
        <v>108</v>
      </c>
      <c r="B123" s="342" t="s">
        <v>25</v>
      </c>
      <c r="C123" s="343">
        <v>25095001.111480579</v>
      </c>
      <c r="D123" s="344">
        <v>22766932.469999999</v>
      </c>
      <c r="E123" s="345">
        <v>761</v>
      </c>
      <c r="F123" s="194">
        <v>32388</v>
      </c>
      <c r="G123" s="194">
        <v>8181</v>
      </c>
      <c r="H123" s="321">
        <v>41330</v>
      </c>
      <c r="I123" s="346">
        <v>329178764.97000003</v>
      </c>
      <c r="J123" s="195">
        <v>281695555.78000087</v>
      </c>
      <c r="K123" s="195">
        <v>28686962</v>
      </c>
      <c r="L123" s="323">
        <v>639561282.75000095</v>
      </c>
      <c r="M123" s="346">
        <v>197089602.26000005</v>
      </c>
      <c r="N123" s="195">
        <v>255301744.83000001</v>
      </c>
      <c r="O123" s="196">
        <v>28686962</v>
      </c>
      <c r="P123" s="323">
        <v>481078309.09000003</v>
      </c>
      <c r="Q123" s="325">
        <v>0.59873121608546642</v>
      </c>
      <c r="R123" s="45">
        <v>0.91496360317333092</v>
      </c>
      <c r="S123" s="45">
        <v>0.90630377225186354</v>
      </c>
      <c r="T123" s="45">
        <v>0.75220048815564311</v>
      </c>
      <c r="U123" s="179">
        <v>28.091675661301814</v>
      </c>
      <c r="V123" s="179">
        <v>21.130572145541223</v>
      </c>
      <c r="W123" s="326">
        <v>0.31758131264214218</v>
      </c>
      <c r="X123" s="45">
        <v>0.90722978528119991</v>
      </c>
      <c r="Y123" s="45">
        <v>0.68241868735785782</v>
      </c>
      <c r="Z123" s="42">
        <v>0.67928865231067026</v>
      </c>
      <c r="AA123" s="328">
        <v>28.091675661301814</v>
      </c>
      <c r="AB123" s="329">
        <v>19.170284430468268</v>
      </c>
    </row>
    <row r="124" spans="1:28">
      <c r="A124" s="537"/>
      <c r="B124" s="317" t="s">
        <v>27</v>
      </c>
      <c r="C124" s="343">
        <v>25117866.941741493</v>
      </c>
      <c r="D124" s="344">
        <v>21002522.559999999</v>
      </c>
      <c r="E124" s="320">
        <v>757</v>
      </c>
      <c r="F124" s="183">
        <v>21651</v>
      </c>
      <c r="G124" s="183">
        <v>27479</v>
      </c>
      <c r="H124" s="321">
        <v>49887</v>
      </c>
      <c r="I124" s="322">
        <v>275665371.97000003</v>
      </c>
      <c r="J124" s="184">
        <v>239572209.44999862</v>
      </c>
      <c r="K124" s="184">
        <v>96776257.670000002</v>
      </c>
      <c r="L124" s="323">
        <v>612013839.0899986</v>
      </c>
      <c r="M124" s="322">
        <v>280831192.00999999</v>
      </c>
      <c r="N124" s="184">
        <v>179466859.19000003</v>
      </c>
      <c r="O124" s="185">
        <v>96776257.670000002</v>
      </c>
      <c r="P124" s="323">
        <v>557074308.87</v>
      </c>
      <c r="Q124" s="325">
        <v>1.01873945937817</v>
      </c>
      <c r="R124" s="45">
        <v>0.8213003591939817</v>
      </c>
      <c r="S124" s="45">
        <v>0.74911384589228303</v>
      </c>
      <c r="T124" s="45">
        <v>0.9102315557084657</v>
      </c>
      <c r="U124" s="179">
        <v>29.140015792940954</v>
      </c>
      <c r="V124" s="179">
        <v>26.524161908577902</v>
      </c>
      <c r="W124" s="326">
        <v>0.23890198049335243</v>
      </c>
      <c r="X124" s="45">
        <v>0.83615868372554703</v>
      </c>
      <c r="Y124" s="45">
        <v>0.76109801950664757</v>
      </c>
      <c r="Z124" s="327">
        <v>0.51119530138112135</v>
      </c>
      <c r="AA124" s="328">
        <v>29.140015792940954</v>
      </c>
      <c r="AB124" s="329">
        <v>22.178408308399792</v>
      </c>
    </row>
    <row r="125" spans="1:28">
      <c r="A125" s="537"/>
      <c r="B125" s="347" t="s">
        <v>30</v>
      </c>
      <c r="C125" s="343">
        <v>15821788.881051524</v>
      </c>
      <c r="D125" s="344">
        <v>14265511.08</v>
      </c>
      <c r="E125" s="348">
        <v>685</v>
      </c>
      <c r="F125" s="197">
        <v>24775</v>
      </c>
      <c r="G125" s="197">
        <v>29805</v>
      </c>
      <c r="H125" s="321">
        <v>55265</v>
      </c>
      <c r="I125" s="349">
        <v>134654559.11000001</v>
      </c>
      <c r="J125" s="198">
        <v>212809888.19000059</v>
      </c>
      <c r="K125" s="198">
        <v>55676508</v>
      </c>
      <c r="L125" s="323">
        <v>403140955.30000061</v>
      </c>
      <c r="M125" s="349">
        <v>131582708.23</v>
      </c>
      <c r="N125" s="198">
        <v>173843528.40000001</v>
      </c>
      <c r="O125" s="185">
        <v>55676508</v>
      </c>
      <c r="P125" s="323">
        <v>361102744.63</v>
      </c>
      <c r="Q125" s="325">
        <v>0.97718717509229969</v>
      </c>
      <c r="R125" s="45">
        <v>0.85486653944870583</v>
      </c>
      <c r="S125" s="45">
        <v>0.81689591531005035</v>
      </c>
      <c r="T125" s="45">
        <v>0.89572329450199983</v>
      </c>
      <c r="U125" s="179">
        <v>28.259832615825257</v>
      </c>
      <c r="V125" s="179">
        <v>25.312990372722069</v>
      </c>
      <c r="W125" s="326">
        <v>0.19238268956833959</v>
      </c>
      <c r="X125" s="45">
        <v>0.90163705174227471</v>
      </c>
      <c r="Y125" s="45">
        <v>0.80761731043166041</v>
      </c>
      <c r="Z125" s="42">
        <v>0.48359721342621914</v>
      </c>
      <c r="AA125" s="328">
        <v>28.259832615825257</v>
      </c>
      <c r="AB125" s="329">
        <v>22.823130010441709</v>
      </c>
    </row>
    <row r="126" spans="1:28">
      <c r="A126" s="537"/>
      <c r="B126" s="347" t="s">
        <v>118</v>
      </c>
      <c r="C126" s="343">
        <v>14138917.401646715</v>
      </c>
      <c r="D126" s="344">
        <v>12924148.5</v>
      </c>
      <c r="E126" s="348">
        <v>232</v>
      </c>
      <c r="F126" s="197">
        <v>17699</v>
      </c>
      <c r="G126" s="197">
        <v>15202</v>
      </c>
      <c r="H126" s="321">
        <v>33133</v>
      </c>
      <c r="I126" s="349">
        <v>237222354.22</v>
      </c>
      <c r="J126" s="198">
        <v>124413605.35999958</v>
      </c>
      <c r="K126" s="198">
        <v>47039927.450000003</v>
      </c>
      <c r="L126" s="323">
        <v>408675887.02999955</v>
      </c>
      <c r="M126" s="349">
        <v>235806237.67000002</v>
      </c>
      <c r="N126" s="198">
        <v>116107622.55</v>
      </c>
      <c r="O126" s="185">
        <v>47039927.450000003</v>
      </c>
      <c r="P126" s="323">
        <v>398953787.67000002</v>
      </c>
      <c r="Q126" s="325">
        <v>0.99403042535912667</v>
      </c>
      <c r="R126" s="45">
        <v>0.95155548751973484</v>
      </c>
      <c r="S126" s="45">
        <v>0.93323895094941078</v>
      </c>
      <c r="T126" s="45">
        <v>0.97621073405956571</v>
      </c>
      <c r="U126" s="179">
        <v>31.621107342584274</v>
      </c>
      <c r="V126" s="179">
        <v>30.868864410680519</v>
      </c>
      <c r="W126" s="326">
        <v>0.10766205531334316</v>
      </c>
      <c r="X126" s="45">
        <v>0.91408331577739932</v>
      </c>
      <c r="Y126" s="45">
        <v>0.89233794468665684</v>
      </c>
      <c r="Z126" s="42">
        <v>0.41517520296984878</v>
      </c>
      <c r="AA126" s="328">
        <v>31.621107342584274</v>
      </c>
      <c r="AB126" s="329">
        <v>28.216713934797806</v>
      </c>
    </row>
    <row r="127" spans="1:28">
      <c r="A127" s="537"/>
      <c r="B127" s="331" t="s">
        <v>107</v>
      </c>
      <c r="C127" s="350">
        <v>80173574.335920319</v>
      </c>
      <c r="D127" s="351">
        <v>70959114.609999999</v>
      </c>
      <c r="E127" s="352">
        <v>2435</v>
      </c>
      <c r="F127" s="352">
        <v>96513</v>
      </c>
      <c r="G127" s="352">
        <v>80667</v>
      </c>
      <c r="H127" s="351">
        <v>179615</v>
      </c>
      <c r="I127" s="353">
        <v>976721050.2700001</v>
      </c>
      <c r="J127" s="353">
        <v>858491258.77999961</v>
      </c>
      <c r="K127" s="353">
        <v>228179655.12</v>
      </c>
      <c r="L127" s="354">
        <v>2063391964.1699998</v>
      </c>
      <c r="M127" s="355">
        <v>845309740.17000008</v>
      </c>
      <c r="N127" s="353">
        <v>724719754.97000003</v>
      </c>
      <c r="O127" s="353">
        <v>228179655.12</v>
      </c>
      <c r="P127" s="354">
        <v>1798209150.2600002</v>
      </c>
      <c r="Q127" s="337">
        <v>0.86545666230529861</v>
      </c>
      <c r="R127" s="299">
        <v>0.87689787027619859</v>
      </c>
      <c r="S127" s="299">
        <v>0.84417837404646145</v>
      </c>
      <c r="T127" s="299">
        <v>0.87148209428223222</v>
      </c>
      <c r="U127" s="298">
        <v>29.078603580535852</v>
      </c>
      <c r="V127" s="298">
        <v>25.341482347168203</v>
      </c>
      <c r="W127" s="338">
        <v>0.22867854750203365</v>
      </c>
      <c r="X127" s="299">
        <v>0.88506861765558142</v>
      </c>
      <c r="Y127" s="299">
        <v>0.77132145249796635</v>
      </c>
      <c r="Z127" s="339">
        <v>0.52367007209865546</v>
      </c>
      <c r="AA127" s="340">
        <v>29.078603580535852</v>
      </c>
      <c r="AB127" s="341">
        <v>22.428950750351479</v>
      </c>
    </row>
    <row r="128" spans="1:28">
      <c r="A128" s="537" t="s">
        <v>109</v>
      </c>
      <c r="B128" s="317" t="s">
        <v>95</v>
      </c>
      <c r="C128" s="343">
        <v>18801487.236943327</v>
      </c>
      <c r="D128" s="344">
        <v>17165553.879999999</v>
      </c>
      <c r="E128" s="320">
        <v>513</v>
      </c>
      <c r="F128" s="183">
        <v>25462</v>
      </c>
      <c r="G128" s="183">
        <v>17648</v>
      </c>
      <c r="H128" s="321">
        <v>43623</v>
      </c>
      <c r="I128" s="322">
        <v>122370092.22</v>
      </c>
      <c r="J128" s="184">
        <v>243071355.7999748</v>
      </c>
      <c r="K128" s="184">
        <v>111629078</v>
      </c>
      <c r="L128" s="323">
        <v>477070526.01997483</v>
      </c>
      <c r="M128" s="322">
        <v>120535816.91999997</v>
      </c>
      <c r="N128" s="184">
        <v>118947702.13000003</v>
      </c>
      <c r="O128" s="185">
        <v>111629078</v>
      </c>
      <c r="P128" s="323">
        <v>351112597.05000001</v>
      </c>
      <c r="Q128" s="325">
        <v>0.98501042806519812</v>
      </c>
      <c r="R128" s="45">
        <v>0.6500606093423289</v>
      </c>
      <c r="S128" s="45">
        <v>0.48935302038584488</v>
      </c>
      <c r="T128" s="45">
        <v>0.7359762926022787</v>
      </c>
      <c r="U128" s="179">
        <v>27.792317647018731</v>
      </c>
      <c r="V128" s="179">
        <v>20.454486904677733</v>
      </c>
      <c r="W128" s="326">
        <v>0.32806162906924619</v>
      </c>
      <c r="X128" s="45">
        <v>0.91298915153217997</v>
      </c>
      <c r="Y128" s="45">
        <v>0.67193837093075381</v>
      </c>
      <c r="Z128" s="327">
        <v>0.62948444627833944</v>
      </c>
      <c r="AA128" s="328">
        <v>27.792317647018731</v>
      </c>
      <c r="AB128" s="329">
        <v>18.67472464412781</v>
      </c>
    </row>
    <row r="129" spans="1:28">
      <c r="A129" s="537"/>
      <c r="B129" s="317" t="s">
        <v>28</v>
      </c>
      <c r="C129" s="343">
        <v>68772704.598469108</v>
      </c>
      <c r="D129" s="344">
        <v>62996536.219999999</v>
      </c>
      <c r="E129" s="320">
        <v>2983</v>
      </c>
      <c r="F129" s="183">
        <v>17388</v>
      </c>
      <c r="G129" s="183">
        <v>39423</v>
      </c>
      <c r="H129" s="321">
        <v>59794</v>
      </c>
      <c r="I129" s="322">
        <v>1682066433.05</v>
      </c>
      <c r="J129" s="184">
        <v>245872860.38000137</v>
      </c>
      <c r="K129" s="184">
        <v>182087173.11000001</v>
      </c>
      <c r="L129" s="323">
        <v>2110026466.5400014</v>
      </c>
      <c r="M129" s="322">
        <v>1702899904.8099999</v>
      </c>
      <c r="N129" s="184">
        <v>193419886.06999999</v>
      </c>
      <c r="O129" s="185">
        <v>182087173.11000001</v>
      </c>
      <c r="P129" s="323">
        <v>2078406963.9899998</v>
      </c>
      <c r="Q129" s="325">
        <v>1.0123856414649592</v>
      </c>
      <c r="R129" s="45">
        <v>0.87743487661161035</v>
      </c>
      <c r="S129" s="45">
        <v>0.78666627040929094</v>
      </c>
      <c r="T129" s="45">
        <v>0.98501464173487319</v>
      </c>
      <c r="U129" s="179">
        <v>33.494325135135206</v>
      </c>
      <c r="V129" s="179">
        <v>32.992400673136565</v>
      </c>
      <c r="W129" s="326">
        <v>9.7716006407248868E-2</v>
      </c>
      <c r="X129" s="45">
        <v>0.9160107427475277</v>
      </c>
      <c r="Y129" s="45">
        <v>0.90228399359275113</v>
      </c>
      <c r="Z129" s="327">
        <v>0.30327457604441915</v>
      </c>
      <c r="AA129" s="328">
        <v>33.494325135135206</v>
      </c>
      <c r="AB129" s="329">
        <v>30.221393445623853</v>
      </c>
    </row>
    <row r="130" spans="1:28">
      <c r="A130" s="537"/>
      <c r="B130" s="317" t="s">
        <v>29</v>
      </c>
      <c r="C130" s="343">
        <v>34405730.328991294</v>
      </c>
      <c r="D130" s="344">
        <v>31262159.530000001</v>
      </c>
      <c r="E130" s="320">
        <v>1212</v>
      </c>
      <c r="F130" s="183">
        <v>7907</v>
      </c>
      <c r="G130" s="183">
        <v>26873</v>
      </c>
      <c r="H130" s="321">
        <v>35992</v>
      </c>
      <c r="I130" s="322">
        <v>483448519.38999999</v>
      </c>
      <c r="J130" s="184">
        <v>171753015.12000242</v>
      </c>
      <c r="K130" s="184">
        <v>303844150.88</v>
      </c>
      <c r="L130" s="323">
        <v>959045685.39000237</v>
      </c>
      <c r="M130" s="322">
        <v>518344184.77999991</v>
      </c>
      <c r="N130" s="184">
        <v>104344839.33000001</v>
      </c>
      <c r="O130" s="185">
        <v>303844150.88</v>
      </c>
      <c r="P130" s="323">
        <v>926533174.98999989</v>
      </c>
      <c r="Q130" s="325">
        <v>1.0721807265725629</v>
      </c>
      <c r="R130" s="45">
        <v>0.85826623746113317</v>
      </c>
      <c r="S130" s="45">
        <v>0.60752842829044451</v>
      </c>
      <c r="T130" s="45">
        <v>0.96609910153885836</v>
      </c>
      <c r="U130" s="179">
        <v>30.677525155281629</v>
      </c>
      <c r="V130" s="179">
        <v>29.637529489953309</v>
      </c>
      <c r="W130" s="326">
        <v>0.12217110506594697</v>
      </c>
      <c r="X130" s="45">
        <v>0.90863234789867475</v>
      </c>
      <c r="Y130" s="45">
        <v>0.87782889493405303</v>
      </c>
      <c r="Z130" s="327">
        <v>0.49702711713714159</v>
      </c>
      <c r="AA130" s="328">
        <v>30.677525155281629</v>
      </c>
      <c r="AB130" s="329">
        <v>26.929618006372486</v>
      </c>
    </row>
    <row r="131" spans="1:28">
      <c r="A131" s="537"/>
      <c r="B131" s="331" t="s">
        <v>107</v>
      </c>
      <c r="C131" s="332">
        <v>121979922.16440374</v>
      </c>
      <c r="D131" s="333">
        <v>111424249.63</v>
      </c>
      <c r="E131" s="199">
        <v>4708</v>
      </c>
      <c r="F131" s="199">
        <v>50757</v>
      </c>
      <c r="G131" s="199">
        <v>83944</v>
      </c>
      <c r="H131" s="333">
        <v>139409</v>
      </c>
      <c r="I131" s="334">
        <v>2287885044.6599998</v>
      </c>
      <c r="J131" s="335">
        <v>660697231.29997861</v>
      </c>
      <c r="K131" s="335">
        <v>597560401.99000001</v>
      </c>
      <c r="L131" s="336">
        <v>3546142677.9499784</v>
      </c>
      <c r="M131" s="334">
        <v>2341779906.5099998</v>
      </c>
      <c r="N131" s="335">
        <v>416712427.53000009</v>
      </c>
      <c r="O131" s="335">
        <v>597560401.99000001</v>
      </c>
      <c r="P131" s="336">
        <v>3356052736.0299997</v>
      </c>
      <c r="Q131" s="337">
        <v>1.023556630161901</v>
      </c>
      <c r="R131" s="299">
        <v>0.80609312646724907</v>
      </c>
      <c r="S131" s="299">
        <v>0.63071617041603545</v>
      </c>
      <c r="T131" s="299">
        <v>0.94639529224191576</v>
      </c>
      <c r="U131" s="298">
        <v>31.825591733625735</v>
      </c>
      <c r="V131" s="298">
        <v>30.119590189516629</v>
      </c>
      <c r="W131" s="338">
        <v>0.135502110344903</v>
      </c>
      <c r="X131" s="299">
        <v>0.91346385251683571</v>
      </c>
      <c r="Y131" s="299">
        <v>0.864497889655097</v>
      </c>
      <c r="Z131" s="193">
        <v>0.45537232172958703</v>
      </c>
      <c r="AA131" s="340">
        <v>31.825591733625735</v>
      </c>
      <c r="AB131" s="341">
        <v>27.513156890744149</v>
      </c>
    </row>
    <row r="132" spans="1:28" ht="12.5" thickBot="1">
      <c r="A132" s="530" t="s">
        <v>32</v>
      </c>
      <c r="B132" s="531"/>
      <c r="C132" s="356">
        <v>250816121.44900009</v>
      </c>
      <c r="D132" s="356">
        <v>226764643.45000002</v>
      </c>
      <c r="E132" s="357">
        <v>8350</v>
      </c>
      <c r="F132" s="357">
        <v>265870</v>
      </c>
      <c r="G132" s="357">
        <v>227312</v>
      </c>
      <c r="H132" s="357">
        <v>501532</v>
      </c>
      <c r="I132" s="358">
        <v>3657652520.0899997</v>
      </c>
      <c r="J132" s="359">
        <v>2229568096.0199795</v>
      </c>
      <c r="K132" s="359">
        <v>960362315.11000001</v>
      </c>
      <c r="L132" s="360">
        <v>6847582931.2199793</v>
      </c>
      <c r="M132" s="358">
        <v>3508145076.0799999</v>
      </c>
      <c r="N132" s="359">
        <v>1643810949.4100001</v>
      </c>
      <c r="O132" s="359">
        <v>960362315.11000001</v>
      </c>
      <c r="P132" s="360">
        <v>6112318340.6000004</v>
      </c>
      <c r="Q132" s="361">
        <v>0.95912475469202829</v>
      </c>
      <c r="R132" s="362">
        <v>0.81637306426302736</v>
      </c>
      <c r="S132" s="362">
        <v>0.73727775004691742</v>
      </c>
      <c r="T132" s="362">
        <v>0.89262421528803848</v>
      </c>
      <c r="U132" s="363">
        <v>30.19687208305832</v>
      </c>
      <c r="V132" s="363">
        <v>26.954459247293208</v>
      </c>
      <c r="W132" s="364">
        <v>0.19297208351183892</v>
      </c>
      <c r="X132" s="362">
        <v>0.90410712891957945</v>
      </c>
      <c r="Y132" s="362">
        <v>0.80702791648816108</v>
      </c>
      <c r="Z132" s="365">
        <v>0.50620100013558456</v>
      </c>
      <c r="AA132" s="366">
        <v>30.19687208305832</v>
      </c>
      <c r="AB132" s="367">
        <v>24.36971876165007</v>
      </c>
    </row>
    <row r="135" spans="1:28" ht="12.5" thickBot="1">
      <c r="A135" s="300"/>
      <c r="B135" s="308">
        <v>43708</v>
      </c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  <c r="U135" s="309"/>
      <c r="V135" s="309"/>
      <c r="W135" s="310"/>
      <c r="X135" s="310"/>
      <c r="Y135" s="310"/>
      <c r="Z135" s="302"/>
      <c r="AA135" s="302"/>
      <c r="AB135" s="302"/>
    </row>
    <row r="136" spans="1:28">
      <c r="A136" s="537" t="s">
        <v>101</v>
      </c>
      <c r="B136" s="538" t="s">
        <v>1</v>
      </c>
      <c r="C136" s="539" t="s">
        <v>2</v>
      </c>
      <c r="D136" s="541" t="s">
        <v>3</v>
      </c>
      <c r="E136" s="543" t="s">
        <v>5</v>
      </c>
      <c r="F136" s="544"/>
      <c r="G136" s="544"/>
      <c r="H136" s="545"/>
      <c r="I136" s="532" t="s">
        <v>6</v>
      </c>
      <c r="J136" s="533"/>
      <c r="K136" s="533"/>
      <c r="L136" s="534"/>
      <c r="M136" s="532" t="s">
        <v>7</v>
      </c>
      <c r="N136" s="533"/>
      <c r="O136" s="533"/>
      <c r="P136" s="534"/>
      <c r="Q136" s="535" t="s">
        <v>8</v>
      </c>
      <c r="R136" s="536"/>
      <c r="S136" s="536"/>
      <c r="T136" s="536"/>
      <c r="U136" s="536"/>
      <c r="V136" s="536"/>
      <c r="W136" s="536"/>
      <c r="X136" s="536"/>
      <c r="Y136" s="536"/>
      <c r="Z136" s="536"/>
      <c r="AA136" s="536"/>
      <c r="AB136" s="536"/>
    </row>
    <row r="137" spans="1:28" ht="36">
      <c r="A137" s="537"/>
      <c r="B137" s="538"/>
      <c r="C137" s="540"/>
      <c r="D137" s="542"/>
      <c r="E137" s="311" t="s">
        <v>10</v>
      </c>
      <c r="F137" s="152" t="s">
        <v>11</v>
      </c>
      <c r="G137" s="152" t="s">
        <v>12</v>
      </c>
      <c r="H137" s="312" t="s">
        <v>13</v>
      </c>
      <c r="I137" s="311" t="s">
        <v>10</v>
      </c>
      <c r="J137" s="152" t="s">
        <v>11</v>
      </c>
      <c r="K137" s="152" t="s">
        <v>14</v>
      </c>
      <c r="L137" s="312" t="s">
        <v>15</v>
      </c>
      <c r="M137" s="311" t="s">
        <v>10</v>
      </c>
      <c r="N137" s="152" t="s">
        <v>11</v>
      </c>
      <c r="O137" s="152" t="s">
        <v>14</v>
      </c>
      <c r="P137" s="313" t="s">
        <v>15</v>
      </c>
      <c r="Q137" s="314" t="s">
        <v>102</v>
      </c>
      <c r="R137" s="168" t="s">
        <v>103</v>
      </c>
      <c r="S137" s="168" t="s">
        <v>104</v>
      </c>
      <c r="T137" s="168" t="s">
        <v>105</v>
      </c>
      <c r="U137" s="152" t="s">
        <v>92</v>
      </c>
      <c r="V137" s="152" t="s">
        <v>93</v>
      </c>
      <c r="W137" s="315" t="s">
        <v>94</v>
      </c>
      <c r="X137" s="316" t="s">
        <v>21</v>
      </c>
      <c r="Y137" s="316" t="s">
        <v>79</v>
      </c>
      <c r="Z137" s="152" t="s">
        <v>120</v>
      </c>
      <c r="AA137" s="152" t="s">
        <v>122</v>
      </c>
      <c r="AB137" s="152" t="s">
        <v>123</v>
      </c>
    </row>
    <row r="138" spans="1:28">
      <c r="A138" s="537" t="s">
        <v>106</v>
      </c>
      <c r="B138" s="317" t="s">
        <v>24</v>
      </c>
      <c r="C138" s="318">
        <v>15856920</v>
      </c>
      <c r="D138" s="319">
        <v>14540827.24</v>
      </c>
      <c r="E138" s="320">
        <v>420</v>
      </c>
      <c r="F138" s="183">
        <v>52558</v>
      </c>
      <c r="G138" s="183">
        <v>20659</v>
      </c>
      <c r="H138" s="321">
        <v>73637</v>
      </c>
      <c r="I138" s="322">
        <v>131928637.95</v>
      </c>
      <c r="J138" s="184">
        <v>238793283.28</v>
      </c>
      <c r="K138" s="184">
        <v>40846220</v>
      </c>
      <c r="L138" s="323">
        <v>411568141.23000002</v>
      </c>
      <c r="M138" s="324">
        <v>130232157.58000001</v>
      </c>
      <c r="N138" s="184">
        <v>128668801.92000002</v>
      </c>
      <c r="O138" s="185">
        <v>40846220</v>
      </c>
      <c r="P138" s="323">
        <v>299747179.5</v>
      </c>
      <c r="Q138" s="325">
        <v>0.98714092409077292</v>
      </c>
      <c r="R138" s="45">
        <v>0.6061912567133495</v>
      </c>
      <c r="S138" s="45">
        <v>0.53882923402467664</v>
      </c>
      <c r="T138" s="45">
        <v>0.72830510788367808</v>
      </c>
      <c r="U138" s="179">
        <v>28.304314083164915</v>
      </c>
      <c r="V138" s="179">
        <v>20.614176521912931</v>
      </c>
      <c r="W138" s="326">
        <v>0.33214276468909953</v>
      </c>
      <c r="X138" s="45">
        <v>0.91700199282079997</v>
      </c>
      <c r="Y138" s="45">
        <v>0.66785723531090047</v>
      </c>
      <c r="Z138" s="327">
        <v>0.56000000000000005</v>
      </c>
      <c r="AA138" s="328">
        <v>28.304314083164915</v>
      </c>
      <c r="AB138" s="329">
        <v>18.903240950953904</v>
      </c>
    </row>
    <row r="139" spans="1:28">
      <c r="A139" s="537"/>
      <c r="B139" s="317" t="s">
        <v>80</v>
      </c>
      <c r="C139" s="318">
        <v>20845930</v>
      </c>
      <c r="D139" s="319">
        <v>18825553.149999999</v>
      </c>
      <c r="E139" s="320">
        <v>509</v>
      </c>
      <c r="F139" s="183">
        <v>27148</v>
      </c>
      <c r="G139" s="183">
        <v>26023</v>
      </c>
      <c r="H139" s="321">
        <v>53680</v>
      </c>
      <c r="I139" s="322">
        <v>192892611.11000001</v>
      </c>
      <c r="J139" s="184">
        <v>265179905.96000001</v>
      </c>
      <c r="K139" s="184">
        <v>80364925.799999997</v>
      </c>
      <c r="L139" s="323">
        <v>538437442.87</v>
      </c>
      <c r="M139" s="322">
        <v>134226363.76999998</v>
      </c>
      <c r="N139" s="184">
        <v>191453900.22999996</v>
      </c>
      <c r="O139" s="185">
        <v>80364925.799999997</v>
      </c>
      <c r="P139" s="323">
        <v>406045189.79999995</v>
      </c>
      <c r="Q139" s="325">
        <v>0.69586057753894626</v>
      </c>
      <c r="R139" s="45">
        <v>0.78663837813899984</v>
      </c>
      <c r="S139" s="45">
        <v>0.72197740449790737</v>
      </c>
      <c r="T139" s="45">
        <v>0.75411766989249895</v>
      </c>
      <c r="U139" s="179">
        <v>28.601414183147124</v>
      </c>
      <c r="V139" s="179">
        <v>21.568831819425181</v>
      </c>
      <c r="W139" s="326">
        <v>0.31897102811362255</v>
      </c>
      <c r="X139" s="45">
        <v>0.90308051259886213</v>
      </c>
      <c r="Y139" s="45">
        <v>0.68102897188637745</v>
      </c>
      <c r="Z139" s="327">
        <v>0.54</v>
      </c>
      <c r="AA139" s="328">
        <v>28.601414183147124</v>
      </c>
      <c r="AB139" s="329">
        <v>19.478391695645143</v>
      </c>
    </row>
    <row r="140" spans="1:28">
      <c r="A140" s="537"/>
      <c r="B140" s="317" t="s">
        <v>31</v>
      </c>
      <c r="C140" s="318">
        <v>17822150</v>
      </c>
      <c r="D140" s="319">
        <v>16290759.75</v>
      </c>
      <c r="E140" s="320">
        <v>285</v>
      </c>
      <c r="F140" s="183">
        <v>39269</v>
      </c>
      <c r="G140" s="183">
        <v>18022</v>
      </c>
      <c r="H140" s="321">
        <v>57576</v>
      </c>
      <c r="I140" s="322">
        <v>96007135.030000001</v>
      </c>
      <c r="J140" s="184">
        <v>301956559.61000001</v>
      </c>
      <c r="K140" s="184">
        <v>34591487</v>
      </c>
      <c r="L140" s="323">
        <v>432555181.63999999</v>
      </c>
      <c r="M140" s="322">
        <v>55849529.670000002</v>
      </c>
      <c r="N140" s="184">
        <v>181909784.86000001</v>
      </c>
      <c r="O140" s="330">
        <v>34591487</v>
      </c>
      <c r="P140" s="323">
        <v>272350801.53000003</v>
      </c>
      <c r="Q140" s="325">
        <v>0.58172269855306402</v>
      </c>
      <c r="R140" s="45">
        <v>0.6432997429068037</v>
      </c>
      <c r="S140" s="45">
        <v>0.60243693693871203</v>
      </c>
      <c r="T140" s="45">
        <v>0.62963250260325798</v>
      </c>
      <c r="U140" s="179">
        <v>26.552179780319943</v>
      </c>
      <c r="V140" s="179">
        <v>16.718115404654473</v>
      </c>
      <c r="W140" s="326">
        <v>0.42446944781067797</v>
      </c>
      <c r="X140" s="45">
        <v>0.91407376494979564</v>
      </c>
      <c r="Y140" s="45">
        <v>0.57553055218932203</v>
      </c>
      <c r="Z140" s="327">
        <v>0.56999999999999995</v>
      </c>
      <c r="AA140" s="328">
        <v>26.552179780319943</v>
      </c>
      <c r="AB140" s="329">
        <v>15.281590690797689</v>
      </c>
    </row>
    <row r="141" spans="1:28">
      <c r="A141" s="537"/>
      <c r="B141" s="331" t="s">
        <v>107</v>
      </c>
      <c r="C141" s="332">
        <v>54525000</v>
      </c>
      <c r="D141" s="332">
        <v>49657140.140000001</v>
      </c>
      <c r="E141" s="332">
        <v>1214</v>
      </c>
      <c r="F141" s="332">
        <v>118975</v>
      </c>
      <c r="G141" s="332">
        <v>64704</v>
      </c>
      <c r="H141" s="333">
        <v>184893</v>
      </c>
      <c r="I141" s="334">
        <v>420828384.09000003</v>
      </c>
      <c r="J141" s="335">
        <v>805929748.85000002</v>
      </c>
      <c r="K141" s="335">
        <v>155802632.80000001</v>
      </c>
      <c r="L141" s="336">
        <v>1382560765.74</v>
      </c>
      <c r="M141" s="334">
        <v>320308051.01999998</v>
      </c>
      <c r="N141" s="335">
        <v>502032487.00999999</v>
      </c>
      <c r="O141" s="335">
        <v>155802632.80000001</v>
      </c>
      <c r="P141" s="336">
        <v>978143170.82999992</v>
      </c>
      <c r="Q141" s="337">
        <v>0.76113699343886854</v>
      </c>
      <c r="R141" s="299">
        <v>0.68401057545902988</v>
      </c>
      <c r="S141" s="299">
        <v>0.62292338473218278</v>
      </c>
      <c r="T141" s="299">
        <v>0.70748656772887653</v>
      </c>
      <c r="U141" s="298">
        <v>27.842134320303206</v>
      </c>
      <c r="V141" s="298">
        <v>19.697936048517672</v>
      </c>
      <c r="W141" s="338">
        <v>0.3556761184616154</v>
      </c>
      <c r="X141" s="299">
        <v>0.91072242347546994</v>
      </c>
      <c r="Y141" s="299">
        <v>0.6443238815383846</v>
      </c>
      <c r="Z141" s="339">
        <v>0.56000000000000005</v>
      </c>
      <c r="AA141" s="340">
        <v>27.842134320303206</v>
      </c>
      <c r="AB141" s="341">
        <v>17.939352055570836</v>
      </c>
    </row>
    <row r="142" spans="1:28">
      <c r="A142" s="537" t="s">
        <v>108</v>
      </c>
      <c r="B142" s="342" t="s">
        <v>25</v>
      </c>
      <c r="C142" s="343">
        <v>25260950</v>
      </c>
      <c r="D142" s="344">
        <v>22836952.039999999</v>
      </c>
      <c r="E142" s="345">
        <v>761</v>
      </c>
      <c r="F142" s="194">
        <v>32521</v>
      </c>
      <c r="G142" s="194">
        <v>8336</v>
      </c>
      <c r="H142" s="321">
        <v>41618</v>
      </c>
      <c r="I142" s="346">
        <v>339736514.50999999</v>
      </c>
      <c r="J142" s="195">
        <v>279117949.67000002</v>
      </c>
      <c r="K142" s="195">
        <v>29696847.25</v>
      </c>
      <c r="L142" s="323">
        <v>648551311.43000007</v>
      </c>
      <c r="M142" s="346">
        <v>165774562.78999999</v>
      </c>
      <c r="N142" s="195">
        <v>254429030.57000002</v>
      </c>
      <c r="O142" s="196">
        <v>29696847.25</v>
      </c>
      <c r="P142" s="323">
        <v>449900440.61000001</v>
      </c>
      <c r="Q142" s="325">
        <v>0.48795038422377318</v>
      </c>
      <c r="R142" s="45">
        <v>0.9200526679866452</v>
      </c>
      <c r="S142" s="45">
        <v>0.91154664496070714</v>
      </c>
      <c r="T142" s="45">
        <v>0.69370061039273534</v>
      </c>
      <c r="U142" s="179">
        <v>28.399206264217391</v>
      </c>
      <c r="V142" s="179">
        <v>19.700546720156794</v>
      </c>
      <c r="W142" s="326">
        <v>0.37286572477845759</v>
      </c>
      <c r="X142" s="45">
        <v>0.90404169439391624</v>
      </c>
      <c r="Y142" s="45">
        <v>0.62713427522154241</v>
      </c>
      <c r="Z142" s="42">
        <v>0.69</v>
      </c>
      <c r="AA142" s="328">
        <v>28.399206264217391</v>
      </c>
      <c r="AB142" s="329">
        <v>17.810115637377059</v>
      </c>
    </row>
    <row r="143" spans="1:28">
      <c r="A143" s="537"/>
      <c r="B143" s="317" t="s">
        <v>27</v>
      </c>
      <c r="C143" s="343">
        <v>25863510</v>
      </c>
      <c r="D143" s="344">
        <v>22088442.309999999</v>
      </c>
      <c r="E143" s="320">
        <v>757</v>
      </c>
      <c r="F143" s="183">
        <v>21667</v>
      </c>
      <c r="G143" s="183">
        <v>27724</v>
      </c>
      <c r="H143" s="321">
        <v>50148</v>
      </c>
      <c r="I143" s="322">
        <v>284566104.94</v>
      </c>
      <c r="J143" s="184">
        <v>256609181.38</v>
      </c>
      <c r="K143" s="184">
        <v>103190399.56999999</v>
      </c>
      <c r="L143" s="323">
        <v>644365685.88999987</v>
      </c>
      <c r="M143" s="322">
        <v>271701533.49000001</v>
      </c>
      <c r="N143" s="184">
        <v>169449344.29000002</v>
      </c>
      <c r="O143" s="185">
        <v>103190399.56999999</v>
      </c>
      <c r="P143" s="323">
        <v>544341277.35000002</v>
      </c>
      <c r="Q143" s="325">
        <v>0.95479232689110161</v>
      </c>
      <c r="R143" s="45">
        <v>0.75775447859092349</v>
      </c>
      <c r="S143" s="45">
        <v>0.66034014597112478</v>
      </c>
      <c r="T143" s="45">
        <v>0.84477074007774666</v>
      </c>
      <c r="U143" s="179">
        <v>29.172074555854</v>
      </c>
      <c r="V143" s="179">
        <v>24.643715012151983</v>
      </c>
      <c r="W143" s="326">
        <v>0.27853296952411677</v>
      </c>
      <c r="X143" s="45">
        <v>0.85403884894200355</v>
      </c>
      <c r="Y143" s="45">
        <v>0.72146703047588323</v>
      </c>
      <c r="Z143" s="327">
        <v>0.52</v>
      </c>
      <c r="AA143" s="328">
        <v>29.172074555854</v>
      </c>
      <c r="AB143" s="329">
        <v>21.046690002633053</v>
      </c>
    </row>
    <row r="144" spans="1:28">
      <c r="A144" s="537"/>
      <c r="B144" s="347" t="s">
        <v>30</v>
      </c>
      <c r="C144" s="343">
        <v>16513180</v>
      </c>
      <c r="D144" s="344">
        <v>14967480.67</v>
      </c>
      <c r="E144" s="348">
        <v>687</v>
      </c>
      <c r="F144" s="197">
        <v>24817</v>
      </c>
      <c r="G144" s="197">
        <v>30056</v>
      </c>
      <c r="H144" s="321">
        <v>55560</v>
      </c>
      <c r="I144" s="349">
        <v>152265199.86000001</v>
      </c>
      <c r="J144" s="198">
        <v>212599681.87</v>
      </c>
      <c r="K144" s="198">
        <v>60419842</v>
      </c>
      <c r="L144" s="323">
        <v>425284723.73000002</v>
      </c>
      <c r="M144" s="349">
        <v>137733215.55999997</v>
      </c>
      <c r="N144" s="198">
        <v>173282025.03</v>
      </c>
      <c r="O144" s="185">
        <v>60419842</v>
      </c>
      <c r="P144" s="323">
        <v>371435082.58999997</v>
      </c>
      <c r="Q144" s="325">
        <v>0.9045613553631332</v>
      </c>
      <c r="R144" s="45">
        <v>0.85598957802475195</v>
      </c>
      <c r="S144" s="45">
        <v>0.81506248506974777</v>
      </c>
      <c r="T144" s="45">
        <v>0.87337978973778641</v>
      </c>
      <c r="U144" s="179">
        <v>28.413915013928662</v>
      </c>
      <c r="V144" s="179">
        <v>24.816139120492345</v>
      </c>
      <c r="W144" s="326">
        <v>0.20837203249350023</v>
      </c>
      <c r="X144" s="45">
        <v>0.90639602244994599</v>
      </c>
      <c r="Y144" s="45">
        <v>0.79162796750649977</v>
      </c>
      <c r="Z144" s="42">
        <v>0.49</v>
      </c>
      <c r="AA144" s="328">
        <v>28.413915013928662</v>
      </c>
      <c r="AB144" s="329">
        <v>22.493249791378762</v>
      </c>
    </row>
    <row r="145" spans="1:28">
      <c r="A145" s="537"/>
      <c r="B145" s="347" t="s">
        <v>118</v>
      </c>
      <c r="C145" s="343">
        <v>14537378</v>
      </c>
      <c r="D145" s="344">
        <v>13482282.75</v>
      </c>
      <c r="E145" s="348">
        <v>234</v>
      </c>
      <c r="F145" s="197">
        <v>17592</v>
      </c>
      <c r="G145" s="197">
        <v>15590</v>
      </c>
      <c r="H145" s="321">
        <v>33416</v>
      </c>
      <c r="I145" s="349">
        <v>269102307.85000002</v>
      </c>
      <c r="J145" s="198">
        <v>111333405.09</v>
      </c>
      <c r="K145" s="198">
        <v>55769711.760000005</v>
      </c>
      <c r="L145" s="323">
        <v>436205424.70000005</v>
      </c>
      <c r="M145" s="349">
        <v>269473728.80999994</v>
      </c>
      <c r="N145" s="198">
        <v>120251221.74999999</v>
      </c>
      <c r="O145" s="185">
        <v>55769711.760000005</v>
      </c>
      <c r="P145" s="323">
        <v>445494662.31999993</v>
      </c>
      <c r="Q145" s="325">
        <v>1.0013802221280352</v>
      </c>
      <c r="R145" s="45">
        <v>1.0533671473525239</v>
      </c>
      <c r="S145" s="45">
        <v>1.0801000980145266</v>
      </c>
      <c r="T145" s="45">
        <v>1.0212955573085514</v>
      </c>
      <c r="U145" s="179">
        <v>32.353973936646597</v>
      </c>
      <c r="V145" s="179">
        <v>33.042969842773836</v>
      </c>
      <c r="W145" s="326">
        <v>5.2828132077688439E-2</v>
      </c>
      <c r="X145" s="45">
        <v>0.92742190166617389</v>
      </c>
      <c r="Y145" s="45">
        <v>0.94717186792231156</v>
      </c>
      <c r="Z145" s="42">
        <v>0.5</v>
      </c>
      <c r="AA145" s="328">
        <v>32.353973936646597</v>
      </c>
      <c r="AB145" s="329">
        <v>30.64477392828335</v>
      </c>
    </row>
    <row r="146" spans="1:28">
      <c r="A146" s="537"/>
      <c r="B146" s="331" t="s">
        <v>107</v>
      </c>
      <c r="C146" s="350">
        <v>82175018</v>
      </c>
      <c r="D146" s="351">
        <v>73375157.769999996</v>
      </c>
      <c r="E146" s="352">
        <v>2439</v>
      </c>
      <c r="F146" s="352">
        <v>96597</v>
      </c>
      <c r="G146" s="352">
        <v>81706</v>
      </c>
      <c r="H146" s="351">
        <v>180742</v>
      </c>
      <c r="I146" s="353">
        <v>1045670127.1600001</v>
      </c>
      <c r="J146" s="353">
        <v>859660218.01000011</v>
      </c>
      <c r="K146" s="353">
        <v>249076800.57999998</v>
      </c>
      <c r="L146" s="354">
        <v>2154407145.75</v>
      </c>
      <c r="M146" s="355">
        <v>844683040.64999986</v>
      </c>
      <c r="N146" s="353">
        <v>717411621.63999999</v>
      </c>
      <c r="O146" s="353">
        <v>249076800.57999998</v>
      </c>
      <c r="P146" s="354">
        <v>1811171462.8699999</v>
      </c>
      <c r="Q146" s="337">
        <v>0.80779111759090461</v>
      </c>
      <c r="R146" s="299">
        <v>0.87170213135762342</v>
      </c>
      <c r="S146" s="299">
        <v>0.83452927867327997</v>
      </c>
      <c r="T146" s="299">
        <v>0.84068207183720989</v>
      </c>
      <c r="U146" s="298">
        <v>29.361533402124365</v>
      </c>
      <c r="V146" s="298">
        <v>24.683714732815353</v>
      </c>
      <c r="W146" s="338">
        <v>0.24934388629564108</v>
      </c>
      <c r="X146" s="299">
        <v>0.89291319376407063</v>
      </c>
      <c r="Y146" s="299">
        <v>0.75065611370435892</v>
      </c>
      <c r="Z146" s="339">
        <v>0.55000000000000004</v>
      </c>
      <c r="AA146" s="340">
        <v>29.361533402124365</v>
      </c>
      <c r="AB146" s="341">
        <v>22.040414556039401</v>
      </c>
    </row>
    <row r="147" spans="1:28">
      <c r="A147" s="537" t="s">
        <v>109</v>
      </c>
      <c r="B147" s="317" t="s">
        <v>95</v>
      </c>
      <c r="C147" s="343">
        <v>22428210</v>
      </c>
      <c r="D147" s="344">
        <v>20458654.719999999</v>
      </c>
      <c r="E147" s="320">
        <v>518</v>
      </c>
      <c r="F147" s="183">
        <v>25583</v>
      </c>
      <c r="G147" s="183">
        <v>40128</v>
      </c>
      <c r="H147" s="321">
        <v>66229</v>
      </c>
      <c r="I147" s="322">
        <v>159505832.49000001</v>
      </c>
      <c r="J147" s="184">
        <v>290410770.49000001</v>
      </c>
      <c r="K147" s="184">
        <v>125191216</v>
      </c>
      <c r="L147" s="323">
        <v>575107818.98000002</v>
      </c>
      <c r="M147" s="322">
        <v>151816567.90000001</v>
      </c>
      <c r="N147" s="184">
        <v>130550247.22</v>
      </c>
      <c r="O147" s="185">
        <v>125191216</v>
      </c>
      <c r="P147" s="323">
        <v>407558031.12</v>
      </c>
      <c r="Q147" s="325">
        <v>0.95179320737075823</v>
      </c>
      <c r="R147" s="45">
        <v>0.61535187880088127</v>
      </c>
      <c r="S147" s="45">
        <v>0.44953652028720248</v>
      </c>
      <c r="T147" s="45">
        <v>0.70866369343201929</v>
      </c>
      <c r="U147" s="179">
        <v>28.110734887068862</v>
      </c>
      <c r="V147" s="179">
        <v>19.921057210158541</v>
      </c>
      <c r="W147" s="326">
        <v>0.35356830453586741</v>
      </c>
      <c r="X147" s="45">
        <v>0.91218401825201378</v>
      </c>
      <c r="Y147" s="45">
        <v>0.64643169546413259</v>
      </c>
      <c r="Z147" s="327">
        <v>0.44</v>
      </c>
      <c r="AA147" s="328">
        <v>28.110734887068862</v>
      </c>
      <c r="AB147" s="329">
        <v>18.171670013790667</v>
      </c>
    </row>
    <row r="148" spans="1:28">
      <c r="A148" s="537"/>
      <c r="B148" s="317" t="s">
        <v>28</v>
      </c>
      <c r="C148" s="343">
        <v>76777250</v>
      </c>
      <c r="D148" s="344">
        <v>68203362.239999995</v>
      </c>
      <c r="E148" s="320">
        <v>2996</v>
      </c>
      <c r="F148" s="183">
        <v>17501</v>
      </c>
      <c r="G148" s="183">
        <v>17742</v>
      </c>
      <c r="H148" s="321">
        <v>38239</v>
      </c>
      <c r="I148" s="322">
        <v>1850761056.1600001</v>
      </c>
      <c r="J148" s="184">
        <v>259726223.86000001</v>
      </c>
      <c r="K148" s="184">
        <v>185819766.36000001</v>
      </c>
      <c r="L148" s="323">
        <v>2296307046.3800001</v>
      </c>
      <c r="M148" s="322">
        <v>1824787942.5099998</v>
      </c>
      <c r="N148" s="184">
        <v>167497630.84</v>
      </c>
      <c r="O148" s="185">
        <v>185819766.36000001</v>
      </c>
      <c r="P148" s="323">
        <v>2178105339.7099996</v>
      </c>
      <c r="Q148" s="325">
        <v>0.98596625233519342</v>
      </c>
      <c r="R148" s="45">
        <v>0.79299871383769005</v>
      </c>
      <c r="S148" s="45">
        <v>0.64490072796917919</v>
      </c>
      <c r="T148" s="45">
        <v>0.94852530420252856</v>
      </c>
      <c r="U148" s="179">
        <v>33.66853144716756</v>
      </c>
      <c r="V148" s="179">
        <v>31.935454032977006</v>
      </c>
      <c r="W148" s="326">
        <v>0.15739864456813391</v>
      </c>
      <c r="X148" s="45">
        <v>0.88832775646431716</v>
      </c>
      <c r="Y148" s="45">
        <v>0.84260135543186609</v>
      </c>
      <c r="Z148" s="327">
        <v>0.47</v>
      </c>
      <c r="AA148" s="328">
        <v>33.66853144716756</v>
      </c>
      <c r="AB148" s="329">
        <v>28.369150232783795</v>
      </c>
    </row>
    <row r="149" spans="1:28">
      <c r="A149" s="537"/>
      <c r="B149" s="317" t="s">
        <v>29</v>
      </c>
      <c r="C149" s="343">
        <v>39634080</v>
      </c>
      <c r="D149" s="344">
        <v>34669550.789999999</v>
      </c>
      <c r="E149" s="320">
        <v>1231</v>
      </c>
      <c r="F149" s="183">
        <v>8044</v>
      </c>
      <c r="G149" s="183">
        <v>27181</v>
      </c>
      <c r="H149" s="321">
        <v>36456</v>
      </c>
      <c r="I149" s="322">
        <v>555003294.14999998</v>
      </c>
      <c r="J149" s="184">
        <v>195543400.62</v>
      </c>
      <c r="K149" s="184">
        <v>314794632.98000002</v>
      </c>
      <c r="L149" s="323">
        <v>1065341327.75</v>
      </c>
      <c r="M149" s="322">
        <v>529146812.29000002</v>
      </c>
      <c r="N149" s="184">
        <v>121040825.68000001</v>
      </c>
      <c r="O149" s="185">
        <v>314794632.98000002</v>
      </c>
      <c r="P149" s="323">
        <v>964982270.95000005</v>
      </c>
      <c r="Q149" s="325">
        <v>0.95341202091493937</v>
      </c>
      <c r="R149" s="45">
        <v>0.85401328132561904</v>
      </c>
      <c r="S149" s="45">
        <v>0.61899724202515505</v>
      </c>
      <c r="T149" s="45">
        <v>0.90579633570401497</v>
      </c>
      <c r="U149" s="179">
        <v>30.728443359505093</v>
      </c>
      <c r="V149" s="179">
        <v>27.833711396928084</v>
      </c>
      <c r="W149" s="326">
        <v>0.207662898543722</v>
      </c>
      <c r="X149" s="45">
        <v>0.87474089949861333</v>
      </c>
      <c r="Y149" s="45">
        <v>0.792337101456278</v>
      </c>
      <c r="Z149" s="327">
        <v>0.51</v>
      </c>
      <c r="AA149" s="328">
        <v>30.728443359505093</v>
      </c>
      <c r="AB149" s="329">
        <v>24.347285743733678</v>
      </c>
    </row>
    <row r="150" spans="1:28">
      <c r="A150" s="537"/>
      <c r="B150" s="331" t="s">
        <v>107</v>
      </c>
      <c r="C150" s="332">
        <v>138839540</v>
      </c>
      <c r="D150" s="333">
        <v>123331567.75</v>
      </c>
      <c r="E150" s="199">
        <v>4745</v>
      </c>
      <c r="F150" s="199">
        <v>51128</v>
      </c>
      <c r="G150" s="199">
        <v>85051</v>
      </c>
      <c r="H150" s="333">
        <v>140924</v>
      </c>
      <c r="I150" s="334">
        <v>2565270182.8000002</v>
      </c>
      <c r="J150" s="335">
        <v>745680394.97000003</v>
      </c>
      <c r="K150" s="335">
        <v>625805615.34000003</v>
      </c>
      <c r="L150" s="336">
        <v>3936756193.1100001</v>
      </c>
      <c r="M150" s="334">
        <v>2505751322.6999998</v>
      </c>
      <c r="N150" s="335">
        <v>419088703.74000001</v>
      </c>
      <c r="O150" s="335">
        <v>625805615.34000003</v>
      </c>
      <c r="P150" s="336">
        <v>3550645641.7799997</v>
      </c>
      <c r="Q150" s="337">
        <v>0.97679820999009337</v>
      </c>
      <c r="R150" s="299">
        <v>0.76187019862041494</v>
      </c>
      <c r="S150" s="299">
        <v>0.56202188842159473</v>
      </c>
      <c r="T150" s="299">
        <v>0.90192165011240466</v>
      </c>
      <c r="U150" s="298">
        <v>31.920101762510839</v>
      </c>
      <c r="V150" s="298">
        <v>28.789430853399654</v>
      </c>
      <c r="W150" s="338">
        <v>0.19882037137237829</v>
      </c>
      <c r="X150" s="299">
        <v>0.88830291248444071</v>
      </c>
      <c r="Y150" s="299">
        <v>0.80117962862762171</v>
      </c>
      <c r="Z150" s="193">
        <v>0.47</v>
      </c>
      <c r="AA150" s="340">
        <v>31.920101762510839</v>
      </c>
      <c r="AB150" s="341">
        <v>25.573735275844328</v>
      </c>
    </row>
    <row r="151" spans="1:28" ht="12.5" thickBot="1">
      <c r="A151" s="530" t="s">
        <v>32</v>
      </c>
      <c r="B151" s="531"/>
      <c r="C151" s="356">
        <v>275539558</v>
      </c>
      <c r="D151" s="356">
        <v>246363865.65999997</v>
      </c>
      <c r="E151" s="357">
        <v>8398</v>
      </c>
      <c r="F151" s="357">
        <v>266700</v>
      </c>
      <c r="G151" s="357">
        <v>231461</v>
      </c>
      <c r="H151" s="357">
        <v>506559</v>
      </c>
      <c r="I151" s="358">
        <v>4031768694.0500002</v>
      </c>
      <c r="J151" s="359">
        <v>2411270361.8299999</v>
      </c>
      <c r="K151" s="359">
        <v>1030685048.72</v>
      </c>
      <c r="L151" s="360">
        <v>7473724104.6000004</v>
      </c>
      <c r="M151" s="358">
        <v>3670742414.3699994</v>
      </c>
      <c r="N151" s="359">
        <v>1638532812.3900001</v>
      </c>
      <c r="O151" s="359">
        <v>1030685048.72</v>
      </c>
      <c r="P151" s="360">
        <v>6339960275.4799995</v>
      </c>
      <c r="Q151" s="361">
        <v>0.91045461506440195</v>
      </c>
      <c r="R151" s="362">
        <v>0.77549460778269586</v>
      </c>
      <c r="S151" s="362">
        <v>0.67953093868182357</v>
      </c>
      <c r="T151" s="362">
        <v>0.8483000157281454</v>
      </c>
      <c r="U151" s="363">
        <v>30.33612126753313</v>
      </c>
      <c r="V151" s="363">
        <v>25.734132148379281</v>
      </c>
      <c r="W151" s="364">
        <v>0.24152280481547173</v>
      </c>
      <c r="X151" s="362">
        <v>0.89411432408554548</v>
      </c>
      <c r="Y151" s="362">
        <v>0.75847719518452827</v>
      </c>
      <c r="Z151" s="365">
        <v>0.53</v>
      </c>
      <c r="AA151" s="366">
        <v>30.33612126753313</v>
      </c>
      <c r="AB151" s="367">
        <v>23.009256171776247</v>
      </c>
    </row>
    <row r="154" spans="1:28" ht="12.5" thickBot="1">
      <c r="A154" s="300"/>
      <c r="B154" s="308">
        <v>43738</v>
      </c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9"/>
      <c r="V154" s="309"/>
      <c r="W154" s="310"/>
      <c r="X154" s="310"/>
      <c r="Y154" s="310"/>
      <c r="Z154" s="302"/>
      <c r="AA154" s="302"/>
      <c r="AB154" s="302"/>
    </row>
    <row r="155" spans="1:28">
      <c r="A155" s="537" t="s">
        <v>101</v>
      </c>
      <c r="B155" s="538" t="s">
        <v>1</v>
      </c>
      <c r="C155" s="539" t="s">
        <v>2</v>
      </c>
      <c r="D155" s="541" t="s">
        <v>3</v>
      </c>
      <c r="E155" s="543" t="s">
        <v>5</v>
      </c>
      <c r="F155" s="544"/>
      <c r="G155" s="544"/>
      <c r="H155" s="545"/>
      <c r="I155" s="532" t="s">
        <v>6</v>
      </c>
      <c r="J155" s="533"/>
      <c r="K155" s="533"/>
      <c r="L155" s="534"/>
      <c r="M155" s="532" t="s">
        <v>7</v>
      </c>
      <c r="N155" s="533"/>
      <c r="O155" s="533"/>
      <c r="P155" s="534"/>
      <c r="Q155" s="535" t="s">
        <v>8</v>
      </c>
      <c r="R155" s="536"/>
      <c r="S155" s="536"/>
      <c r="T155" s="536"/>
      <c r="U155" s="536"/>
      <c r="V155" s="536"/>
      <c r="W155" s="536"/>
      <c r="X155" s="536"/>
      <c r="Y155" s="536"/>
      <c r="Z155" s="536"/>
      <c r="AA155" s="536"/>
      <c r="AB155" s="536"/>
    </row>
    <row r="156" spans="1:28" ht="36">
      <c r="A156" s="537"/>
      <c r="B156" s="538"/>
      <c r="C156" s="540"/>
      <c r="D156" s="542"/>
      <c r="E156" s="311" t="s">
        <v>10</v>
      </c>
      <c r="F156" s="152" t="s">
        <v>11</v>
      </c>
      <c r="G156" s="152" t="s">
        <v>12</v>
      </c>
      <c r="H156" s="312" t="s">
        <v>13</v>
      </c>
      <c r="I156" s="311" t="s">
        <v>10</v>
      </c>
      <c r="J156" s="152" t="s">
        <v>11</v>
      </c>
      <c r="K156" s="152" t="s">
        <v>14</v>
      </c>
      <c r="L156" s="312" t="s">
        <v>15</v>
      </c>
      <c r="M156" s="311" t="s">
        <v>10</v>
      </c>
      <c r="N156" s="152" t="s">
        <v>11</v>
      </c>
      <c r="O156" s="152" t="s">
        <v>14</v>
      </c>
      <c r="P156" s="313" t="s">
        <v>15</v>
      </c>
      <c r="Q156" s="314" t="s">
        <v>102</v>
      </c>
      <c r="R156" s="168" t="s">
        <v>103</v>
      </c>
      <c r="S156" s="168" t="s">
        <v>104</v>
      </c>
      <c r="T156" s="168" t="s">
        <v>105</v>
      </c>
      <c r="U156" s="152" t="s">
        <v>92</v>
      </c>
      <c r="V156" s="152" t="s">
        <v>93</v>
      </c>
      <c r="W156" s="315" t="s">
        <v>94</v>
      </c>
      <c r="X156" s="316" t="s">
        <v>21</v>
      </c>
      <c r="Y156" s="316" t="s">
        <v>79</v>
      </c>
      <c r="Z156" s="152" t="s">
        <v>120</v>
      </c>
      <c r="AA156" s="152" t="s">
        <v>122</v>
      </c>
      <c r="AB156" s="152" t="s">
        <v>123</v>
      </c>
    </row>
    <row r="157" spans="1:28">
      <c r="A157" s="537" t="s">
        <v>106</v>
      </c>
      <c r="B157" s="317" t="s">
        <v>24</v>
      </c>
      <c r="C157" s="318">
        <v>18944100</v>
      </c>
      <c r="D157" s="319">
        <v>16626673.200000001</v>
      </c>
      <c r="E157" s="320">
        <v>426</v>
      </c>
      <c r="F157" s="183">
        <v>52903</v>
      </c>
      <c r="G157" s="183">
        <v>20263</v>
      </c>
      <c r="H157" s="321">
        <v>73592</v>
      </c>
      <c r="I157" s="322">
        <v>137902491.94</v>
      </c>
      <c r="J157" s="184">
        <v>292528160.69999701</v>
      </c>
      <c r="K157" s="184">
        <v>36067786</v>
      </c>
      <c r="L157" s="323">
        <v>466498438.63999701</v>
      </c>
      <c r="M157" s="324">
        <v>134613778.47000003</v>
      </c>
      <c r="N157" s="184">
        <v>132814389.3</v>
      </c>
      <c r="O157" s="185">
        <v>36067786</v>
      </c>
      <c r="P157" s="323">
        <v>303495953.77000004</v>
      </c>
      <c r="Q157" s="325">
        <v>0.97615189237167044</v>
      </c>
      <c r="R157" s="45">
        <v>0.51395087795829331</v>
      </c>
      <c r="S157" s="45">
        <v>0.45402257677409774</v>
      </c>
      <c r="T157" s="45">
        <v>0.65058300013778148</v>
      </c>
      <c r="U157" s="179">
        <v>28.057232678392751</v>
      </c>
      <c r="V157" s="179">
        <v>18.25355861147256</v>
      </c>
      <c r="W157" s="326">
        <v>0.4290026481719138</v>
      </c>
      <c r="X157" s="45">
        <v>0.87767026145343408</v>
      </c>
      <c r="Y157" s="45">
        <v>0.5709973518280862</v>
      </c>
      <c r="Z157" s="327">
        <v>0.54242308946624629</v>
      </c>
      <c r="AA157" s="328">
        <v>28.057232678392751</v>
      </c>
      <c r="AB157" s="329">
        <v>16.020605558986706</v>
      </c>
    </row>
    <row r="158" spans="1:28">
      <c r="A158" s="537"/>
      <c r="B158" s="317" t="s">
        <v>80</v>
      </c>
      <c r="C158" s="318">
        <v>22500190</v>
      </c>
      <c r="D158" s="319">
        <v>19515438.190000001</v>
      </c>
      <c r="E158" s="320">
        <v>509</v>
      </c>
      <c r="F158" s="183">
        <v>26376</v>
      </c>
      <c r="G158" s="183">
        <v>25701</v>
      </c>
      <c r="H158" s="321">
        <v>52586</v>
      </c>
      <c r="I158" s="322">
        <v>198303690.36000001</v>
      </c>
      <c r="J158" s="184">
        <v>286769072.82000452</v>
      </c>
      <c r="K158" s="184">
        <v>74630505.960000008</v>
      </c>
      <c r="L158" s="323">
        <v>559703269.14000452</v>
      </c>
      <c r="M158" s="322">
        <v>141677566.79000002</v>
      </c>
      <c r="N158" s="184">
        <v>192944398.08000004</v>
      </c>
      <c r="O158" s="185">
        <v>74630505.960000008</v>
      </c>
      <c r="P158" s="323">
        <v>409252470.83000004</v>
      </c>
      <c r="Q158" s="325">
        <v>0.71444745447146707</v>
      </c>
      <c r="R158" s="45">
        <v>0.74038521279760949</v>
      </c>
      <c r="S158" s="45">
        <v>0.67282150122619699</v>
      </c>
      <c r="T158" s="45">
        <v>0.73119542692474315</v>
      </c>
      <c r="U158" s="179">
        <v>28.680025715579614</v>
      </c>
      <c r="V158" s="179">
        <v>20.970703647315847</v>
      </c>
      <c r="W158" s="326">
        <v>0.36580094839374744</v>
      </c>
      <c r="X158" s="45">
        <v>0.86734548419368906</v>
      </c>
      <c r="Y158" s="45">
        <v>0.63419905160625256</v>
      </c>
      <c r="Z158" s="327">
        <v>0.54001064922222641</v>
      </c>
      <c r="AA158" s="328">
        <v>28.680025715579614</v>
      </c>
      <c r="AB158" s="329">
        <v>18.188845108863529</v>
      </c>
    </row>
    <row r="159" spans="1:28">
      <c r="A159" s="537"/>
      <c r="B159" s="317" t="s">
        <v>31</v>
      </c>
      <c r="C159" s="318">
        <v>19309940</v>
      </c>
      <c r="D159" s="319">
        <v>17220571.190000001</v>
      </c>
      <c r="E159" s="320">
        <v>285</v>
      </c>
      <c r="F159" s="183">
        <v>39498</v>
      </c>
      <c r="G159" s="183">
        <v>17799</v>
      </c>
      <c r="H159" s="321">
        <v>57582</v>
      </c>
      <c r="I159" s="322">
        <v>90380760.459999993</v>
      </c>
      <c r="J159" s="184">
        <v>336185454.71999997</v>
      </c>
      <c r="K159" s="184">
        <v>27855718</v>
      </c>
      <c r="L159" s="323">
        <v>454421933.17999995</v>
      </c>
      <c r="M159" s="322">
        <v>54688475.579999998</v>
      </c>
      <c r="N159" s="184">
        <v>179471197.68000001</v>
      </c>
      <c r="O159" s="330">
        <v>27855718</v>
      </c>
      <c r="P159" s="323">
        <v>262015391.25999999</v>
      </c>
      <c r="Q159" s="325">
        <v>0.60508979235911153</v>
      </c>
      <c r="R159" s="45">
        <v>0.56951501977350305</v>
      </c>
      <c r="S159" s="45">
        <v>0.53384581385139596</v>
      </c>
      <c r="T159" s="45">
        <v>0.57659054752582495</v>
      </c>
      <c r="U159" s="179">
        <v>26.388319421360606</v>
      </c>
      <c r="V159" s="179">
        <v>15.21525554344867</v>
      </c>
      <c r="W159" s="326">
        <v>0.48579754410684095</v>
      </c>
      <c r="X159" s="45">
        <v>0.89179827539598788</v>
      </c>
      <c r="Y159" s="45">
        <v>0.51420245589315905</v>
      </c>
      <c r="Z159" s="327">
        <v>0.52752596297454069</v>
      </c>
      <c r="AA159" s="328">
        <v>26.388319421360606</v>
      </c>
      <c r="AB159" s="329">
        <v>13.568938653356769</v>
      </c>
    </row>
    <row r="160" spans="1:28">
      <c r="A160" s="537"/>
      <c r="B160" s="331" t="s">
        <v>107</v>
      </c>
      <c r="C160" s="332">
        <v>60754230</v>
      </c>
      <c r="D160" s="332">
        <v>53362682.579999998</v>
      </c>
      <c r="E160" s="332">
        <v>1220</v>
      </c>
      <c r="F160" s="332">
        <v>118777</v>
      </c>
      <c r="G160" s="332">
        <v>63763</v>
      </c>
      <c r="H160" s="333">
        <v>183760</v>
      </c>
      <c r="I160" s="334">
        <v>426586942.75999999</v>
      </c>
      <c r="J160" s="335">
        <v>915482688.24000144</v>
      </c>
      <c r="K160" s="335">
        <v>138554009.96000001</v>
      </c>
      <c r="L160" s="336">
        <v>1480623640.9600015</v>
      </c>
      <c r="M160" s="334">
        <v>330979820.84000003</v>
      </c>
      <c r="N160" s="335">
        <v>505229985.06000006</v>
      </c>
      <c r="O160" s="335">
        <v>138554009.96000001</v>
      </c>
      <c r="P160" s="336">
        <v>974763815.86000013</v>
      </c>
      <c r="Q160" s="337">
        <v>0.77587893032677979</v>
      </c>
      <c r="R160" s="299">
        <v>0.61077948815198013</v>
      </c>
      <c r="S160" s="299">
        <v>0.55187278967699038</v>
      </c>
      <c r="T160" s="299">
        <v>0.65834678637711486</v>
      </c>
      <c r="U160" s="298">
        <v>27.746424455709992</v>
      </c>
      <c r="V160" s="298">
        <v>18.266769373872062</v>
      </c>
      <c r="W160" s="338">
        <v>0.42174971867794142</v>
      </c>
      <c r="X160" s="299">
        <v>0.87833690888683802</v>
      </c>
      <c r="Y160" s="299">
        <v>0.57825028132205858</v>
      </c>
      <c r="Z160" s="339">
        <v>0.53706464954288202</v>
      </c>
      <c r="AA160" s="340">
        <v>27.746424455709992</v>
      </c>
      <c r="AB160" s="341">
        <v>16.044377747195547</v>
      </c>
    </row>
    <row r="161" spans="1:28">
      <c r="A161" s="537" t="s">
        <v>108</v>
      </c>
      <c r="B161" s="342" t="s">
        <v>25</v>
      </c>
      <c r="C161" s="343">
        <v>27575210</v>
      </c>
      <c r="D161" s="344">
        <v>24812340.050000001</v>
      </c>
      <c r="E161" s="345">
        <v>774</v>
      </c>
      <c r="F161" s="194">
        <v>32648</v>
      </c>
      <c r="G161" s="194">
        <v>8286</v>
      </c>
      <c r="H161" s="321">
        <v>41708</v>
      </c>
      <c r="I161" s="346">
        <v>365837478.69999999</v>
      </c>
      <c r="J161" s="195">
        <v>306861835.64000183</v>
      </c>
      <c r="K161" s="195">
        <v>28668870</v>
      </c>
      <c r="L161" s="323">
        <v>701368184.34000182</v>
      </c>
      <c r="M161" s="346">
        <v>266961223.79000002</v>
      </c>
      <c r="N161" s="195">
        <v>273942993.94</v>
      </c>
      <c r="O161" s="196">
        <v>28668870</v>
      </c>
      <c r="P161" s="323">
        <v>569573087.73000002</v>
      </c>
      <c r="Q161" s="325">
        <v>0.72972628375486348</v>
      </c>
      <c r="R161" s="45">
        <v>0.90189022600118995</v>
      </c>
      <c r="S161" s="45">
        <v>0.89272422348857705</v>
      </c>
      <c r="T161" s="45">
        <v>0.81208857266027401</v>
      </c>
      <c r="U161" s="179">
        <v>28.266910050670607</v>
      </c>
      <c r="V161" s="179">
        <v>22.955234636565446</v>
      </c>
      <c r="W161" s="326">
        <v>0.26927781091908809</v>
      </c>
      <c r="X161" s="45">
        <v>0.89980602323608783</v>
      </c>
      <c r="Y161" s="45">
        <v>0.73072218908091191</v>
      </c>
      <c r="Z161" s="42">
        <v>0.6848402023544079</v>
      </c>
      <c r="AA161" s="328">
        <v>28.266910050670607</v>
      </c>
      <c r="AB161" s="329">
        <v>20.655258390779256</v>
      </c>
    </row>
    <row r="162" spans="1:28">
      <c r="A162" s="537"/>
      <c r="B162" s="317" t="s">
        <v>27</v>
      </c>
      <c r="C162" s="343">
        <v>26630100</v>
      </c>
      <c r="D162" s="344">
        <v>22133500.650000002</v>
      </c>
      <c r="E162" s="320">
        <v>763</v>
      </c>
      <c r="F162" s="183">
        <v>21718</v>
      </c>
      <c r="G162" s="183">
        <v>27605</v>
      </c>
      <c r="H162" s="321">
        <v>50086</v>
      </c>
      <c r="I162" s="322">
        <v>296713465.52999997</v>
      </c>
      <c r="J162" s="184">
        <v>258225071.29999691</v>
      </c>
      <c r="K162" s="184">
        <v>92208708.99000001</v>
      </c>
      <c r="L162" s="323">
        <v>647147245.81999683</v>
      </c>
      <c r="M162" s="322">
        <v>288484862</v>
      </c>
      <c r="N162" s="184">
        <v>169252300.27999997</v>
      </c>
      <c r="O162" s="185">
        <v>92208708.99000001</v>
      </c>
      <c r="P162" s="323">
        <v>549945871.26999998</v>
      </c>
      <c r="Q162" s="325">
        <v>0.97226750894064828</v>
      </c>
      <c r="R162" s="45">
        <v>0.74610675104903224</v>
      </c>
      <c r="S162" s="45">
        <v>0.6554448777104549</v>
      </c>
      <c r="T162" s="45">
        <v>0.84980021907250258</v>
      </c>
      <c r="U162" s="179">
        <v>29.238359356408303</v>
      </c>
      <c r="V162" s="179">
        <v>24.846764186396332</v>
      </c>
      <c r="W162" s="326">
        <v>0.29369196130651476</v>
      </c>
      <c r="X162" s="45">
        <v>0.83114598330460654</v>
      </c>
      <c r="Y162" s="45">
        <v>0.70630803869348524</v>
      </c>
      <c r="Z162" s="327">
        <v>0.50602072807875875</v>
      </c>
      <c r="AA162" s="328">
        <v>29.238359356408303</v>
      </c>
      <c r="AB162" s="329">
        <v>20.651288251640061</v>
      </c>
    </row>
    <row r="163" spans="1:28">
      <c r="A163" s="537"/>
      <c r="B163" s="347" t="s">
        <v>30</v>
      </c>
      <c r="C163" s="343">
        <v>18060120</v>
      </c>
      <c r="D163" s="344">
        <v>15730399.289999999</v>
      </c>
      <c r="E163" s="348">
        <v>690</v>
      </c>
      <c r="F163" s="197">
        <v>24856</v>
      </c>
      <c r="G163" s="197">
        <v>30168</v>
      </c>
      <c r="H163" s="321">
        <v>55714</v>
      </c>
      <c r="I163" s="349">
        <v>151711992.08000001</v>
      </c>
      <c r="J163" s="198">
        <v>237100890.79999024</v>
      </c>
      <c r="K163" s="198">
        <v>54146069</v>
      </c>
      <c r="L163" s="323">
        <v>442958951.87999022</v>
      </c>
      <c r="M163" s="349">
        <v>138784240.10000002</v>
      </c>
      <c r="N163" s="198">
        <v>178938562.22999999</v>
      </c>
      <c r="O163" s="185">
        <v>54146069</v>
      </c>
      <c r="P163" s="323">
        <v>371868871.33000004</v>
      </c>
      <c r="Q163" s="325">
        <v>0.9147875405051501</v>
      </c>
      <c r="R163" s="45">
        <v>0.80029893321484824</v>
      </c>
      <c r="S163" s="45">
        <v>0.75469375769214675</v>
      </c>
      <c r="T163" s="45">
        <v>0.83951090671433037</v>
      </c>
      <c r="U163" s="179">
        <v>28.15942200282128</v>
      </c>
      <c r="V163" s="179">
        <v>23.640141898139959</v>
      </c>
      <c r="W163" s="326">
        <v>0.26878438399488169</v>
      </c>
      <c r="X163" s="45">
        <v>0.87100192523637709</v>
      </c>
      <c r="Y163" s="45">
        <v>0.73121561600511831</v>
      </c>
      <c r="Z163" s="42">
        <v>0.47113831352981295</v>
      </c>
      <c r="AA163" s="328">
        <v>28.15942200282128</v>
      </c>
      <c r="AB163" s="329">
        <v>20.590609106141049</v>
      </c>
    </row>
    <row r="164" spans="1:28">
      <c r="A164" s="537"/>
      <c r="B164" s="347" t="s">
        <v>118</v>
      </c>
      <c r="C164" s="343">
        <v>16545110</v>
      </c>
      <c r="D164" s="344">
        <v>15217825.18</v>
      </c>
      <c r="E164" s="348">
        <v>235</v>
      </c>
      <c r="F164" s="197">
        <v>17472</v>
      </c>
      <c r="G164" s="197">
        <v>15535</v>
      </c>
      <c r="H164" s="321">
        <v>33242</v>
      </c>
      <c r="I164" s="349">
        <v>265369655.38</v>
      </c>
      <c r="J164" s="198">
        <v>156933015.21999791</v>
      </c>
      <c r="K164" s="198">
        <v>55378531.75</v>
      </c>
      <c r="L164" s="323">
        <v>477681202.34999788</v>
      </c>
      <c r="M164" s="349">
        <v>267521172.10000002</v>
      </c>
      <c r="N164" s="198">
        <v>138163602.23999998</v>
      </c>
      <c r="O164" s="185">
        <v>55378531.75</v>
      </c>
      <c r="P164" s="323">
        <v>461063306.09000003</v>
      </c>
      <c r="Q164" s="325">
        <v>1.0081076214871634</v>
      </c>
      <c r="R164" s="45">
        <v>0.91159494974312316</v>
      </c>
      <c r="S164" s="45">
        <v>0.88039857034744495</v>
      </c>
      <c r="T164" s="45">
        <v>0.96521132466958182</v>
      </c>
      <c r="U164" s="179">
        <v>31.389584037132295</v>
      </c>
      <c r="V164" s="179">
        <v>30.297581989307623</v>
      </c>
      <c r="W164" s="326">
        <v>0.11222003355807741</v>
      </c>
      <c r="X164" s="45">
        <v>0.91977781834028305</v>
      </c>
      <c r="Y164" s="45">
        <v>0.88777996644192259</v>
      </c>
      <c r="Z164" s="42">
        <v>0.53240852190659604</v>
      </c>
      <c r="AA164" s="328">
        <v>31.389584037132295</v>
      </c>
      <c r="AB164" s="329">
        <v>27.867043863111217</v>
      </c>
    </row>
    <row r="165" spans="1:28">
      <c r="A165" s="537"/>
      <c r="B165" s="331" t="s">
        <v>107</v>
      </c>
      <c r="C165" s="350">
        <v>88810540</v>
      </c>
      <c r="D165" s="351">
        <v>77894065.170000002</v>
      </c>
      <c r="E165" s="352">
        <v>2462</v>
      </c>
      <c r="F165" s="352">
        <v>96694</v>
      </c>
      <c r="G165" s="352">
        <v>81594</v>
      </c>
      <c r="H165" s="351">
        <v>180750</v>
      </c>
      <c r="I165" s="353">
        <v>1079632591.6900001</v>
      </c>
      <c r="J165" s="353">
        <v>959120812.95998693</v>
      </c>
      <c r="K165" s="353">
        <v>230402179.74000001</v>
      </c>
      <c r="L165" s="354">
        <v>2269155584.389987</v>
      </c>
      <c r="M165" s="355">
        <v>961751497.99000001</v>
      </c>
      <c r="N165" s="353">
        <v>760297458.68999994</v>
      </c>
      <c r="O165" s="353">
        <v>230402179.74000001</v>
      </c>
      <c r="P165" s="354">
        <v>1952451136.4200001</v>
      </c>
      <c r="Q165" s="337">
        <v>0.89081369476307193</v>
      </c>
      <c r="R165" s="299">
        <v>0.83285455137046449</v>
      </c>
      <c r="S165" s="299">
        <v>0.79270249213298893</v>
      </c>
      <c r="T165" s="299">
        <v>0.86043070376105302</v>
      </c>
      <c r="U165" s="298">
        <v>29.13130261513076</v>
      </c>
      <c r="V165" s="298">
        <v>25.065467210613164</v>
      </c>
      <c r="W165" s="338">
        <v>0.24533230725730948</v>
      </c>
      <c r="X165" s="299">
        <v>0.87708131456018623</v>
      </c>
      <c r="Y165" s="299">
        <v>0.75466769274269052</v>
      </c>
      <c r="Z165" s="339">
        <v>0.54138724741606359</v>
      </c>
      <c r="AA165" s="340">
        <v>29.13130261513076</v>
      </c>
      <c r="AB165" s="341">
        <v>21.984452931149839</v>
      </c>
    </row>
    <row r="166" spans="1:28">
      <c r="A166" s="537" t="s">
        <v>109</v>
      </c>
      <c r="B166" s="317" t="s">
        <v>95</v>
      </c>
      <c r="C166" s="343">
        <v>23828180</v>
      </c>
      <c r="D166" s="344">
        <v>20562476.25</v>
      </c>
      <c r="E166" s="320">
        <v>524</v>
      </c>
      <c r="F166" s="183">
        <v>25943</v>
      </c>
      <c r="G166" s="183">
        <v>39785</v>
      </c>
      <c r="H166" s="321">
        <v>66252</v>
      </c>
      <c r="I166" s="322">
        <v>158929616.72999999</v>
      </c>
      <c r="J166" s="184">
        <v>298876061.32998794</v>
      </c>
      <c r="K166" s="184">
        <v>116941559</v>
      </c>
      <c r="L166" s="323">
        <v>574747237.0599879</v>
      </c>
      <c r="M166" s="322">
        <v>150757857.39000002</v>
      </c>
      <c r="N166" s="184">
        <v>130038912.45999999</v>
      </c>
      <c r="O166" s="185">
        <v>116941559</v>
      </c>
      <c r="P166" s="323">
        <v>397738328.85000002</v>
      </c>
      <c r="Q166" s="325">
        <v>0.94858252660432263</v>
      </c>
      <c r="R166" s="45">
        <v>0.59396345749850432</v>
      </c>
      <c r="S166" s="45">
        <v>0.4350931014057513</v>
      </c>
      <c r="T166" s="45">
        <v>0.69202303761311867</v>
      </c>
      <c r="U166" s="179">
        <v>27.951265697388362</v>
      </c>
      <c r="V166" s="179">
        <v>19.34291979303806</v>
      </c>
      <c r="W166" s="326">
        <v>0.40282022062227962</v>
      </c>
      <c r="X166" s="45">
        <v>0.86294783109746531</v>
      </c>
      <c r="Y166" s="45">
        <v>0.59717977937772038</v>
      </c>
      <c r="Z166" s="327">
        <v>0.44031878282919762</v>
      </c>
      <c r="AA166" s="328">
        <v>27.951265697388362</v>
      </c>
      <c r="AB166" s="329">
        <v>16.691930682494426</v>
      </c>
    </row>
    <row r="167" spans="1:28">
      <c r="A167" s="537"/>
      <c r="B167" s="317" t="s">
        <v>28</v>
      </c>
      <c r="C167" s="343">
        <v>79421610</v>
      </c>
      <c r="D167" s="344">
        <v>70388029.13000001</v>
      </c>
      <c r="E167" s="320">
        <v>3013</v>
      </c>
      <c r="F167" s="183">
        <v>17579</v>
      </c>
      <c r="G167" s="183">
        <v>17697</v>
      </c>
      <c r="H167" s="321">
        <v>38289</v>
      </c>
      <c r="I167" s="322">
        <v>1937679223.4300001</v>
      </c>
      <c r="J167" s="184">
        <v>266671249.28999978</v>
      </c>
      <c r="K167" s="184">
        <v>160122716.38000003</v>
      </c>
      <c r="L167" s="323">
        <v>2364473189.0999999</v>
      </c>
      <c r="M167" s="322">
        <v>1861252177.5699997</v>
      </c>
      <c r="N167" s="184">
        <v>164115212.35000005</v>
      </c>
      <c r="O167" s="185">
        <v>160122716.38000003</v>
      </c>
      <c r="P167" s="323">
        <v>2185490106.2999997</v>
      </c>
      <c r="Q167" s="325">
        <v>0.96055743131481153</v>
      </c>
      <c r="R167" s="45">
        <v>0.75970598183364002</v>
      </c>
      <c r="S167" s="45">
        <v>0.61542147039453798</v>
      </c>
      <c r="T167" s="45">
        <v>0.92430318786227073</v>
      </c>
      <c r="U167" s="179">
        <v>33.591978896483127</v>
      </c>
      <c r="V167" s="179">
        <v>31.04917318062148</v>
      </c>
      <c r="W167" s="326">
        <v>0.18082899966140975</v>
      </c>
      <c r="X167" s="45">
        <v>0.8862578979449045</v>
      </c>
      <c r="Y167" s="45">
        <v>0.81917100033859025</v>
      </c>
      <c r="Z167" s="327">
        <v>0.47180652406696438</v>
      </c>
      <c r="AA167" s="328">
        <v>33.591978896483127</v>
      </c>
      <c r="AB167" s="329">
        <v>27.517574955984898</v>
      </c>
    </row>
    <row r="168" spans="1:28">
      <c r="A168" s="537"/>
      <c r="B168" s="317" t="s">
        <v>29</v>
      </c>
      <c r="C168" s="343">
        <v>42734890</v>
      </c>
      <c r="D168" s="344">
        <v>35593789.670000002</v>
      </c>
      <c r="E168" s="320">
        <v>1247</v>
      </c>
      <c r="F168" s="183">
        <v>8251</v>
      </c>
      <c r="G168" s="183">
        <v>27166</v>
      </c>
      <c r="H168" s="321">
        <v>36664</v>
      </c>
      <c r="I168" s="322">
        <v>617910456.95000005</v>
      </c>
      <c r="J168" s="184">
        <v>196492933.06999716</v>
      </c>
      <c r="K168" s="184">
        <v>276806407</v>
      </c>
      <c r="L168" s="323">
        <v>1091209797.0199971</v>
      </c>
      <c r="M168" s="322">
        <v>579170780.04000008</v>
      </c>
      <c r="N168" s="184">
        <v>110184944.14</v>
      </c>
      <c r="O168" s="185">
        <v>276806407</v>
      </c>
      <c r="P168" s="323">
        <v>966162131.18000007</v>
      </c>
      <c r="Q168" s="325">
        <v>0.93730535472531307</v>
      </c>
      <c r="R168" s="45">
        <v>0.81764608225054158</v>
      </c>
      <c r="S168" s="45">
        <v>0.56075779631600564</v>
      </c>
      <c r="T168" s="45">
        <v>0.88540456089975383</v>
      </c>
      <c r="U168" s="179">
        <v>30.657308680444228</v>
      </c>
      <c r="V168" s="179">
        <v>27.144120930576932</v>
      </c>
      <c r="W168" s="326">
        <v>0.26254861745228442</v>
      </c>
      <c r="X168" s="45">
        <v>0.8328976550542192</v>
      </c>
      <c r="Y168" s="45">
        <v>0.73745138254771558</v>
      </c>
      <c r="Z168" s="327">
        <v>0.51243726816495749</v>
      </c>
      <c r="AA168" s="328">
        <v>30.657308680444228</v>
      </c>
      <c r="AB168" s="329">
        <v>22.608274671585679</v>
      </c>
    </row>
    <row r="169" spans="1:28">
      <c r="A169" s="537"/>
      <c r="B169" s="331" t="s">
        <v>107</v>
      </c>
      <c r="C169" s="332">
        <v>145984680</v>
      </c>
      <c r="D169" s="333">
        <v>126544295.05000001</v>
      </c>
      <c r="E169" s="199">
        <v>4784</v>
      </c>
      <c r="F169" s="199">
        <v>51773</v>
      </c>
      <c r="G169" s="199">
        <v>84648</v>
      </c>
      <c r="H169" s="333">
        <v>141205</v>
      </c>
      <c r="I169" s="334">
        <v>2714519297.1100001</v>
      </c>
      <c r="J169" s="335">
        <v>762040243.68998492</v>
      </c>
      <c r="K169" s="335">
        <v>553870682.38</v>
      </c>
      <c r="L169" s="336">
        <v>4030430223.179985</v>
      </c>
      <c r="M169" s="334">
        <v>2591180815</v>
      </c>
      <c r="N169" s="335">
        <v>404339068.95000005</v>
      </c>
      <c r="O169" s="335">
        <v>553870682.38</v>
      </c>
      <c r="P169" s="336">
        <v>3549390566.3299999</v>
      </c>
      <c r="Q169" s="337">
        <v>0.95456341671937572</v>
      </c>
      <c r="R169" s="299">
        <v>0.72817219794027221</v>
      </c>
      <c r="S169" s="299">
        <v>0.53060067666779853</v>
      </c>
      <c r="T169" s="299">
        <v>0.88064806231270076</v>
      </c>
      <c r="U169" s="298">
        <v>31.849955950898355</v>
      </c>
      <c r="V169" s="298">
        <v>28.04860199290351</v>
      </c>
      <c r="W169" s="338">
        <v>0.23662545801032542</v>
      </c>
      <c r="X169" s="299">
        <v>0.86683270497972809</v>
      </c>
      <c r="Y169" s="299">
        <v>0.76337454198967458</v>
      </c>
      <c r="Z169" s="193">
        <v>0.467582592684395</v>
      </c>
      <c r="AA169" s="340">
        <v>31.849955950898355</v>
      </c>
      <c r="AB169" s="341">
        <v>24.313445536408341</v>
      </c>
    </row>
    <row r="170" spans="1:28" ht="12.5" thickBot="1">
      <c r="A170" s="530" t="s">
        <v>32</v>
      </c>
      <c r="B170" s="531"/>
      <c r="C170" s="356">
        <v>295549450</v>
      </c>
      <c r="D170" s="356">
        <v>257801042.80000001</v>
      </c>
      <c r="E170" s="357">
        <v>8466</v>
      </c>
      <c r="F170" s="357">
        <v>267244</v>
      </c>
      <c r="G170" s="357">
        <v>230005</v>
      </c>
      <c r="H170" s="357">
        <v>505715</v>
      </c>
      <c r="I170" s="358">
        <v>4220738831.5600004</v>
      </c>
      <c r="J170" s="359">
        <v>2636643744.8899732</v>
      </c>
      <c r="K170" s="359">
        <v>922826872.08000004</v>
      </c>
      <c r="L170" s="360">
        <v>7780209448.529974</v>
      </c>
      <c r="M170" s="358">
        <v>3883912133.8299999</v>
      </c>
      <c r="N170" s="359">
        <v>1669866512.6999998</v>
      </c>
      <c r="O170" s="359">
        <v>922826872.08000004</v>
      </c>
      <c r="P170" s="360">
        <v>6476605518.6100006</v>
      </c>
      <c r="Q170" s="361">
        <v>0.92019721874013505</v>
      </c>
      <c r="R170" s="362">
        <v>0.72839297293793925</v>
      </c>
      <c r="S170" s="362">
        <v>0.63333035262588466</v>
      </c>
      <c r="T170" s="362">
        <v>0.83244616503656188</v>
      </c>
      <c r="U170" s="363">
        <v>30.179123265090119</v>
      </c>
      <c r="V170" s="363">
        <v>25.122495426189953</v>
      </c>
      <c r="W170" s="364">
        <v>0.27387620101716803</v>
      </c>
      <c r="X170" s="362">
        <v>0.8722771867787269</v>
      </c>
      <c r="Y170" s="362">
        <v>0.72612379898283197</v>
      </c>
      <c r="Z170" s="365">
        <v>0.51920814242520719</v>
      </c>
      <c r="AA170" s="366">
        <v>30.179123265090119</v>
      </c>
      <c r="AB170" s="367">
        <v>21.913779635218408</v>
      </c>
    </row>
    <row r="173" spans="1:28" ht="12.5" thickBot="1">
      <c r="A173" s="300"/>
      <c r="B173" s="308">
        <v>43769</v>
      </c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2"/>
      <c r="P173" s="302"/>
      <c r="Q173" s="302"/>
      <c r="R173" s="302"/>
      <c r="S173" s="302"/>
      <c r="T173" s="302"/>
      <c r="U173" s="309"/>
      <c r="V173" s="309"/>
      <c r="W173" s="310"/>
      <c r="X173" s="310"/>
      <c r="Y173" s="310"/>
      <c r="Z173" s="302"/>
      <c r="AA173" s="302"/>
      <c r="AB173" s="302"/>
    </row>
    <row r="174" spans="1:28">
      <c r="A174" s="537" t="s">
        <v>101</v>
      </c>
      <c r="B174" s="538" t="s">
        <v>1</v>
      </c>
      <c r="C174" s="539" t="s">
        <v>2</v>
      </c>
      <c r="D174" s="541" t="s">
        <v>3</v>
      </c>
      <c r="E174" s="543" t="s">
        <v>5</v>
      </c>
      <c r="F174" s="544"/>
      <c r="G174" s="544"/>
      <c r="H174" s="545"/>
      <c r="I174" s="532" t="s">
        <v>6</v>
      </c>
      <c r="J174" s="533"/>
      <c r="K174" s="533"/>
      <c r="L174" s="534"/>
      <c r="M174" s="532" t="s">
        <v>7</v>
      </c>
      <c r="N174" s="533"/>
      <c r="O174" s="533"/>
      <c r="P174" s="534"/>
      <c r="Q174" s="535" t="s">
        <v>8</v>
      </c>
      <c r="R174" s="536"/>
      <c r="S174" s="536"/>
      <c r="T174" s="536"/>
      <c r="U174" s="536"/>
      <c r="V174" s="536"/>
      <c r="W174" s="536"/>
      <c r="X174" s="536"/>
      <c r="Y174" s="536"/>
      <c r="Z174" s="536"/>
      <c r="AA174" s="536"/>
      <c r="AB174" s="536"/>
    </row>
    <row r="175" spans="1:28" ht="36">
      <c r="A175" s="537"/>
      <c r="B175" s="538"/>
      <c r="C175" s="540"/>
      <c r="D175" s="542"/>
      <c r="E175" s="311" t="s">
        <v>10</v>
      </c>
      <c r="F175" s="152" t="s">
        <v>11</v>
      </c>
      <c r="G175" s="152" t="s">
        <v>12</v>
      </c>
      <c r="H175" s="312" t="s">
        <v>13</v>
      </c>
      <c r="I175" s="311" t="s">
        <v>10</v>
      </c>
      <c r="J175" s="152" t="s">
        <v>11</v>
      </c>
      <c r="K175" s="152" t="s">
        <v>14</v>
      </c>
      <c r="L175" s="312" t="s">
        <v>15</v>
      </c>
      <c r="M175" s="311" t="s">
        <v>10</v>
      </c>
      <c r="N175" s="152" t="s">
        <v>11</v>
      </c>
      <c r="O175" s="152" t="s">
        <v>14</v>
      </c>
      <c r="P175" s="313" t="s">
        <v>15</v>
      </c>
      <c r="Q175" s="314" t="s">
        <v>102</v>
      </c>
      <c r="R175" s="168" t="s">
        <v>103</v>
      </c>
      <c r="S175" s="168" t="s">
        <v>104</v>
      </c>
      <c r="T175" s="168" t="s">
        <v>105</v>
      </c>
      <c r="U175" s="152" t="s">
        <v>92</v>
      </c>
      <c r="V175" s="152" t="s">
        <v>93</v>
      </c>
      <c r="W175" s="315" t="s">
        <v>94</v>
      </c>
      <c r="X175" s="316" t="s">
        <v>21</v>
      </c>
      <c r="Y175" s="316" t="s">
        <v>79</v>
      </c>
      <c r="Z175" s="152" t="s">
        <v>120</v>
      </c>
      <c r="AA175" s="152" t="s">
        <v>122</v>
      </c>
      <c r="AB175" s="152" t="s">
        <v>123</v>
      </c>
    </row>
    <row r="176" spans="1:28">
      <c r="A176" s="537" t="s">
        <v>106</v>
      </c>
      <c r="B176" s="317" t="s">
        <v>24</v>
      </c>
      <c r="C176" s="318">
        <v>16462194.127539849</v>
      </c>
      <c r="D176" s="319">
        <v>15179559.43</v>
      </c>
      <c r="E176" s="320">
        <v>426</v>
      </c>
      <c r="F176" s="183">
        <v>53236</v>
      </c>
      <c r="G176" s="183">
        <v>21119</v>
      </c>
      <c r="H176" s="321">
        <v>74781</v>
      </c>
      <c r="I176" s="322">
        <v>138253356.05000001</v>
      </c>
      <c r="J176" s="184">
        <v>252830155.2099987</v>
      </c>
      <c r="K176" s="184">
        <v>39073652.249999993</v>
      </c>
      <c r="L176" s="323">
        <v>430157163.50999868</v>
      </c>
      <c r="M176" s="324">
        <v>133401600.95000002</v>
      </c>
      <c r="N176" s="184">
        <v>131590050.48</v>
      </c>
      <c r="O176" s="185">
        <v>39223652.249999993</v>
      </c>
      <c r="P176" s="323">
        <v>304215303.68000001</v>
      </c>
      <c r="Q176" s="325">
        <v>0.96490678245636707</v>
      </c>
      <c r="R176" s="45">
        <v>0.58517120491279517</v>
      </c>
      <c r="S176" s="45">
        <v>0.52046817900618847</v>
      </c>
      <c r="T176" s="45">
        <v>0.70721896433773734</v>
      </c>
      <c r="U176" s="179">
        <v>28.337921498555552</v>
      </c>
      <c r="V176" s="179">
        <v>20.041115493692562</v>
      </c>
      <c r="W176" s="326">
        <v>0.3478832641616989</v>
      </c>
      <c r="X176" s="45">
        <v>0.92208604226127366</v>
      </c>
      <c r="Y176" s="45">
        <v>0.6521167358383011</v>
      </c>
      <c r="Z176" s="327">
        <v>0.54944876564085221</v>
      </c>
      <c r="AA176" s="328">
        <v>28.337921498555552</v>
      </c>
      <c r="AB176" s="329">
        <v>18.479632868080063</v>
      </c>
    </row>
    <row r="177" spans="1:28">
      <c r="A177" s="537"/>
      <c r="B177" s="317" t="s">
        <v>80</v>
      </c>
      <c r="C177" s="318">
        <v>20183795.231053066</v>
      </c>
      <c r="D177" s="319">
        <v>17004415.190000001</v>
      </c>
      <c r="E177" s="320">
        <v>511</v>
      </c>
      <c r="F177" s="183">
        <v>25575</v>
      </c>
      <c r="G177" s="183">
        <v>26707</v>
      </c>
      <c r="H177" s="321">
        <v>52793</v>
      </c>
      <c r="I177" s="322">
        <v>189385307.80000001</v>
      </c>
      <c r="J177" s="184">
        <v>238432074.82999992</v>
      </c>
      <c r="K177" s="184">
        <v>65896750.829999998</v>
      </c>
      <c r="L177" s="323">
        <v>493714133.45999992</v>
      </c>
      <c r="M177" s="322">
        <v>118130543.92999999</v>
      </c>
      <c r="N177" s="184">
        <v>184858870.22999996</v>
      </c>
      <c r="O177" s="185">
        <v>66165200.829999998</v>
      </c>
      <c r="P177" s="323">
        <v>369154614.98999995</v>
      </c>
      <c r="Q177" s="325">
        <v>0.62375769959278748</v>
      </c>
      <c r="R177" s="45">
        <v>0.82484487138411022</v>
      </c>
      <c r="S177" s="45">
        <v>0.77531041224970587</v>
      </c>
      <c r="T177" s="45">
        <v>0.74770923085171992</v>
      </c>
      <c r="U177" s="179">
        <v>29.034467104187421</v>
      </c>
      <c r="V177" s="179">
        <v>21.709339066661542</v>
      </c>
      <c r="W177" s="326">
        <v>0.37007098728206589</v>
      </c>
      <c r="X177" s="45">
        <v>0.84247858221621563</v>
      </c>
      <c r="Y177" s="45">
        <v>0.62992901271793411</v>
      </c>
      <c r="Z177" s="327">
        <v>0.52588487458242417</v>
      </c>
      <c r="AA177" s="328">
        <v>29.034467104187421</v>
      </c>
      <c r="AB177" s="329">
        <v>18.289653197732118</v>
      </c>
    </row>
    <row r="178" spans="1:28">
      <c r="A178" s="537"/>
      <c r="B178" s="317" t="s">
        <v>31</v>
      </c>
      <c r="C178" s="318">
        <v>14928590.428508863</v>
      </c>
      <c r="D178" s="319">
        <v>13623157.870000001</v>
      </c>
      <c r="E178" s="320">
        <v>286</v>
      </c>
      <c r="F178" s="183">
        <v>39060</v>
      </c>
      <c r="G178" s="183">
        <v>18364</v>
      </c>
      <c r="H178" s="321">
        <v>57710</v>
      </c>
      <c r="I178" s="322">
        <v>79732507.959999993</v>
      </c>
      <c r="J178" s="184">
        <v>251883358.82000178</v>
      </c>
      <c r="K178" s="184">
        <v>29740440</v>
      </c>
      <c r="L178" s="323">
        <v>361356306.78000176</v>
      </c>
      <c r="M178" s="322">
        <v>49005250.940000005</v>
      </c>
      <c r="N178" s="184">
        <v>175778915.06000003</v>
      </c>
      <c r="O178" s="330">
        <v>29962440</v>
      </c>
      <c r="P178" s="323">
        <v>254746606.00000003</v>
      </c>
      <c r="Q178" s="325">
        <v>0.61462071360636039</v>
      </c>
      <c r="R178" s="45">
        <v>0.7305538662643295</v>
      </c>
      <c r="S178" s="45">
        <v>0.697858389230125</v>
      </c>
      <c r="T178" s="45">
        <v>0.7049734603223432</v>
      </c>
      <c r="U178" s="179">
        <v>26.525150059059083</v>
      </c>
      <c r="V178" s="179">
        <v>18.699526822704289</v>
      </c>
      <c r="W178" s="326">
        <v>0.35667303687353202</v>
      </c>
      <c r="X178" s="45">
        <v>0.91255486813973408</v>
      </c>
      <c r="Y178" s="45">
        <v>0.64332696312646798</v>
      </c>
      <c r="Z178" s="327">
        <v>0.54617201854930442</v>
      </c>
      <c r="AA178" s="328">
        <v>26.525150059059083</v>
      </c>
      <c r="AB178" s="329">
        <v>17.064344233968331</v>
      </c>
    </row>
    <row r="179" spans="1:28">
      <c r="A179" s="537"/>
      <c r="B179" s="331" t="s">
        <v>107</v>
      </c>
      <c r="C179" s="332">
        <v>51574579.787101775</v>
      </c>
      <c r="D179" s="332">
        <v>45807132.490000002</v>
      </c>
      <c r="E179" s="332">
        <v>1223</v>
      </c>
      <c r="F179" s="332">
        <v>117871</v>
      </c>
      <c r="G179" s="332">
        <v>66190</v>
      </c>
      <c r="H179" s="333">
        <v>185284</v>
      </c>
      <c r="I179" s="334">
        <v>407371171.81</v>
      </c>
      <c r="J179" s="335">
        <v>743145588.86000037</v>
      </c>
      <c r="K179" s="335">
        <v>134710843.07999998</v>
      </c>
      <c r="L179" s="336">
        <v>1285227603.7500005</v>
      </c>
      <c r="M179" s="334">
        <v>300537395.81999999</v>
      </c>
      <c r="N179" s="335">
        <v>492227835.76999998</v>
      </c>
      <c r="O179" s="335">
        <v>135351293.07999998</v>
      </c>
      <c r="P179" s="336">
        <v>928116524.66999996</v>
      </c>
      <c r="Q179" s="337">
        <v>0.7377483155832445</v>
      </c>
      <c r="R179" s="299">
        <v>0.71489950522216328</v>
      </c>
      <c r="S179" s="299">
        <v>0.66235720584049618</v>
      </c>
      <c r="T179" s="299">
        <v>0.72214176069823588</v>
      </c>
      <c r="U179" s="298">
        <v>28.057368664815989</v>
      </c>
      <c r="V179" s="298">
        <v>20.26139760816973</v>
      </c>
      <c r="W179" s="338">
        <v>0.35861342069259639</v>
      </c>
      <c r="X179" s="299">
        <v>0.8881726749707004</v>
      </c>
      <c r="Y179" s="299">
        <v>0.64138657930740361</v>
      </c>
      <c r="Z179" s="339">
        <v>0.54175120449312852</v>
      </c>
      <c r="AA179" s="340">
        <v>28.057368664815989</v>
      </c>
      <c r="AB179" s="341">
        <v>17.99561971229306</v>
      </c>
    </row>
    <row r="180" spans="1:28">
      <c r="A180" s="537" t="s">
        <v>108</v>
      </c>
      <c r="B180" s="342" t="s">
        <v>25</v>
      </c>
      <c r="C180" s="343">
        <v>26370165.214409295</v>
      </c>
      <c r="D180" s="344">
        <v>23738524.300000001</v>
      </c>
      <c r="E180" s="345">
        <v>776</v>
      </c>
      <c r="F180" s="194">
        <v>32682</v>
      </c>
      <c r="G180" s="194">
        <v>8358</v>
      </c>
      <c r="H180" s="321">
        <v>41816</v>
      </c>
      <c r="I180" s="346">
        <v>354383377.66000003</v>
      </c>
      <c r="J180" s="195">
        <v>290127799.78999531</v>
      </c>
      <c r="K180" s="195">
        <v>27471796.490000002</v>
      </c>
      <c r="L180" s="323">
        <v>671982973.93999529</v>
      </c>
      <c r="M180" s="346">
        <v>220037693.17000002</v>
      </c>
      <c r="N180" s="195">
        <v>266359531.06000003</v>
      </c>
      <c r="O180" s="196">
        <v>27471796.490000002</v>
      </c>
      <c r="P180" s="323">
        <v>513869020.72000003</v>
      </c>
      <c r="Q180" s="325">
        <v>0.62090297412624984</v>
      </c>
      <c r="R180" s="45">
        <v>0.92516278670253338</v>
      </c>
      <c r="S180" s="45">
        <v>0.91807655541041022</v>
      </c>
      <c r="T180" s="45">
        <v>0.76470541761953326</v>
      </c>
      <c r="U180" s="179">
        <v>28.307697877411666</v>
      </c>
      <c r="V180" s="179">
        <v>21.647049927193663</v>
      </c>
      <c r="W180" s="326">
        <v>0.31160923752636516</v>
      </c>
      <c r="X180" s="45">
        <v>0.90020385185257379</v>
      </c>
      <c r="Y180" s="45">
        <v>0.68839076247363484</v>
      </c>
      <c r="Z180" s="42">
        <v>0.68070427596119298</v>
      </c>
      <c r="AA180" s="328">
        <v>28.307697877411666</v>
      </c>
      <c r="AB180" s="329">
        <v>19.486757725704713</v>
      </c>
    </row>
    <row r="181" spans="1:28">
      <c r="A181" s="537"/>
      <c r="B181" s="317" t="s">
        <v>27</v>
      </c>
      <c r="C181" s="343">
        <v>24035168.086369902</v>
      </c>
      <c r="D181" s="344">
        <v>20457229.370000001</v>
      </c>
      <c r="E181" s="320">
        <v>769</v>
      </c>
      <c r="F181" s="183">
        <v>21745</v>
      </c>
      <c r="G181" s="183">
        <v>28202</v>
      </c>
      <c r="H181" s="321">
        <v>50716</v>
      </c>
      <c r="I181" s="322">
        <v>268760350.92000002</v>
      </c>
      <c r="J181" s="184">
        <v>231921020.30999812</v>
      </c>
      <c r="K181" s="184">
        <v>95088578.780000001</v>
      </c>
      <c r="L181" s="323">
        <v>595769950.00999808</v>
      </c>
      <c r="M181" s="322">
        <v>264011950.36999997</v>
      </c>
      <c r="N181" s="184">
        <v>166961897.39999998</v>
      </c>
      <c r="O181" s="185">
        <v>95590415.780000001</v>
      </c>
      <c r="P181" s="323">
        <v>526564263.54999995</v>
      </c>
      <c r="Q181" s="325">
        <v>0.98233221331291731</v>
      </c>
      <c r="R181" s="45">
        <v>0.80288870391153722</v>
      </c>
      <c r="S181" s="45">
        <v>0.71990842907136965</v>
      </c>
      <c r="T181" s="45">
        <v>0.88383823914106996</v>
      </c>
      <c r="U181" s="179">
        <v>29.122709592515953</v>
      </c>
      <c r="V181" s="179">
        <v>25.739764365266044</v>
      </c>
      <c r="W181" s="326">
        <v>0.24773225969910051</v>
      </c>
      <c r="X181" s="45">
        <v>0.85113735408412172</v>
      </c>
      <c r="Y181" s="45">
        <v>0.75226774030089949</v>
      </c>
      <c r="Z181" s="327">
        <v>0.50927921455938696</v>
      </c>
      <c r="AA181" s="328">
        <v>29.122709592515953</v>
      </c>
      <c r="AB181" s="329">
        <v>21.908074936601302</v>
      </c>
    </row>
    <row r="182" spans="1:28">
      <c r="A182" s="537"/>
      <c r="B182" s="347" t="s">
        <v>30</v>
      </c>
      <c r="C182" s="343">
        <v>16004748.026881024</v>
      </c>
      <c r="D182" s="344">
        <v>14311774.98</v>
      </c>
      <c r="E182" s="348">
        <v>693</v>
      </c>
      <c r="F182" s="197">
        <v>24918</v>
      </c>
      <c r="G182" s="197">
        <v>30289</v>
      </c>
      <c r="H182" s="321">
        <v>55900</v>
      </c>
      <c r="I182" s="349">
        <v>137589443.49000001</v>
      </c>
      <c r="J182" s="198">
        <v>212507162.62000117</v>
      </c>
      <c r="K182" s="198">
        <v>52779779</v>
      </c>
      <c r="L182" s="323">
        <v>402876385.11000121</v>
      </c>
      <c r="M182" s="349">
        <v>125916986.39</v>
      </c>
      <c r="N182" s="198">
        <v>174047228.22</v>
      </c>
      <c r="O182" s="185">
        <v>52989779</v>
      </c>
      <c r="P182" s="323">
        <v>352953993.61000001</v>
      </c>
      <c r="Q182" s="325">
        <v>0.9151645881840611</v>
      </c>
      <c r="R182" s="45">
        <v>0.85581674632598148</v>
      </c>
      <c r="S182" s="45">
        <v>0.81901817366610818</v>
      </c>
      <c r="T182" s="45">
        <v>0.87608508876396318</v>
      </c>
      <c r="U182" s="179">
        <v>28.149994369880819</v>
      </c>
      <c r="V182" s="179">
        <v>24.661790316242101</v>
      </c>
      <c r="W182" s="326">
        <v>0.21658668835871608</v>
      </c>
      <c r="X182" s="45">
        <v>0.89422057479208272</v>
      </c>
      <c r="Y182" s="45">
        <v>0.78341331164128392</v>
      </c>
      <c r="Z182" s="42">
        <v>0.47051757830007707</v>
      </c>
      <c r="AA182" s="328">
        <v>28.149994369880819</v>
      </c>
      <c r="AB182" s="329">
        <v>22.053080311991831</v>
      </c>
    </row>
    <row r="183" spans="1:28">
      <c r="A183" s="537"/>
      <c r="B183" s="347" t="s">
        <v>118</v>
      </c>
      <c r="C183" s="343">
        <v>15462920.877165737</v>
      </c>
      <c r="D183" s="344">
        <v>14135157.550000001</v>
      </c>
      <c r="E183" s="348">
        <v>239</v>
      </c>
      <c r="F183" s="197">
        <v>17463</v>
      </c>
      <c r="G183" s="197">
        <v>15879</v>
      </c>
      <c r="H183" s="321">
        <v>33581</v>
      </c>
      <c r="I183" s="349">
        <v>229264774.44</v>
      </c>
      <c r="J183" s="198">
        <v>155498606.69000283</v>
      </c>
      <c r="K183" s="198">
        <v>55204445.240000002</v>
      </c>
      <c r="L183" s="323">
        <v>439967826.37000287</v>
      </c>
      <c r="M183" s="349">
        <v>228208823.19999999</v>
      </c>
      <c r="N183" s="198">
        <v>137730323.99000001</v>
      </c>
      <c r="O183" s="185">
        <v>55427131.240000002</v>
      </c>
      <c r="P183" s="323">
        <v>421366278.43000001</v>
      </c>
      <c r="Q183" s="325">
        <v>0.99539418455111883</v>
      </c>
      <c r="R183" s="45">
        <v>0.91672832197119003</v>
      </c>
      <c r="S183" s="45">
        <v>0.885733492548746</v>
      </c>
      <c r="T183" s="45">
        <v>0.95772066313694637</v>
      </c>
      <c r="U183" s="179">
        <v>31.125781570789979</v>
      </c>
      <c r="V183" s="179">
        <v>29.809804166632723</v>
      </c>
      <c r="W183" s="326">
        <v>0.12451647590577564</v>
      </c>
      <c r="X183" s="45">
        <v>0.9141324373504065</v>
      </c>
      <c r="Y183" s="45">
        <v>0.87548352409422436</v>
      </c>
      <c r="Z183" s="42">
        <v>0.53025242952131657</v>
      </c>
      <c r="AA183" s="328">
        <v>31.125781570789979</v>
      </c>
      <c r="AB183" s="329">
        <v>27.250108939782276</v>
      </c>
    </row>
    <row r="184" spans="1:28">
      <c r="A184" s="537"/>
      <c r="B184" s="331" t="s">
        <v>107</v>
      </c>
      <c r="C184" s="350">
        <v>81873002.204825953</v>
      </c>
      <c r="D184" s="351">
        <v>72642686.200000003</v>
      </c>
      <c r="E184" s="352">
        <v>2477</v>
      </c>
      <c r="F184" s="352">
        <v>96808</v>
      </c>
      <c r="G184" s="352">
        <v>82728</v>
      </c>
      <c r="H184" s="351">
        <v>182013</v>
      </c>
      <c r="I184" s="353">
        <v>989997946.50999999</v>
      </c>
      <c r="J184" s="353">
        <v>890054589.40999746</v>
      </c>
      <c r="K184" s="353">
        <v>230544599.51000002</v>
      </c>
      <c r="L184" s="354">
        <v>2110597135.4299974</v>
      </c>
      <c r="M184" s="355">
        <v>838175453.12999988</v>
      </c>
      <c r="N184" s="353">
        <v>745098980.67000008</v>
      </c>
      <c r="O184" s="353">
        <v>231479122.51000002</v>
      </c>
      <c r="P184" s="354">
        <v>1814753556.3100002</v>
      </c>
      <c r="Q184" s="337">
        <v>0.84664362798406412</v>
      </c>
      <c r="R184" s="299">
        <v>0.87147850260466375</v>
      </c>
      <c r="S184" s="299">
        <v>0.83713851884513502</v>
      </c>
      <c r="T184" s="299">
        <v>0.85982944155767349</v>
      </c>
      <c r="U184" s="298">
        <v>29.054502880291302</v>
      </c>
      <c r="V184" s="298">
        <v>24.981916986296689</v>
      </c>
      <c r="W184" s="338">
        <v>0.23710724382214443</v>
      </c>
      <c r="X184" s="299">
        <v>0.88726056506717577</v>
      </c>
      <c r="Y184" s="299">
        <v>0.76289275617785557</v>
      </c>
      <c r="Z184" s="339">
        <v>0.54074405798543734</v>
      </c>
      <c r="AA184" s="340">
        <v>29.054502880291302</v>
      </c>
      <c r="AB184" s="341">
        <v>22.165469781722877</v>
      </c>
    </row>
    <row r="185" spans="1:28">
      <c r="A185" s="537" t="s">
        <v>109</v>
      </c>
      <c r="B185" s="317" t="s">
        <v>95</v>
      </c>
      <c r="C185" s="343">
        <v>23200522.825539514</v>
      </c>
      <c r="D185" s="344">
        <v>19896513.350000001</v>
      </c>
      <c r="E185" s="320">
        <v>532</v>
      </c>
      <c r="F185" s="183">
        <v>26018</v>
      </c>
      <c r="G185" s="183">
        <v>41461</v>
      </c>
      <c r="H185" s="321">
        <v>68011</v>
      </c>
      <c r="I185" s="322">
        <v>154544425.61000001</v>
      </c>
      <c r="J185" s="184">
        <v>287363675.77000523</v>
      </c>
      <c r="K185" s="184">
        <v>117215914.48999999</v>
      </c>
      <c r="L185" s="323">
        <v>559124015.87000525</v>
      </c>
      <c r="M185" s="322">
        <v>139519693.75999996</v>
      </c>
      <c r="N185" s="184">
        <v>130138549.91</v>
      </c>
      <c r="O185" s="185">
        <v>118341219.20999999</v>
      </c>
      <c r="P185" s="323">
        <v>387999462.87999994</v>
      </c>
      <c r="Q185" s="325">
        <v>0.90278049958323536</v>
      </c>
      <c r="R185" s="45">
        <v>0.61416783026626021</v>
      </c>
      <c r="S185" s="45">
        <v>0.4528705639684184</v>
      </c>
      <c r="T185" s="45">
        <v>0.69394168711617055</v>
      </c>
      <c r="U185" s="179">
        <v>28.101607856333544</v>
      </c>
      <c r="V185" s="179">
        <v>19.50087716650113</v>
      </c>
      <c r="W185" s="326">
        <v>0.40488323708682039</v>
      </c>
      <c r="X185" s="45">
        <v>0.85758900778294511</v>
      </c>
      <c r="Y185" s="45">
        <v>0.59511676291317961</v>
      </c>
      <c r="Z185" s="327">
        <v>0.42918519635185043</v>
      </c>
      <c r="AA185" s="328">
        <v>28.101607856333544</v>
      </c>
      <c r="AB185" s="329">
        <v>16.723737900116795</v>
      </c>
    </row>
    <row r="186" spans="1:28">
      <c r="A186" s="537"/>
      <c r="B186" s="317" t="s">
        <v>28</v>
      </c>
      <c r="C186" s="343">
        <v>71491066.35155949</v>
      </c>
      <c r="D186" s="344">
        <v>64781239.869999997</v>
      </c>
      <c r="E186" s="320">
        <v>3021</v>
      </c>
      <c r="F186" s="183">
        <v>17673</v>
      </c>
      <c r="G186" s="183">
        <v>17815</v>
      </c>
      <c r="H186" s="321">
        <v>38509</v>
      </c>
      <c r="I186" s="322">
        <v>1783985213.49</v>
      </c>
      <c r="J186" s="184">
        <v>227255318.56000191</v>
      </c>
      <c r="K186" s="184">
        <v>169506267.48999995</v>
      </c>
      <c r="L186" s="323">
        <v>2180746799.5400019</v>
      </c>
      <c r="M186" s="322">
        <v>1748100158.5399995</v>
      </c>
      <c r="N186" s="184">
        <v>163191915.96999997</v>
      </c>
      <c r="O186" s="185">
        <v>172403071.12999994</v>
      </c>
      <c r="P186" s="323">
        <v>2083695145.6399994</v>
      </c>
      <c r="Q186" s="325">
        <v>0.97988489216241947</v>
      </c>
      <c r="R186" s="45">
        <v>0.84583538048894324</v>
      </c>
      <c r="S186" s="45">
        <v>0.7180994354898349</v>
      </c>
      <c r="T186" s="45">
        <v>0.95549613833184388</v>
      </c>
      <c r="U186" s="179">
        <v>33.663245777886068</v>
      </c>
      <c r="V186" s="179">
        <v>32.165101344485883</v>
      </c>
      <c r="W186" s="326">
        <v>0.13418238542215222</v>
      </c>
      <c r="X186" s="45">
        <v>0.90614454610924788</v>
      </c>
      <c r="Y186" s="45">
        <v>0.86581761457784778</v>
      </c>
      <c r="Z186" s="327">
        <v>0.46432757677580683</v>
      </c>
      <c r="AA186" s="328">
        <v>33.663245777886068</v>
      </c>
      <c r="AB186" s="329">
        <v>29.146231158357118</v>
      </c>
    </row>
    <row r="187" spans="1:28">
      <c r="A187" s="537"/>
      <c r="B187" s="317" t="s">
        <v>29</v>
      </c>
      <c r="C187" s="343">
        <v>38483189.572973415</v>
      </c>
      <c r="D187" s="344">
        <v>34510447.920000002</v>
      </c>
      <c r="E187" s="320">
        <v>1263</v>
      </c>
      <c r="F187" s="183">
        <v>8393</v>
      </c>
      <c r="G187" s="183">
        <v>27782</v>
      </c>
      <c r="H187" s="321">
        <v>37438</v>
      </c>
      <c r="I187" s="322">
        <v>581228736.35000002</v>
      </c>
      <c r="J187" s="184">
        <v>178907539.38000172</v>
      </c>
      <c r="K187" s="184">
        <v>302762016.96000004</v>
      </c>
      <c r="L187" s="323">
        <v>1062898292.6900017</v>
      </c>
      <c r="M187" s="322">
        <v>598108231.95000005</v>
      </c>
      <c r="N187" s="184">
        <v>112687203.53999999</v>
      </c>
      <c r="O187" s="185">
        <v>303324316.96000004</v>
      </c>
      <c r="P187" s="323">
        <v>1014119752.45</v>
      </c>
      <c r="Q187" s="325">
        <v>1.0290410548280868</v>
      </c>
      <c r="R187" s="45">
        <v>0.86368655652869419</v>
      </c>
      <c r="S187" s="45">
        <v>0.62986279913364096</v>
      </c>
      <c r="T187" s="45">
        <v>0.95410798890592619</v>
      </c>
      <c r="U187" s="179">
        <v>30.79931895273997</v>
      </c>
      <c r="V187" s="179">
        <v>29.385876265670909</v>
      </c>
      <c r="W187" s="326">
        <v>0.14438760335192735</v>
      </c>
      <c r="X187" s="45">
        <v>0.89676682995726908</v>
      </c>
      <c r="Y187" s="45">
        <v>0.85561239664807265</v>
      </c>
      <c r="Z187" s="327">
        <v>0.50825593395252833</v>
      </c>
      <c r="AA187" s="328">
        <v>30.79931895273997</v>
      </c>
      <c r="AB187" s="329">
        <v>26.352279104282253</v>
      </c>
    </row>
    <row r="188" spans="1:28">
      <c r="A188" s="537"/>
      <c r="B188" s="331" t="s">
        <v>107</v>
      </c>
      <c r="C188" s="332">
        <v>133174778.75007242</v>
      </c>
      <c r="D188" s="333">
        <v>119188201.14</v>
      </c>
      <c r="E188" s="199">
        <v>4816</v>
      </c>
      <c r="F188" s="199">
        <v>52084</v>
      </c>
      <c r="G188" s="199">
        <v>87058</v>
      </c>
      <c r="H188" s="333">
        <v>143958</v>
      </c>
      <c r="I188" s="334">
        <v>2519758375.4499998</v>
      </c>
      <c r="J188" s="335">
        <v>693526533.71000886</v>
      </c>
      <c r="K188" s="335">
        <v>589484198.94000006</v>
      </c>
      <c r="L188" s="336">
        <v>3802769108.100009</v>
      </c>
      <c r="M188" s="334">
        <v>2485728084.2499995</v>
      </c>
      <c r="N188" s="335">
        <v>406017669.41999996</v>
      </c>
      <c r="O188" s="335">
        <v>594068607.29999995</v>
      </c>
      <c r="P188" s="336">
        <v>3485814360.9699993</v>
      </c>
      <c r="Q188" s="337">
        <v>0.9864946212575153</v>
      </c>
      <c r="R188" s="299">
        <v>0.77948395229271428</v>
      </c>
      <c r="S188" s="299">
        <v>0.5854392725942511</v>
      </c>
      <c r="T188" s="299">
        <v>0.91665159305757304</v>
      </c>
      <c r="U188" s="298">
        <v>31.905583537025006</v>
      </c>
      <c r="V188" s="298">
        <v>29.246303976645446</v>
      </c>
      <c r="W188" s="338">
        <v>0.17961902791155915</v>
      </c>
      <c r="X188" s="299">
        <v>0.89497577738558987</v>
      </c>
      <c r="Y188" s="299">
        <v>0.82038097208844085</v>
      </c>
      <c r="Z188" s="193">
        <v>0.4592858959504903</v>
      </c>
      <c r="AA188" s="340">
        <v>31.905583537025006</v>
      </c>
      <c r="AB188" s="341">
        <v>26.174733637153526</v>
      </c>
    </row>
    <row r="189" spans="1:28" ht="12.5" thickBot="1">
      <c r="A189" s="530" t="s">
        <v>32</v>
      </c>
      <c r="B189" s="531"/>
      <c r="C189" s="356">
        <v>266622360.74200013</v>
      </c>
      <c r="D189" s="356">
        <v>237638019.82999998</v>
      </c>
      <c r="E189" s="357">
        <v>8516</v>
      </c>
      <c r="F189" s="357">
        <v>266763</v>
      </c>
      <c r="G189" s="357">
        <v>235976</v>
      </c>
      <c r="H189" s="357">
        <v>511255</v>
      </c>
      <c r="I189" s="358">
        <v>3917127493.77</v>
      </c>
      <c r="J189" s="359">
        <v>2326726711.9800916</v>
      </c>
      <c r="K189" s="359">
        <v>954739641.52999997</v>
      </c>
      <c r="L189" s="360">
        <v>7198593847.2800064</v>
      </c>
      <c r="M189" s="358">
        <v>3624440933.1999993</v>
      </c>
      <c r="N189" s="359">
        <v>1643344485.8600001</v>
      </c>
      <c r="O189" s="359">
        <v>960899022.88999987</v>
      </c>
      <c r="P189" s="360">
        <v>6228684441.9499998</v>
      </c>
      <c r="Q189" s="361">
        <v>0.92528030781854709</v>
      </c>
      <c r="R189" s="362">
        <v>0.79362188369364639</v>
      </c>
      <c r="S189" s="362">
        <v>0.7062902907327181</v>
      </c>
      <c r="T189" s="362">
        <v>0.86526404657536171</v>
      </c>
      <c r="U189" s="363">
        <v>30.292264901170661</v>
      </c>
      <c r="V189" s="363">
        <v>26.210807708319727</v>
      </c>
      <c r="W189" s="364">
        <v>0.22879823700446567</v>
      </c>
      <c r="X189" s="362">
        <v>0.89129065982561329</v>
      </c>
      <c r="Y189" s="362">
        <v>0.77120176299553433</v>
      </c>
      <c r="Z189" s="365">
        <v>0.51828894192899755</v>
      </c>
      <c r="AA189" s="366">
        <v>30.292264901170661</v>
      </c>
      <c r="AB189" s="367">
        <v>23.361448096910561</v>
      </c>
    </row>
    <row r="192" spans="1:28" ht="12.5" thickBot="1">
      <c r="A192" s="300"/>
      <c r="B192" s="308">
        <v>43799</v>
      </c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9"/>
      <c r="V192" s="309"/>
      <c r="W192" s="310"/>
      <c r="X192" s="310"/>
      <c r="Y192" s="310"/>
      <c r="Z192" s="302"/>
      <c r="AA192" s="302"/>
      <c r="AB192" s="302"/>
    </row>
    <row r="193" spans="1:28">
      <c r="A193" s="537" t="s">
        <v>101</v>
      </c>
      <c r="B193" s="538" t="s">
        <v>1</v>
      </c>
      <c r="C193" s="539" t="s">
        <v>2</v>
      </c>
      <c r="D193" s="541" t="s">
        <v>3</v>
      </c>
      <c r="E193" s="543" t="s">
        <v>5</v>
      </c>
      <c r="F193" s="544"/>
      <c r="G193" s="544"/>
      <c r="H193" s="545"/>
      <c r="I193" s="532" t="s">
        <v>6</v>
      </c>
      <c r="J193" s="533"/>
      <c r="K193" s="533"/>
      <c r="L193" s="534"/>
      <c r="M193" s="532" t="s">
        <v>7</v>
      </c>
      <c r="N193" s="533"/>
      <c r="O193" s="533"/>
      <c r="P193" s="534"/>
      <c r="Q193" s="535" t="s">
        <v>8</v>
      </c>
      <c r="R193" s="536"/>
      <c r="S193" s="536"/>
      <c r="T193" s="536"/>
      <c r="U193" s="536"/>
      <c r="V193" s="536"/>
      <c r="W193" s="536"/>
      <c r="X193" s="536"/>
      <c r="Y193" s="536"/>
      <c r="Z193" s="536"/>
      <c r="AA193" s="536"/>
      <c r="AB193" s="536"/>
    </row>
    <row r="194" spans="1:28" ht="36">
      <c r="A194" s="537"/>
      <c r="B194" s="538"/>
      <c r="C194" s="540"/>
      <c r="D194" s="542"/>
      <c r="E194" s="311" t="s">
        <v>10</v>
      </c>
      <c r="F194" s="152" t="s">
        <v>11</v>
      </c>
      <c r="G194" s="152" t="s">
        <v>12</v>
      </c>
      <c r="H194" s="312" t="s">
        <v>13</v>
      </c>
      <c r="I194" s="311" t="s">
        <v>10</v>
      </c>
      <c r="J194" s="152" t="s">
        <v>11</v>
      </c>
      <c r="K194" s="152" t="s">
        <v>14</v>
      </c>
      <c r="L194" s="312" t="s">
        <v>15</v>
      </c>
      <c r="M194" s="311" t="s">
        <v>10</v>
      </c>
      <c r="N194" s="152" t="s">
        <v>11</v>
      </c>
      <c r="O194" s="152" t="s">
        <v>14</v>
      </c>
      <c r="P194" s="313" t="s">
        <v>15</v>
      </c>
      <c r="Q194" s="314" t="s">
        <v>102</v>
      </c>
      <c r="R194" s="168" t="s">
        <v>103</v>
      </c>
      <c r="S194" s="168" t="s">
        <v>104</v>
      </c>
      <c r="T194" s="168" t="s">
        <v>105</v>
      </c>
      <c r="U194" s="152" t="s">
        <v>92</v>
      </c>
      <c r="V194" s="152" t="s">
        <v>93</v>
      </c>
      <c r="W194" s="315" t="s">
        <v>94</v>
      </c>
      <c r="X194" s="316" t="s">
        <v>21</v>
      </c>
      <c r="Y194" s="316" t="s">
        <v>79</v>
      </c>
      <c r="Z194" s="152" t="s">
        <v>120</v>
      </c>
      <c r="AA194" s="152" t="s">
        <v>122</v>
      </c>
      <c r="AB194" s="152" t="s">
        <v>123</v>
      </c>
    </row>
    <row r="195" spans="1:28">
      <c r="A195" s="537" t="s">
        <v>106</v>
      </c>
      <c r="B195" s="317" t="s">
        <v>24</v>
      </c>
      <c r="C195" s="318">
        <v>17739540</v>
      </c>
      <c r="D195" s="319">
        <v>11379029.83</v>
      </c>
      <c r="E195" s="320">
        <v>426</v>
      </c>
      <c r="F195" s="183">
        <v>53393</v>
      </c>
      <c r="G195" s="183">
        <v>21119</v>
      </c>
      <c r="H195" s="321">
        <v>74938</v>
      </c>
      <c r="I195" s="322">
        <v>146997123.66</v>
      </c>
      <c r="J195" s="184">
        <v>153475925.25999525</v>
      </c>
      <c r="K195" s="184">
        <v>36014836</v>
      </c>
      <c r="L195" s="323">
        <v>336487884.91999525</v>
      </c>
      <c r="M195" s="324">
        <v>152036274.38999999</v>
      </c>
      <c r="N195" s="184">
        <v>116058962.21000001</v>
      </c>
      <c r="O195" s="185">
        <v>36014836</v>
      </c>
      <c r="P195" s="323">
        <v>304110072.60000002</v>
      </c>
      <c r="Q195" s="325">
        <v>1.0342806077053277</v>
      </c>
      <c r="R195" s="45">
        <v>0.80253938080571419</v>
      </c>
      <c r="S195" s="45">
        <v>0.75620304626533974</v>
      </c>
      <c r="T195" s="45">
        <v>0.90377718256425932</v>
      </c>
      <c r="U195" s="179">
        <v>29.570876423301833</v>
      </c>
      <c r="V195" s="179">
        <v>26.72548337980761</v>
      </c>
      <c r="W195" s="326">
        <v>0.42027202959760723</v>
      </c>
      <c r="X195" s="45">
        <v>0.64145010693625648</v>
      </c>
      <c r="Y195" s="45">
        <v>0.57972797040239277</v>
      </c>
      <c r="Z195" s="327">
        <v>0.49118544315758211</v>
      </c>
      <c r="AA195" s="328">
        <v>29.570876423301833</v>
      </c>
      <c r="AB195" s="329">
        <v>17.14306417190074</v>
      </c>
    </row>
    <row r="196" spans="1:28">
      <c r="A196" s="537"/>
      <c r="B196" s="317" t="s">
        <v>80</v>
      </c>
      <c r="C196" s="318">
        <v>16277030</v>
      </c>
      <c r="D196" s="319">
        <v>15085889.720000001</v>
      </c>
      <c r="E196" s="320">
        <v>513</v>
      </c>
      <c r="F196" s="183">
        <v>25129</v>
      </c>
      <c r="G196" s="183">
        <v>26707</v>
      </c>
      <c r="H196" s="321">
        <v>52349</v>
      </c>
      <c r="I196" s="322">
        <v>159195881.13</v>
      </c>
      <c r="J196" s="184">
        <v>196527819.53000164</v>
      </c>
      <c r="K196" s="184">
        <v>79147680</v>
      </c>
      <c r="L196" s="323">
        <v>434871380.66000164</v>
      </c>
      <c r="M196" s="322">
        <v>109611021.48999998</v>
      </c>
      <c r="N196" s="184">
        <v>168950972.33000001</v>
      </c>
      <c r="O196" s="185">
        <v>79147680</v>
      </c>
      <c r="P196" s="323">
        <v>357709673.81999999</v>
      </c>
      <c r="Q196" s="325">
        <v>0.68852925535486176</v>
      </c>
      <c r="R196" s="45">
        <v>0.89996627467070045</v>
      </c>
      <c r="S196" s="45">
        <v>0.85967967656715494</v>
      </c>
      <c r="T196" s="45">
        <v>0.82256430229348776</v>
      </c>
      <c r="U196" s="179">
        <v>28.826366142891413</v>
      </c>
      <c r="V196" s="179">
        <v>23.711539753984095</v>
      </c>
      <c r="W196" s="326">
        <v>0.23763030773990712</v>
      </c>
      <c r="X196" s="45">
        <v>0.92682078487291608</v>
      </c>
      <c r="Y196" s="45">
        <v>0.76236969226009288</v>
      </c>
      <c r="Z196" s="327">
        <v>0.54305358081919641</v>
      </c>
      <c r="AA196" s="328">
        <v>28.826366142891413</v>
      </c>
      <c r="AB196" s="329">
        <v>21.976347885332888</v>
      </c>
    </row>
    <row r="197" spans="1:28">
      <c r="A197" s="537"/>
      <c r="B197" s="317" t="s">
        <v>31</v>
      </c>
      <c r="C197" s="318">
        <v>16239370</v>
      </c>
      <c r="D197" s="319">
        <v>14959546.15</v>
      </c>
      <c r="E197" s="320">
        <v>286</v>
      </c>
      <c r="F197" s="183">
        <v>39155</v>
      </c>
      <c r="G197" s="183">
        <v>18364</v>
      </c>
      <c r="H197" s="321">
        <v>57805</v>
      </c>
      <c r="I197" s="322">
        <v>83924875.159999996</v>
      </c>
      <c r="J197" s="184">
        <v>280088044.69999796</v>
      </c>
      <c r="K197" s="184">
        <v>31992074</v>
      </c>
      <c r="L197" s="323">
        <v>396004993.85999799</v>
      </c>
      <c r="M197" s="322">
        <v>47411879.789999992</v>
      </c>
      <c r="N197" s="184">
        <v>181009134.00999999</v>
      </c>
      <c r="O197" s="330">
        <v>31992074</v>
      </c>
      <c r="P197" s="323">
        <v>260413087.79999998</v>
      </c>
      <c r="Q197" s="325">
        <v>0.56493238386843958</v>
      </c>
      <c r="R197" s="45">
        <v>0.68252091449233798</v>
      </c>
      <c r="S197" s="45">
        <v>0.64625798007151181</v>
      </c>
      <c r="T197" s="45">
        <v>0.65760051473508785</v>
      </c>
      <c r="U197" s="179">
        <v>26.471725137195957</v>
      </c>
      <c r="V197" s="179">
        <v>17.407820076145825</v>
      </c>
      <c r="W197" s="326">
        <v>0.39422494539854058</v>
      </c>
      <c r="X197" s="45">
        <v>0.92119005540239551</v>
      </c>
      <c r="Y197" s="45">
        <v>0.60577505460145942</v>
      </c>
      <c r="Z197" s="327">
        <v>0.53583969532328224</v>
      </c>
      <c r="AA197" s="328">
        <v>26.471725137195957</v>
      </c>
      <c r="AB197" s="329">
        <v>16.035910740379705</v>
      </c>
    </row>
    <row r="198" spans="1:28">
      <c r="A198" s="537"/>
      <c r="B198" s="331" t="s">
        <v>107</v>
      </c>
      <c r="C198" s="332">
        <v>50255940</v>
      </c>
      <c r="D198" s="332">
        <v>41424465.700000003</v>
      </c>
      <c r="E198" s="332">
        <v>1225</v>
      </c>
      <c r="F198" s="332">
        <v>117677</v>
      </c>
      <c r="G198" s="332">
        <v>66190</v>
      </c>
      <c r="H198" s="333">
        <v>185092</v>
      </c>
      <c r="I198" s="334">
        <v>390117879.94999993</v>
      </c>
      <c r="J198" s="335">
        <v>630091789.48999476</v>
      </c>
      <c r="K198" s="335">
        <v>147154590</v>
      </c>
      <c r="L198" s="336">
        <v>1167364259.4399948</v>
      </c>
      <c r="M198" s="334">
        <v>309059175.66999996</v>
      </c>
      <c r="N198" s="335">
        <v>466019068.55000001</v>
      </c>
      <c r="O198" s="335">
        <v>147154590</v>
      </c>
      <c r="P198" s="336">
        <v>922232834.22000003</v>
      </c>
      <c r="Q198" s="337">
        <v>0.79221997133177036</v>
      </c>
      <c r="R198" s="299">
        <v>0.7889051332118725</v>
      </c>
      <c r="S198" s="299">
        <v>0.73960504853936038</v>
      </c>
      <c r="T198" s="299">
        <v>0.79001290879199215</v>
      </c>
      <c r="U198" s="298">
        <v>28.180550785957266</v>
      </c>
      <c r="V198" s="298">
        <v>22.262998897774558</v>
      </c>
      <c r="W198" s="338">
        <v>0.34881602766138464</v>
      </c>
      <c r="X198" s="299">
        <v>0.82427004051660369</v>
      </c>
      <c r="Y198" s="299">
        <v>0.65118397233861536</v>
      </c>
      <c r="Z198" s="339">
        <v>0.51975737137726785</v>
      </c>
      <c r="AA198" s="340">
        <v>28.180550785957266</v>
      </c>
      <c r="AB198" s="341">
        <v>18.350723003489737</v>
      </c>
    </row>
    <row r="199" spans="1:28">
      <c r="A199" s="537" t="s">
        <v>108</v>
      </c>
      <c r="B199" s="342" t="s">
        <v>25</v>
      </c>
      <c r="C199" s="343">
        <v>24166570</v>
      </c>
      <c r="D199" s="344">
        <v>21991602.75</v>
      </c>
      <c r="E199" s="345">
        <v>778</v>
      </c>
      <c r="F199" s="194">
        <v>32783</v>
      </c>
      <c r="G199" s="194">
        <v>8358</v>
      </c>
      <c r="H199" s="321">
        <v>41919</v>
      </c>
      <c r="I199" s="346">
        <v>327097113.06</v>
      </c>
      <c r="J199" s="195">
        <v>261347326.71999922</v>
      </c>
      <c r="K199" s="195">
        <v>30654401</v>
      </c>
      <c r="L199" s="323">
        <v>619098840.77999926</v>
      </c>
      <c r="M199" s="346">
        <v>192453477.30000001</v>
      </c>
      <c r="N199" s="195">
        <v>261700721.49999997</v>
      </c>
      <c r="O199" s="196">
        <v>30654401</v>
      </c>
      <c r="P199" s="323">
        <v>484808599.79999995</v>
      </c>
      <c r="Q199" s="325">
        <v>0.58836800942568368</v>
      </c>
      <c r="R199" s="45">
        <v>1.0012102489350325</v>
      </c>
      <c r="S199" s="45">
        <v>1.0013522035386242</v>
      </c>
      <c r="T199" s="45">
        <v>0.78308755866703328</v>
      </c>
      <c r="U199" s="179">
        <v>28.151601673506914</v>
      </c>
      <c r="V199" s="179">
        <v>22.045169027073296</v>
      </c>
      <c r="W199" s="326">
        <v>0.28738954230274649</v>
      </c>
      <c r="X199" s="45">
        <v>0.91000099517639454</v>
      </c>
      <c r="Y199" s="45">
        <v>0.71261045769725351</v>
      </c>
      <c r="Z199" s="42">
        <v>0.68433377939208562</v>
      </c>
      <c r="AA199" s="328">
        <v>28.151601673506914</v>
      </c>
      <c r="AB199" s="329">
        <v>20.061125753468531</v>
      </c>
    </row>
    <row r="200" spans="1:28">
      <c r="A200" s="537"/>
      <c r="B200" s="317" t="s">
        <v>27</v>
      </c>
      <c r="C200" s="343">
        <v>24141690</v>
      </c>
      <c r="D200" s="344">
        <v>21340374.879999999</v>
      </c>
      <c r="E200" s="320">
        <v>776</v>
      </c>
      <c r="F200" s="183">
        <v>21707</v>
      </c>
      <c r="G200" s="183">
        <v>28202</v>
      </c>
      <c r="H200" s="321">
        <v>50685</v>
      </c>
      <c r="I200" s="322">
        <v>279641013.38999999</v>
      </c>
      <c r="J200" s="184">
        <v>223449917.09000221</v>
      </c>
      <c r="K200" s="184">
        <v>120931398.94666667</v>
      </c>
      <c r="L200" s="323">
        <v>624022329.42666888</v>
      </c>
      <c r="M200" s="322">
        <v>268369540.77000004</v>
      </c>
      <c r="N200" s="184">
        <v>163672192.09</v>
      </c>
      <c r="O200" s="185">
        <v>120931398.94666667</v>
      </c>
      <c r="P200" s="323">
        <v>552973131.80666673</v>
      </c>
      <c r="Q200" s="325">
        <v>0.95969306331943438</v>
      </c>
      <c r="R200" s="45">
        <v>0.82641995306842597</v>
      </c>
      <c r="S200" s="45">
        <v>0.73247819565793504</v>
      </c>
      <c r="T200" s="45">
        <v>0.88614318066906383</v>
      </c>
      <c r="U200" s="179">
        <v>29.241394911553162</v>
      </c>
      <c r="V200" s="179">
        <v>25.912062694123897</v>
      </c>
      <c r="W200" s="326">
        <v>0.21668169573739904</v>
      </c>
      <c r="X200" s="45">
        <v>0.88396358664202879</v>
      </c>
      <c r="Y200" s="45">
        <v>0.78331830426260096</v>
      </c>
      <c r="Z200" s="327">
        <v>0.50795710948263817</v>
      </c>
      <c r="AA200" s="328">
        <v>29.241394911553162</v>
      </c>
      <c r="AB200" s="329">
        <v>22.90531987639087</v>
      </c>
    </row>
    <row r="201" spans="1:28">
      <c r="A201" s="537"/>
      <c r="B201" s="347" t="s">
        <v>30</v>
      </c>
      <c r="C201" s="343">
        <v>15360720</v>
      </c>
      <c r="D201" s="344">
        <v>14068649.060000001</v>
      </c>
      <c r="E201" s="348">
        <v>694</v>
      </c>
      <c r="F201" s="197">
        <v>25005</v>
      </c>
      <c r="G201" s="197">
        <v>30289</v>
      </c>
      <c r="H201" s="321">
        <v>55988</v>
      </c>
      <c r="I201" s="349">
        <v>134576990.38</v>
      </c>
      <c r="J201" s="198">
        <v>203003462.54000118</v>
      </c>
      <c r="K201" s="198">
        <v>59884221</v>
      </c>
      <c r="L201" s="323">
        <v>397464673.92000115</v>
      </c>
      <c r="M201" s="349">
        <v>118584094.3</v>
      </c>
      <c r="N201" s="198">
        <v>177278652.13999999</v>
      </c>
      <c r="O201" s="185">
        <v>59884221</v>
      </c>
      <c r="P201" s="323">
        <v>355746967.44</v>
      </c>
      <c r="Q201" s="325">
        <v>0.88116173474498527</v>
      </c>
      <c r="R201" s="45">
        <v>0.90214524296613963</v>
      </c>
      <c r="S201" s="45">
        <v>0.87327895752057827</v>
      </c>
      <c r="T201" s="45">
        <v>0.89504046719785268</v>
      </c>
      <c r="U201" s="179">
        <v>28.251801024028182</v>
      </c>
      <c r="V201" s="179">
        <v>25.286505187726956</v>
      </c>
      <c r="W201" s="326">
        <v>0.18024609344451092</v>
      </c>
      <c r="X201" s="45">
        <v>0.9158847410798453</v>
      </c>
      <c r="Y201" s="45">
        <v>0.81975390655548908</v>
      </c>
      <c r="Z201" s="42">
        <v>0.47111994129123486</v>
      </c>
      <c r="AA201" s="328">
        <v>28.251801024028182</v>
      </c>
      <c r="AB201" s="329">
        <v>23.159524256675468</v>
      </c>
    </row>
    <row r="202" spans="1:28">
      <c r="A202" s="537"/>
      <c r="B202" s="347" t="s">
        <v>118</v>
      </c>
      <c r="C202" s="343">
        <v>15295790</v>
      </c>
      <c r="D202" s="344">
        <v>14264564.82</v>
      </c>
      <c r="E202" s="348">
        <v>242</v>
      </c>
      <c r="F202" s="197">
        <v>17451</v>
      </c>
      <c r="G202" s="197">
        <v>15879</v>
      </c>
      <c r="H202" s="321">
        <v>33572</v>
      </c>
      <c r="I202" s="349">
        <v>226166058.41999999</v>
      </c>
      <c r="J202" s="198">
        <v>151758561.5900006</v>
      </c>
      <c r="K202" s="198">
        <v>63931071</v>
      </c>
      <c r="L202" s="323">
        <v>441855691.01000059</v>
      </c>
      <c r="M202" s="349">
        <v>225282329.59000003</v>
      </c>
      <c r="N202" s="198">
        <v>132414569</v>
      </c>
      <c r="O202" s="185">
        <v>63931071</v>
      </c>
      <c r="P202" s="323">
        <v>421627969.59000003</v>
      </c>
      <c r="Q202" s="325">
        <v>0.99609256651429623</v>
      </c>
      <c r="R202" s="45">
        <v>0.9103156124950561</v>
      </c>
      <c r="S202" s="45">
        <v>0.87253442318291463</v>
      </c>
      <c r="T202" s="45">
        <v>0.95422097795376648</v>
      </c>
      <c r="U202" s="179">
        <v>30.975756820179011</v>
      </c>
      <c r="V202" s="179">
        <v>29.557716965809266</v>
      </c>
      <c r="W202" s="326">
        <v>0.11011154097792319</v>
      </c>
      <c r="X202" s="45">
        <v>0.93258111022706247</v>
      </c>
      <c r="Y202" s="45">
        <v>0.88988845902207681</v>
      </c>
      <c r="Z202" s="42">
        <v>0.52622709079418584</v>
      </c>
      <c r="AA202" s="328">
        <v>30.975756820179011</v>
      </c>
      <c r="AB202" s="329">
        <v>27.56496850375169</v>
      </c>
    </row>
    <row r="203" spans="1:28">
      <c r="A203" s="537"/>
      <c r="B203" s="331" t="s">
        <v>107</v>
      </c>
      <c r="C203" s="350">
        <v>78964770</v>
      </c>
      <c r="D203" s="351">
        <v>71665191.50999999</v>
      </c>
      <c r="E203" s="352">
        <v>2490</v>
      </c>
      <c r="F203" s="352">
        <v>96946</v>
      </c>
      <c r="G203" s="352">
        <v>82728</v>
      </c>
      <c r="H203" s="351">
        <v>182164</v>
      </c>
      <c r="I203" s="353">
        <v>967481175.25</v>
      </c>
      <c r="J203" s="353">
        <v>839559267.94000328</v>
      </c>
      <c r="K203" s="353">
        <v>275401091.94666666</v>
      </c>
      <c r="L203" s="354">
        <v>2082441535.1366701</v>
      </c>
      <c r="M203" s="355">
        <v>804689441.96000004</v>
      </c>
      <c r="N203" s="353">
        <v>735066134.73000002</v>
      </c>
      <c r="O203" s="353">
        <v>275401091.94666666</v>
      </c>
      <c r="P203" s="354">
        <v>1815156668.6366668</v>
      </c>
      <c r="Q203" s="337">
        <v>0.83173653663293856</v>
      </c>
      <c r="R203" s="299">
        <v>0.90628085358960708</v>
      </c>
      <c r="S203" s="299">
        <v>0.87553811005339222</v>
      </c>
      <c r="T203" s="299">
        <v>0.8716483214581765</v>
      </c>
      <c r="U203" s="298">
        <v>29.057921862192906</v>
      </c>
      <c r="V203" s="298">
        <v>25.328288816243298</v>
      </c>
      <c r="W203" s="338">
        <v>0.20892767892985376</v>
      </c>
      <c r="X203" s="299">
        <v>0.90755904829457479</v>
      </c>
      <c r="Y203" s="299">
        <v>0.79107232107014624</v>
      </c>
      <c r="Z203" s="339">
        <v>0.54071492097863849</v>
      </c>
      <c r="AA203" s="340">
        <v>29.057921862192906</v>
      </c>
      <c r="AB203" s="341">
        <v>22.986917692999889</v>
      </c>
    </row>
    <row r="204" spans="1:28">
      <c r="A204" s="537" t="s">
        <v>109</v>
      </c>
      <c r="B204" s="317" t="s">
        <v>95</v>
      </c>
      <c r="C204" s="343">
        <v>21124880</v>
      </c>
      <c r="D204" s="344">
        <v>19848315.899999999</v>
      </c>
      <c r="E204" s="320">
        <v>537</v>
      </c>
      <c r="F204" s="183">
        <v>26310</v>
      </c>
      <c r="G204" s="183">
        <v>41461</v>
      </c>
      <c r="H204" s="321">
        <v>68308</v>
      </c>
      <c r="I204" s="322">
        <v>155956230.56</v>
      </c>
      <c r="J204" s="184">
        <v>266035581.82999983</v>
      </c>
      <c r="K204" s="184">
        <v>142613077.03</v>
      </c>
      <c r="L204" s="323">
        <v>564604889.41999984</v>
      </c>
      <c r="M204" s="322">
        <v>147577694.38</v>
      </c>
      <c r="N204" s="184">
        <v>130858374.38999997</v>
      </c>
      <c r="O204" s="185">
        <v>142613077.03</v>
      </c>
      <c r="P204" s="323">
        <v>421049145.79999995</v>
      </c>
      <c r="Q204" s="325">
        <v>0.94627636132320736</v>
      </c>
      <c r="R204" s="45">
        <v>0.6692092228637152</v>
      </c>
      <c r="S204" s="45">
        <v>0.49188297854690788</v>
      </c>
      <c r="T204" s="45">
        <v>0.74574123194811504</v>
      </c>
      <c r="U204" s="179">
        <v>28.445984650012541</v>
      </c>
      <c r="V204" s="179">
        <v>21.213343636877525</v>
      </c>
      <c r="W204" s="326">
        <v>0.29932347301564044</v>
      </c>
      <c r="X204" s="45">
        <v>0.93957058690984274</v>
      </c>
      <c r="Y204" s="45">
        <v>0.70067652698435956</v>
      </c>
      <c r="Z204" s="327">
        <v>0.44222832530427864</v>
      </c>
      <c r="AA204" s="328">
        <v>28.445984650012541</v>
      </c>
      <c r="AB204" s="329">
        <v>19.931433731221194</v>
      </c>
    </row>
    <row r="205" spans="1:28">
      <c r="A205" s="537"/>
      <c r="B205" s="317" t="s">
        <v>28</v>
      </c>
      <c r="C205" s="343">
        <v>69619040</v>
      </c>
      <c r="D205" s="344">
        <v>63009973.299999997</v>
      </c>
      <c r="E205" s="320">
        <v>3034</v>
      </c>
      <c r="F205" s="183">
        <v>17817</v>
      </c>
      <c r="G205" s="183">
        <v>17815</v>
      </c>
      <c r="H205" s="321">
        <v>38666</v>
      </c>
      <c r="I205" s="322">
        <v>1655519114.46</v>
      </c>
      <c r="J205" s="184">
        <v>247438575.82999644</v>
      </c>
      <c r="K205" s="184">
        <v>199397776.07999998</v>
      </c>
      <c r="L205" s="323">
        <v>2102355466.3699963</v>
      </c>
      <c r="M205" s="322">
        <v>1613295370.1499999</v>
      </c>
      <c r="N205" s="184">
        <v>140944974.28</v>
      </c>
      <c r="O205" s="185">
        <v>199397776.07999998</v>
      </c>
      <c r="P205" s="323">
        <v>1953638120.5099998</v>
      </c>
      <c r="Q205" s="325">
        <v>0.97449516351626497</v>
      </c>
      <c r="R205" s="45">
        <v>0.76167202803713074</v>
      </c>
      <c r="S205" s="45">
        <v>0.56961600998235917</v>
      </c>
      <c r="T205" s="45">
        <v>0.92926156007443528</v>
      </c>
      <c r="U205" s="179">
        <v>33.365439727459723</v>
      </c>
      <c r="V205" s="179">
        <v>31.005220573708762</v>
      </c>
      <c r="W205" s="326">
        <v>0.15895499149361281</v>
      </c>
      <c r="X205" s="45">
        <v>0.90506811498693451</v>
      </c>
      <c r="Y205" s="45">
        <v>0.84104500850638719</v>
      </c>
      <c r="Z205" s="327">
        <v>0.45115024509168244</v>
      </c>
      <c r="AA205" s="328">
        <v>33.365439727459723</v>
      </c>
      <c r="AB205" s="329">
        <v>28.061836539400712</v>
      </c>
    </row>
    <row r="206" spans="1:28">
      <c r="A206" s="537"/>
      <c r="B206" s="317" t="s">
        <v>29</v>
      </c>
      <c r="C206" s="343">
        <v>41119100</v>
      </c>
      <c r="D206" s="344">
        <v>36796178.590000004</v>
      </c>
      <c r="E206" s="320">
        <v>1285</v>
      </c>
      <c r="F206" s="183">
        <v>8552</v>
      </c>
      <c r="G206" s="183">
        <v>27782</v>
      </c>
      <c r="H206" s="321">
        <v>37619</v>
      </c>
      <c r="I206" s="322">
        <v>602871966.72000003</v>
      </c>
      <c r="J206" s="184">
        <v>186706918.70000324</v>
      </c>
      <c r="K206" s="184">
        <v>342114508.58999997</v>
      </c>
      <c r="L206" s="323">
        <v>1131693394.0100033</v>
      </c>
      <c r="M206" s="322">
        <v>563703749.17800009</v>
      </c>
      <c r="N206" s="184">
        <v>110613966.29999998</v>
      </c>
      <c r="O206" s="185">
        <v>342114508.58999997</v>
      </c>
      <c r="P206" s="323">
        <v>1016432224.0680001</v>
      </c>
      <c r="Q206" s="325">
        <v>0.93503062058914521</v>
      </c>
      <c r="R206" s="45">
        <v>0.85610841680536864</v>
      </c>
      <c r="S206" s="45">
        <v>0.5924470666120959</v>
      </c>
      <c r="T206" s="45">
        <v>0.8981515925143021</v>
      </c>
      <c r="U206" s="179">
        <v>30.755731637783729</v>
      </c>
      <c r="V206" s="179">
        <v>27.623309349417962</v>
      </c>
      <c r="W206" s="326">
        <v>0.19627262272157786</v>
      </c>
      <c r="X206" s="45">
        <v>0.89486828724364109</v>
      </c>
      <c r="Y206" s="45">
        <v>0.80372737727842214</v>
      </c>
      <c r="Z206" s="327">
        <v>0.52220171534035398</v>
      </c>
      <c r="AA206" s="328">
        <v>30.755731637783729</v>
      </c>
      <c r="AB206" s="329">
        <v>24.719223525514909</v>
      </c>
    </row>
    <row r="207" spans="1:28">
      <c r="A207" s="537"/>
      <c r="B207" s="331" t="s">
        <v>107</v>
      </c>
      <c r="C207" s="332">
        <v>131863020</v>
      </c>
      <c r="D207" s="333">
        <v>119654467.78999999</v>
      </c>
      <c r="E207" s="199">
        <v>4856</v>
      </c>
      <c r="F207" s="199">
        <v>52679</v>
      </c>
      <c r="G207" s="199">
        <v>87058</v>
      </c>
      <c r="H207" s="333">
        <v>144593</v>
      </c>
      <c r="I207" s="334">
        <v>2414347311.7399998</v>
      </c>
      <c r="J207" s="335">
        <v>700181076.35999954</v>
      </c>
      <c r="K207" s="335">
        <v>684125361.70000005</v>
      </c>
      <c r="L207" s="336">
        <v>3798653749.7999992</v>
      </c>
      <c r="M207" s="334">
        <v>2324576813.7079997</v>
      </c>
      <c r="N207" s="335">
        <v>382417314.96999991</v>
      </c>
      <c r="O207" s="335">
        <v>684125361.70000005</v>
      </c>
      <c r="P207" s="336">
        <v>3391119490.3779993</v>
      </c>
      <c r="Q207" s="337">
        <v>0.96281790213219021</v>
      </c>
      <c r="R207" s="299">
        <v>0.77045273166877604</v>
      </c>
      <c r="S207" s="299">
        <v>0.54616916663623061</v>
      </c>
      <c r="T207" s="299">
        <v>0.89271613411897388</v>
      </c>
      <c r="U207" s="298">
        <v>31.746860940176845</v>
      </c>
      <c r="V207" s="298">
        <v>28.340934968927328</v>
      </c>
      <c r="W207" s="338">
        <v>0.18993608734615608</v>
      </c>
      <c r="X207" s="299">
        <v>0.90741489001237796</v>
      </c>
      <c r="Y207" s="299">
        <v>0.81006391265384392</v>
      </c>
      <c r="Z207" s="193">
        <v>0.46539560950195025</v>
      </c>
      <c r="AA207" s="340">
        <v>31.746860940176845</v>
      </c>
      <c r="AB207" s="341">
        <v>25.716986387677146</v>
      </c>
    </row>
    <row r="208" spans="1:28" ht="12.5" thickBot="1">
      <c r="A208" s="530" t="s">
        <v>32</v>
      </c>
      <c r="B208" s="531"/>
      <c r="C208" s="356">
        <v>261083730</v>
      </c>
      <c r="D208" s="356">
        <v>232744125</v>
      </c>
      <c r="E208" s="357">
        <v>8571</v>
      </c>
      <c r="F208" s="357">
        <v>267302</v>
      </c>
      <c r="G208" s="357">
        <v>235976</v>
      </c>
      <c r="H208" s="357">
        <v>511849</v>
      </c>
      <c r="I208" s="358">
        <v>3771946366.9399996</v>
      </c>
      <c r="J208" s="359">
        <v>2169832133.7900748</v>
      </c>
      <c r="K208" s="359">
        <v>1106681043.6466668</v>
      </c>
      <c r="L208" s="360">
        <v>7048459544.3766642</v>
      </c>
      <c r="M208" s="358">
        <v>3438325431.3379998</v>
      </c>
      <c r="N208" s="359">
        <v>1583502518.2499998</v>
      </c>
      <c r="O208" s="359">
        <v>1106681043.6466668</v>
      </c>
      <c r="P208" s="360">
        <v>6128508993.2346659</v>
      </c>
      <c r="Q208" s="361">
        <v>0.91155204683553059</v>
      </c>
      <c r="R208" s="362">
        <v>0.82105073784602678</v>
      </c>
      <c r="S208" s="362">
        <v>0.72978111697704229</v>
      </c>
      <c r="T208" s="362">
        <v>0.86948204138080853</v>
      </c>
      <c r="U208" s="363">
        <v>30.284156665078719</v>
      </c>
      <c r="V208" s="363">
        <v>26.331530358648862</v>
      </c>
      <c r="W208" s="364">
        <v>0.2248967910624301</v>
      </c>
      <c r="X208" s="362">
        <v>0.89145395999972887</v>
      </c>
      <c r="Y208" s="362">
        <v>0.7751032089375699</v>
      </c>
      <c r="Z208" s="365">
        <v>0.51199164766761518</v>
      </c>
      <c r="AA208" s="366">
        <v>30.284156665078719</v>
      </c>
      <c r="AB208" s="367">
        <v>23.473347011070608</v>
      </c>
    </row>
    <row r="211" spans="1:28" ht="12.5" thickBot="1">
      <c r="A211" s="300"/>
      <c r="B211" s="308">
        <v>43830</v>
      </c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9"/>
      <c r="V211" s="309"/>
      <c r="W211" s="310"/>
      <c r="X211" s="310"/>
      <c r="Y211" s="310"/>
      <c r="Z211" s="302"/>
      <c r="AA211" s="302"/>
      <c r="AB211" s="302"/>
    </row>
    <row r="212" spans="1:28">
      <c r="A212" s="537" t="s">
        <v>101</v>
      </c>
      <c r="B212" s="538" t="s">
        <v>1</v>
      </c>
      <c r="C212" s="539" t="s">
        <v>2</v>
      </c>
      <c r="D212" s="541" t="s">
        <v>3</v>
      </c>
      <c r="E212" s="543" t="s">
        <v>5</v>
      </c>
      <c r="F212" s="544"/>
      <c r="G212" s="544"/>
      <c r="H212" s="545"/>
      <c r="I212" s="532" t="s">
        <v>6</v>
      </c>
      <c r="J212" s="533"/>
      <c r="K212" s="533"/>
      <c r="L212" s="534"/>
      <c r="M212" s="532" t="s">
        <v>7</v>
      </c>
      <c r="N212" s="533"/>
      <c r="O212" s="533"/>
      <c r="P212" s="534"/>
      <c r="Q212" s="535" t="s">
        <v>8</v>
      </c>
      <c r="R212" s="536"/>
      <c r="S212" s="536"/>
      <c r="T212" s="536"/>
      <c r="U212" s="536"/>
      <c r="V212" s="536"/>
      <c r="W212" s="536"/>
      <c r="X212" s="536"/>
      <c r="Y212" s="536"/>
      <c r="Z212" s="536"/>
      <c r="AA212" s="536"/>
      <c r="AB212" s="536"/>
    </row>
    <row r="213" spans="1:28" ht="36">
      <c r="A213" s="537"/>
      <c r="B213" s="538"/>
      <c r="C213" s="540"/>
      <c r="D213" s="542"/>
      <c r="E213" s="311" t="s">
        <v>10</v>
      </c>
      <c r="F213" s="152" t="s">
        <v>11</v>
      </c>
      <c r="G213" s="152" t="s">
        <v>12</v>
      </c>
      <c r="H213" s="312" t="s">
        <v>13</v>
      </c>
      <c r="I213" s="311" t="s">
        <v>10</v>
      </c>
      <c r="J213" s="152" t="s">
        <v>11</v>
      </c>
      <c r="K213" s="152" t="s">
        <v>14</v>
      </c>
      <c r="L213" s="312" t="s">
        <v>15</v>
      </c>
      <c r="M213" s="311" t="s">
        <v>10</v>
      </c>
      <c r="N213" s="152" t="s">
        <v>11</v>
      </c>
      <c r="O213" s="152" t="s">
        <v>14</v>
      </c>
      <c r="P213" s="313" t="s">
        <v>15</v>
      </c>
      <c r="Q213" s="314" t="s">
        <v>102</v>
      </c>
      <c r="R213" s="168" t="s">
        <v>103</v>
      </c>
      <c r="S213" s="168" t="s">
        <v>104</v>
      </c>
      <c r="T213" s="168" t="s">
        <v>105</v>
      </c>
      <c r="U213" s="152" t="s">
        <v>92</v>
      </c>
      <c r="V213" s="152" t="s">
        <v>93</v>
      </c>
      <c r="W213" s="315" t="s">
        <v>94</v>
      </c>
      <c r="X213" s="316" t="s">
        <v>21</v>
      </c>
      <c r="Y213" s="316" t="s">
        <v>79</v>
      </c>
      <c r="Z213" s="152" t="s">
        <v>120</v>
      </c>
      <c r="AA213" s="152" t="s">
        <v>122</v>
      </c>
      <c r="AB213" s="152" t="s">
        <v>123</v>
      </c>
    </row>
    <row r="214" spans="1:28">
      <c r="A214" s="537" t="s">
        <v>106</v>
      </c>
      <c r="B214" s="317" t="s">
        <v>24</v>
      </c>
      <c r="C214" s="318">
        <v>16035370.497522939</v>
      </c>
      <c r="D214" s="319">
        <v>14692065.609999999</v>
      </c>
      <c r="E214" s="320">
        <v>427</v>
      </c>
      <c r="F214" s="183">
        <v>53599</v>
      </c>
      <c r="G214" s="183">
        <v>21689</v>
      </c>
      <c r="H214" s="321">
        <v>75715</v>
      </c>
      <c r="I214" s="322">
        <v>141222716.97</v>
      </c>
      <c r="J214" s="184">
        <v>241322760.4600023</v>
      </c>
      <c r="K214" s="184">
        <v>37386561.969999999</v>
      </c>
      <c r="L214" s="323">
        <v>419932039.40000236</v>
      </c>
      <c r="M214" s="324">
        <v>132608596.14999999</v>
      </c>
      <c r="N214" s="184">
        <v>118054243.25</v>
      </c>
      <c r="O214" s="185">
        <v>37386561.969999999</v>
      </c>
      <c r="P214" s="323">
        <v>288049401.37</v>
      </c>
      <c r="Q214" s="325">
        <v>0.93900329207070909</v>
      </c>
      <c r="R214" s="45">
        <v>0.55771656241975498</v>
      </c>
      <c r="S214" s="45">
        <v>0.4891964729102572</v>
      </c>
      <c r="T214" s="45">
        <v>0.68594290109791134</v>
      </c>
      <c r="U214" s="179">
        <v>28.582232787891993</v>
      </c>
      <c r="V214" s="179">
        <v>19.605779678382476</v>
      </c>
      <c r="W214" s="326">
        <v>0.37151947258087747</v>
      </c>
      <c r="X214" s="45">
        <v>0.9162286342102014</v>
      </c>
      <c r="Y214" s="45">
        <v>0.62848052741912253</v>
      </c>
      <c r="Z214" s="327">
        <v>0.51310836690219908</v>
      </c>
      <c r="AA214" s="328">
        <v>28.582232787891993</v>
      </c>
      <c r="AB214" s="329">
        <v>17.963376737350497</v>
      </c>
    </row>
    <row r="215" spans="1:28">
      <c r="A215" s="537"/>
      <c r="B215" s="317" t="s">
        <v>80</v>
      </c>
      <c r="C215" s="318">
        <v>20023894.4221901</v>
      </c>
      <c r="D215" s="319">
        <v>18593620.41</v>
      </c>
      <c r="E215" s="320">
        <v>514</v>
      </c>
      <c r="F215" s="183">
        <v>24573</v>
      </c>
      <c r="G215" s="183">
        <v>27917</v>
      </c>
      <c r="H215" s="321">
        <v>53004</v>
      </c>
      <c r="I215" s="322">
        <v>177526661.80000001</v>
      </c>
      <c r="J215" s="184">
        <v>266315898.74999639</v>
      </c>
      <c r="K215" s="184">
        <v>88411998.25</v>
      </c>
      <c r="L215" s="323">
        <v>532254558.79999638</v>
      </c>
      <c r="M215" s="322">
        <v>130669336.07000001</v>
      </c>
      <c r="N215" s="184">
        <v>159448578.22</v>
      </c>
      <c r="O215" s="185">
        <v>88411998.25</v>
      </c>
      <c r="P215" s="323">
        <v>378529912.54000002</v>
      </c>
      <c r="Q215" s="325">
        <v>0.73605471282511326</v>
      </c>
      <c r="R215" s="45">
        <v>0.69873437800129512</v>
      </c>
      <c r="S215" s="45">
        <v>0.59871971207277441</v>
      </c>
      <c r="T215" s="45">
        <v>0.71118209563751056</v>
      </c>
      <c r="U215" s="179">
        <v>28.625654771017043</v>
      </c>
      <c r="V215" s="179">
        <v>20.358053149047805</v>
      </c>
      <c r="W215" s="326">
        <v>0.33961647770085068</v>
      </c>
      <c r="X215" s="45">
        <v>0.92857163636434792</v>
      </c>
      <c r="Y215" s="45">
        <v>0.66038352229914932</v>
      </c>
      <c r="Z215" s="327">
        <v>0.52088521621009731</v>
      </c>
      <c r="AA215" s="328">
        <v>28.625654771017043</v>
      </c>
      <c r="AB215" s="329">
        <v>18.903910725803687</v>
      </c>
    </row>
    <row r="216" spans="1:28">
      <c r="A216" s="537"/>
      <c r="B216" s="317" t="s">
        <v>31</v>
      </c>
      <c r="C216" s="318">
        <v>16106949.08028703</v>
      </c>
      <c r="D216" s="319">
        <v>14756878.890000001</v>
      </c>
      <c r="E216" s="320">
        <v>286</v>
      </c>
      <c r="F216" s="183">
        <v>39429</v>
      </c>
      <c r="G216" s="183">
        <v>18904</v>
      </c>
      <c r="H216" s="321">
        <v>58619</v>
      </c>
      <c r="I216" s="322">
        <v>86512974.629999995</v>
      </c>
      <c r="J216" s="184">
        <v>266126972.79999912</v>
      </c>
      <c r="K216" s="184">
        <v>38706587</v>
      </c>
      <c r="L216" s="323">
        <v>391346534.42999911</v>
      </c>
      <c r="M216" s="322">
        <v>48243594.340000004</v>
      </c>
      <c r="N216" s="184">
        <v>176379416.66</v>
      </c>
      <c r="O216" s="330">
        <v>38706587</v>
      </c>
      <c r="P216" s="323">
        <v>263329598</v>
      </c>
      <c r="Q216" s="325">
        <v>0.55764576985508751</v>
      </c>
      <c r="R216" s="45">
        <v>0.70558505369657343</v>
      </c>
      <c r="S216" s="45">
        <v>0.66276414902353176</v>
      </c>
      <c r="T216" s="45">
        <v>0.67288087368281591</v>
      </c>
      <c r="U216" s="179">
        <v>26.519600611156001</v>
      </c>
      <c r="V216" s="179">
        <v>17.844532028953989</v>
      </c>
      <c r="W216" s="326">
        <v>0.38351940452289834</v>
      </c>
      <c r="X216" s="45">
        <v>0.91618088667459974</v>
      </c>
      <c r="Y216" s="45">
        <v>0.61648059547710166</v>
      </c>
      <c r="Z216" s="327">
        <v>0.55903376038485819</v>
      </c>
      <c r="AA216" s="328">
        <v>26.519600611156001</v>
      </c>
      <c r="AB216" s="329">
        <v>16.34881917658036</v>
      </c>
    </row>
    <row r="217" spans="1:28">
      <c r="A217" s="537"/>
      <c r="B217" s="331" t="s">
        <v>107</v>
      </c>
      <c r="C217" s="332">
        <v>52166214.000000067</v>
      </c>
      <c r="D217" s="332">
        <v>48042564.909999996</v>
      </c>
      <c r="E217" s="332">
        <v>1227</v>
      </c>
      <c r="F217" s="332">
        <v>117601</v>
      </c>
      <c r="G217" s="332">
        <v>68510</v>
      </c>
      <c r="H217" s="333">
        <v>187338</v>
      </c>
      <c r="I217" s="334">
        <v>405262353.39999998</v>
      </c>
      <c r="J217" s="335">
        <v>773765632.00999784</v>
      </c>
      <c r="K217" s="335">
        <v>164505147.22</v>
      </c>
      <c r="L217" s="336">
        <v>1343533132.6299977</v>
      </c>
      <c r="M217" s="334">
        <v>311521526.56</v>
      </c>
      <c r="N217" s="335">
        <v>453882238.13</v>
      </c>
      <c r="O217" s="335">
        <v>164505147.22</v>
      </c>
      <c r="P217" s="336">
        <v>929908911.91000009</v>
      </c>
      <c r="Q217" s="337">
        <v>0.76869100706357396</v>
      </c>
      <c r="R217" s="299">
        <v>0.65907134596847017</v>
      </c>
      <c r="S217" s="299">
        <v>0.58658878005599424</v>
      </c>
      <c r="T217" s="299">
        <v>0.69213694052314256</v>
      </c>
      <c r="U217" s="298">
        <v>27.965474681605585</v>
      </c>
      <c r="V217" s="298">
        <v>19.355938086403892</v>
      </c>
      <c r="W217" s="338">
        <v>0.36257528883173618</v>
      </c>
      <c r="X217" s="299">
        <v>0.92095172768336098</v>
      </c>
      <c r="Y217" s="299">
        <v>0.63742471116826382</v>
      </c>
      <c r="Z217" s="339">
        <v>0.52967897596857016</v>
      </c>
      <c r="AA217" s="340">
        <v>27.965474681605585</v>
      </c>
      <c r="AB217" s="341">
        <v>17.825884621605834</v>
      </c>
    </row>
    <row r="218" spans="1:28">
      <c r="A218" s="537" t="s">
        <v>108</v>
      </c>
      <c r="B218" s="342" t="s">
        <v>25</v>
      </c>
      <c r="C218" s="343">
        <v>24888105.159037013</v>
      </c>
      <c r="D218" s="344">
        <v>22654338.07</v>
      </c>
      <c r="E218" s="345">
        <v>780</v>
      </c>
      <c r="F218" s="194">
        <v>32831</v>
      </c>
      <c r="G218" s="194">
        <v>8480</v>
      </c>
      <c r="H218" s="321">
        <v>42091</v>
      </c>
      <c r="I218" s="346">
        <v>296065605.35000002</v>
      </c>
      <c r="J218" s="195">
        <v>295192906.80000746</v>
      </c>
      <c r="K218" s="195">
        <v>33326730.870000001</v>
      </c>
      <c r="L218" s="323">
        <v>624585243.02000749</v>
      </c>
      <c r="M218" s="346">
        <v>163981350.65000004</v>
      </c>
      <c r="N218" s="195">
        <v>272287255.69</v>
      </c>
      <c r="O218" s="196">
        <v>33326730.870000001</v>
      </c>
      <c r="P218" s="323">
        <v>469595337.21000004</v>
      </c>
      <c r="Q218" s="325">
        <v>0.55386829029378848</v>
      </c>
      <c r="R218" s="45">
        <v>0.93027615861120661</v>
      </c>
      <c r="S218" s="45">
        <v>0.92240446642735219</v>
      </c>
      <c r="T218" s="45">
        <v>0.75185147657252183</v>
      </c>
      <c r="U218" s="179">
        <v>27.570226995381265</v>
      </c>
      <c r="V218" s="179">
        <v>20.728715875917008</v>
      </c>
      <c r="W218" s="326">
        <v>0.31562899546340417</v>
      </c>
      <c r="X218" s="45">
        <v>0.91024760323202347</v>
      </c>
      <c r="Y218" s="45">
        <v>0.68437100453659583</v>
      </c>
      <c r="Z218" s="42">
        <v>0.6805017699745789</v>
      </c>
      <c r="AA218" s="328">
        <v>27.570226995381265</v>
      </c>
      <c r="AB218" s="329">
        <v>18.868263944131051</v>
      </c>
    </row>
    <row r="219" spans="1:28">
      <c r="A219" s="537"/>
      <c r="B219" s="317" t="s">
        <v>27</v>
      </c>
      <c r="C219" s="343">
        <v>28894750.726797923</v>
      </c>
      <c r="D219" s="344">
        <v>24548279.57</v>
      </c>
      <c r="E219" s="320">
        <v>781</v>
      </c>
      <c r="F219" s="183">
        <v>21636</v>
      </c>
      <c r="G219" s="183">
        <v>28850</v>
      </c>
      <c r="H219" s="321">
        <v>51267</v>
      </c>
      <c r="I219" s="322">
        <v>308992341.5</v>
      </c>
      <c r="J219" s="184">
        <v>282548718.14999294</v>
      </c>
      <c r="K219" s="184">
        <v>121255958.45</v>
      </c>
      <c r="L219" s="323">
        <v>712797018.09999299</v>
      </c>
      <c r="M219" s="322">
        <v>289322138.78000003</v>
      </c>
      <c r="N219" s="184">
        <v>152091242.37113398</v>
      </c>
      <c r="O219" s="185">
        <v>121255958.45</v>
      </c>
      <c r="P219" s="323">
        <v>562669339.60113406</v>
      </c>
      <c r="Q219" s="325">
        <v>0.93634080823974086</v>
      </c>
      <c r="R219" s="45">
        <v>0.67692925976662344</v>
      </c>
      <c r="S219" s="45">
        <v>0.53828325029029256</v>
      </c>
      <c r="T219" s="45">
        <v>0.78938228599912774</v>
      </c>
      <c r="U219" s="179">
        <v>29.036536595871635</v>
      </c>
      <c r="V219" s="179">
        <v>22.92092763554648</v>
      </c>
      <c r="W219" s="326">
        <v>0.32935995096367021</v>
      </c>
      <c r="X219" s="45">
        <v>0.84957575173794919</v>
      </c>
      <c r="Y219" s="45">
        <v>0.67064004903632979</v>
      </c>
      <c r="Z219" s="327">
        <v>0.50363781769949478</v>
      </c>
      <c r="AA219" s="328">
        <v>29.036536595871635</v>
      </c>
      <c r="AB219" s="329">
        <v>19.473064326500534</v>
      </c>
    </row>
    <row r="220" spans="1:28">
      <c r="A220" s="537"/>
      <c r="B220" s="347" t="s">
        <v>30</v>
      </c>
      <c r="C220" s="343">
        <v>17186702.708867583</v>
      </c>
      <c r="D220" s="344">
        <v>16047435.189999999</v>
      </c>
      <c r="E220" s="348">
        <v>696</v>
      </c>
      <c r="F220" s="197">
        <v>25027</v>
      </c>
      <c r="G220" s="197">
        <v>30666</v>
      </c>
      <c r="H220" s="321">
        <v>56389</v>
      </c>
      <c r="I220" s="349">
        <v>147192260.25999999</v>
      </c>
      <c r="J220" s="198">
        <v>235986984.78999898</v>
      </c>
      <c r="K220" s="198">
        <v>67465619.5</v>
      </c>
      <c r="L220" s="323">
        <v>450644864.549999</v>
      </c>
      <c r="M220" s="349">
        <v>149122564.27999997</v>
      </c>
      <c r="N220" s="198">
        <v>179193890.61999997</v>
      </c>
      <c r="O220" s="185">
        <v>67465619.5</v>
      </c>
      <c r="P220" s="323">
        <v>395782074.39999998</v>
      </c>
      <c r="Q220" s="325">
        <v>1.0131141679364819</v>
      </c>
      <c r="R220" s="45">
        <v>0.81284360929153909</v>
      </c>
      <c r="S220" s="45">
        <v>0.75933802357558722</v>
      </c>
      <c r="T220" s="45">
        <v>0.87825714999596538</v>
      </c>
      <c r="U220" s="179">
        <v>28.082049200661018</v>
      </c>
      <c r="V220" s="179">
        <v>24.663260497019024</v>
      </c>
      <c r="W220" s="326">
        <v>0.17996052335026469</v>
      </c>
      <c r="X220" s="45">
        <v>0.93371226941164387</v>
      </c>
      <c r="Y220" s="45">
        <v>0.82003947664973531</v>
      </c>
      <c r="Z220" s="42">
        <v>0.47879905655358312</v>
      </c>
      <c r="AA220" s="328">
        <v>28.082049200661018</v>
      </c>
      <c r="AB220" s="329">
        <v>23.028388929762183</v>
      </c>
    </row>
    <row r="221" spans="1:28">
      <c r="A221" s="537"/>
      <c r="B221" s="347" t="s">
        <v>118</v>
      </c>
      <c r="C221" s="343">
        <v>17350394.570359029</v>
      </c>
      <c r="D221" s="344">
        <v>15749651.68</v>
      </c>
      <c r="E221" s="348">
        <v>243</v>
      </c>
      <c r="F221" s="197">
        <v>17403</v>
      </c>
      <c r="G221" s="197">
        <v>16513</v>
      </c>
      <c r="H221" s="321">
        <v>34159</v>
      </c>
      <c r="I221" s="349">
        <v>266524689.88999999</v>
      </c>
      <c r="J221" s="198">
        <v>155706840.34999937</v>
      </c>
      <c r="K221" s="198">
        <v>72416370.189999998</v>
      </c>
      <c r="L221" s="323">
        <v>494647900.42999935</v>
      </c>
      <c r="M221" s="349">
        <v>256866289.98000005</v>
      </c>
      <c r="N221" s="198">
        <v>131851532.41000001</v>
      </c>
      <c r="O221" s="185">
        <v>72416370.189999998</v>
      </c>
      <c r="P221" s="323">
        <v>461134192.58000004</v>
      </c>
      <c r="Q221" s="325">
        <v>0.96376170660216831</v>
      </c>
      <c r="R221" s="45">
        <v>0.89542796682752923</v>
      </c>
      <c r="S221" s="45">
        <v>0.84679344923847177</v>
      </c>
      <c r="T221" s="45">
        <v>0.93224734640364249</v>
      </c>
      <c r="U221" s="179">
        <v>31.406910481591005</v>
      </c>
      <c r="V221" s="179">
        <v>29.279008955199956</v>
      </c>
      <c r="W221" s="326">
        <v>0.15376155130529434</v>
      </c>
      <c r="X221" s="45">
        <v>0.90774026009219999</v>
      </c>
      <c r="Y221" s="45">
        <v>0.84623844869470566</v>
      </c>
      <c r="Z221" s="42">
        <v>0.52685968558798557</v>
      </c>
      <c r="AA221" s="328">
        <v>31.406910481591005</v>
      </c>
      <c r="AB221" s="329">
        <v>26.577735204235061</v>
      </c>
    </row>
    <row r="222" spans="1:28">
      <c r="A222" s="537"/>
      <c r="B222" s="331" t="s">
        <v>107</v>
      </c>
      <c r="C222" s="350">
        <v>88319953.165061533</v>
      </c>
      <c r="D222" s="351">
        <v>78999704.50999999</v>
      </c>
      <c r="E222" s="352">
        <v>2500</v>
      </c>
      <c r="F222" s="352">
        <v>96897</v>
      </c>
      <c r="G222" s="352">
        <v>84509</v>
      </c>
      <c r="H222" s="351">
        <v>183906</v>
      </c>
      <c r="I222" s="353">
        <v>1018774897</v>
      </c>
      <c r="J222" s="353">
        <v>969435450.08999872</v>
      </c>
      <c r="K222" s="353">
        <v>294464679.00999999</v>
      </c>
      <c r="L222" s="354">
        <v>2282675026.0999985</v>
      </c>
      <c r="M222" s="355">
        <v>859292343.69000006</v>
      </c>
      <c r="N222" s="353">
        <v>735423921.09113395</v>
      </c>
      <c r="O222" s="353">
        <v>294464679.00999999</v>
      </c>
      <c r="P222" s="354">
        <v>1889180943.7911339</v>
      </c>
      <c r="Q222" s="337">
        <v>0.84345653413758981</v>
      </c>
      <c r="R222" s="299">
        <v>0.81484966761930766</v>
      </c>
      <c r="S222" s="299">
        <v>0.75861050988269507</v>
      </c>
      <c r="T222" s="299">
        <v>0.82761712560497147</v>
      </c>
      <c r="U222" s="298">
        <v>28.894728660802162</v>
      </c>
      <c r="V222" s="298">
        <v>23.91377227938867</v>
      </c>
      <c r="W222" s="338">
        <v>0.25971984781268487</v>
      </c>
      <c r="X222" s="299">
        <v>0.89447176633299508</v>
      </c>
      <c r="Y222" s="299">
        <v>0.74028015218731513</v>
      </c>
      <c r="Z222" s="339">
        <v>0.54081432905941074</v>
      </c>
      <c r="AA222" s="340">
        <v>28.894728660802162</v>
      </c>
      <c r="AB222" s="341">
        <v>21.390194130429798</v>
      </c>
    </row>
    <row r="223" spans="1:28">
      <c r="A223" s="537" t="s">
        <v>109</v>
      </c>
      <c r="B223" s="317" t="s">
        <v>95</v>
      </c>
      <c r="C223" s="343">
        <v>25267125.176325958</v>
      </c>
      <c r="D223" s="344">
        <v>22416853.210000001</v>
      </c>
      <c r="E223" s="320">
        <v>541</v>
      </c>
      <c r="F223" s="183">
        <v>26297</v>
      </c>
      <c r="G223" s="183">
        <v>42976</v>
      </c>
      <c r="H223" s="321">
        <v>69814</v>
      </c>
      <c r="I223" s="322">
        <v>183863591.93000001</v>
      </c>
      <c r="J223" s="184">
        <v>298267488.87999856</v>
      </c>
      <c r="K223" s="184">
        <v>155597569.88999999</v>
      </c>
      <c r="L223" s="323">
        <v>637728650.69999862</v>
      </c>
      <c r="M223" s="322">
        <v>161736698.58000004</v>
      </c>
      <c r="N223" s="184">
        <v>118104450.52</v>
      </c>
      <c r="O223" s="185">
        <v>155597569.88999999</v>
      </c>
      <c r="P223" s="323">
        <v>435438718.99000001</v>
      </c>
      <c r="Q223" s="325">
        <v>0.87965592797499548</v>
      </c>
      <c r="R223" s="45">
        <v>0.60304712848296538</v>
      </c>
      <c r="S223" s="45">
        <v>0.39596823295587791</v>
      </c>
      <c r="T223" s="45">
        <v>0.68279623082959118</v>
      </c>
      <c r="U223" s="179">
        <v>28.448625002170793</v>
      </c>
      <c r="V223" s="179">
        <v>19.424613923766689</v>
      </c>
      <c r="W223" s="326">
        <v>0.39422697390246364</v>
      </c>
      <c r="X223" s="45">
        <v>0.88719444945020809</v>
      </c>
      <c r="Y223" s="45">
        <v>0.60577302609753636</v>
      </c>
      <c r="Z223" s="327">
        <v>0.42164895293207666</v>
      </c>
      <c r="AA223" s="328">
        <v>28.448625002170793</v>
      </c>
      <c r="AB223" s="329">
        <v>17.233409655879033</v>
      </c>
    </row>
    <row r="224" spans="1:28">
      <c r="A224" s="537"/>
      <c r="B224" s="317" t="s">
        <v>28</v>
      </c>
      <c r="C224" s="343">
        <v>82948082.885100514</v>
      </c>
      <c r="D224" s="344">
        <v>69566681.75</v>
      </c>
      <c r="E224" s="320">
        <v>3042</v>
      </c>
      <c r="F224" s="183">
        <v>17813</v>
      </c>
      <c r="G224" s="183">
        <v>18011</v>
      </c>
      <c r="H224" s="321">
        <v>38866</v>
      </c>
      <c r="I224" s="322">
        <v>1830820071.2</v>
      </c>
      <c r="J224" s="184">
        <v>276785759.65000361</v>
      </c>
      <c r="K224" s="184">
        <v>215950743.14999998</v>
      </c>
      <c r="L224" s="323">
        <v>2323556574.0000038</v>
      </c>
      <c r="M224" s="322">
        <v>1692378484.2299998</v>
      </c>
      <c r="N224" s="184">
        <v>188668909.50000003</v>
      </c>
      <c r="O224" s="185">
        <v>215950743.14999998</v>
      </c>
      <c r="P224" s="323">
        <v>2096998136.8799996</v>
      </c>
      <c r="Q224" s="325">
        <v>0.92438274566257106</v>
      </c>
      <c r="R224" s="45">
        <v>0.82116841425533826</v>
      </c>
      <c r="S224" s="45">
        <v>0.68164240002293619</v>
      </c>
      <c r="T224" s="45">
        <v>0.90249497702998305</v>
      </c>
      <c r="U224" s="179">
        <v>33.400422667134094</v>
      </c>
      <c r="V224" s="179">
        <v>30.143713687766912</v>
      </c>
      <c r="W224" s="326">
        <v>0.24309786719259019</v>
      </c>
      <c r="X224" s="45">
        <v>0.83867739109008221</v>
      </c>
      <c r="Y224" s="45">
        <v>0.75690213280740981</v>
      </c>
      <c r="Z224" s="327">
        <v>0.4541758863788401</v>
      </c>
      <c r="AA224" s="328">
        <v>33.400422667134094</v>
      </c>
      <c r="AB224" s="329">
        <v>25.280851153422756</v>
      </c>
    </row>
    <row r="225" spans="1:28">
      <c r="A225" s="537"/>
      <c r="B225" s="317" t="s">
        <v>29</v>
      </c>
      <c r="C225" s="343">
        <v>46286603.304511592</v>
      </c>
      <c r="D225" s="344">
        <v>40263424.310000002</v>
      </c>
      <c r="E225" s="320">
        <v>1294</v>
      </c>
      <c r="F225" s="183">
        <v>8541</v>
      </c>
      <c r="G225" s="183">
        <v>28433</v>
      </c>
      <c r="H225" s="321">
        <v>38268</v>
      </c>
      <c r="I225" s="322">
        <v>666020363.41999996</v>
      </c>
      <c r="J225" s="184">
        <v>207663701.93000126</v>
      </c>
      <c r="K225" s="184">
        <v>366058491.79999995</v>
      </c>
      <c r="L225" s="323">
        <v>1239742557.150001</v>
      </c>
      <c r="M225" s="322">
        <v>596244193.94000018</v>
      </c>
      <c r="N225" s="184">
        <v>105047210.64</v>
      </c>
      <c r="O225" s="185">
        <v>366058491.79999995</v>
      </c>
      <c r="P225" s="323">
        <v>1067349896.3800001</v>
      </c>
      <c r="Q225" s="325">
        <v>0.89523418004563604</v>
      </c>
      <c r="R225" s="45">
        <v>0.821139059266908</v>
      </c>
      <c r="S225" s="45">
        <v>0.50585253784702844</v>
      </c>
      <c r="T225" s="45">
        <v>0.86094479069403884</v>
      </c>
      <c r="U225" s="179">
        <v>30.790787877475516</v>
      </c>
      <c r="V225" s="179">
        <v>26.509168424477707</v>
      </c>
      <c r="W225" s="326">
        <v>0.25108815639061066</v>
      </c>
      <c r="X225" s="45">
        <v>0.86987208901707191</v>
      </c>
      <c r="Y225" s="45">
        <v>0.74891184360938934</v>
      </c>
      <c r="Z225" s="327">
        <v>0.51863175499111525</v>
      </c>
      <c r="AA225" s="328">
        <v>30.790787877475516</v>
      </c>
      <c r="AB225" s="329">
        <v>23.059585715505822</v>
      </c>
    </row>
    <row r="226" spans="1:28">
      <c r="A226" s="537"/>
      <c r="B226" s="331" t="s">
        <v>107</v>
      </c>
      <c r="C226" s="332">
        <v>154501811.36593804</v>
      </c>
      <c r="D226" s="333">
        <v>132246959.27000001</v>
      </c>
      <c r="E226" s="199">
        <v>4877</v>
      </c>
      <c r="F226" s="199">
        <v>52651</v>
      </c>
      <c r="G226" s="199">
        <v>89420</v>
      </c>
      <c r="H226" s="333">
        <v>146948</v>
      </c>
      <c r="I226" s="334">
        <v>2680704026.5500002</v>
      </c>
      <c r="J226" s="335">
        <v>782716950.46000338</v>
      </c>
      <c r="K226" s="335">
        <v>737606804.83999991</v>
      </c>
      <c r="L226" s="336">
        <v>4201027781.8500037</v>
      </c>
      <c r="M226" s="334">
        <v>2450359376.75</v>
      </c>
      <c r="N226" s="335">
        <v>411820570.66000003</v>
      </c>
      <c r="O226" s="335">
        <v>737606804.83999991</v>
      </c>
      <c r="P226" s="336">
        <v>3599786752.25</v>
      </c>
      <c r="Q226" s="337">
        <v>0.9140730765057834</v>
      </c>
      <c r="R226" s="299">
        <v>0.75604118628876205</v>
      </c>
      <c r="S226" s="299">
        <v>0.52614239466511203</v>
      </c>
      <c r="T226" s="299">
        <v>0.85688239620847362</v>
      </c>
      <c r="U226" s="298">
        <v>31.766535919158933</v>
      </c>
      <c r="V226" s="298">
        <v>27.220185417651454</v>
      </c>
      <c r="W226" s="338">
        <v>0.26654522462417596</v>
      </c>
      <c r="X226" s="299">
        <v>0.85595733862804146</v>
      </c>
      <c r="Y226" s="299">
        <v>0.73345477537582404</v>
      </c>
      <c r="Z226" s="193">
        <v>0.45550807088221684</v>
      </c>
      <c r="AA226" s="340">
        <v>31.766535919158933</v>
      </c>
      <c r="AB226" s="341">
        <v>23.299317467054763</v>
      </c>
    </row>
    <row r="227" spans="1:28" ht="12.5" thickBot="1">
      <c r="A227" s="530" t="s">
        <v>32</v>
      </c>
      <c r="B227" s="531"/>
      <c r="C227" s="356">
        <v>294987978.5309996</v>
      </c>
      <c r="D227" s="356">
        <v>259289228.69</v>
      </c>
      <c r="E227" s="357">
        <v>8604</v>
      </c>
      <c r="F227" s="357">
        <v>267149</v>
      </c>
      <c r="G227" s="357">
        <v>242439</v>
      </c>
      <c r="H227" s="357">
        <v>518192</v>
      </c>
      <c r="I227" s="358">
        <v>4104741276.9500003</v>
      </c>
      <c r="J227" s="359">
        <v>2525918032.5599999</v>
      </c>
      <c r="K227" s="359">
        <v>1196576631.0699999</v>
      </c>
      <c r="L227" s="360">
        <v>7827235940.5799999</v>
      </c>
      <c r="M227" s="358">
        <v>3621173247</v>
      </c>
      <c r="N227" s="359">
        <v>1601126729.881134</v>
      </c>
      <c r="O227" s="359">
        <v>1196576631.0699999</v>
      </c>
      <c r="P227" s="360">
        <v>6418876607.9511337</v>
      </c>
      <c r="Q227" s="361">
        <v>0.88219281135562533</v>
      </c>
      <c r="R227" s="362">
        <v>0.75156678887564776</v>
      </c>
      <c r="S227" s="362">
        <v>0.6338791319599566</v>
      </c>
      <c r="T227" s="362">
        <v>0.82006939060987261</v>
      </c>
      <c r="U227" s="363">
        <v>30.187277659489883</v>
      </c>
      <c r="V227" s="363">
        <v>24.755662394388889</v>
      </c>
      <c r="W227" s="364">
        <v>0.2791734740432249</v>
      </c>
      <c r="X227" s="362">
        <v>0.87898235711578976</v>
      </c>
      <c r="Y227" s="362">
        <v>0.7208265259567751</v>
      </c>
      <c r="Z227" s="365">
        <v>0.51259764720412515</v>
      </c>
      <c r="AA227" s="366">
        <v>30.187277659489883</v>
      </c>
      <c r="AB227" s="367">
        <v>21.759790483382659</v>
      </c>
    </row>
    <row r="229" spans="1:28">
      <c r="C229" s="424">
        <f>SUM(C227,C208,C189,C170,C151,C132,C113,C94,C75,C56,C37,C18)</f>
        <v>3359591557.5635991</v>
      </c>
      <c r="D229" s="424">
        <f t="shared" ref="D229:P229" si="21">SUM(D227,D208,D189,D170,D151,D132,D113,D94,D75,D56,D37,D18)</f>
        <v>2962949213.4900002</v>
      </c>
      <c r="E229" s="424">
        <v>8604</v>
      </c>
      <c r="F229" s="424">
        <v>267149</v>
      </c>
      <c r="G229" s="424">
        <v>242439</v>
      </c>
      <c r="H229" s="424">
        <v>518192</v>
      </c>
      <c r="I229" s="424">
        <f t="shared" si="21"/>
        <v>48219477436.890007</v>
      </c>
      <c r="J229" s="424">
        <f t="shared" si="21"/>
        <v>29509436060.170033</v>
      </c>
      <c r="K229" s="424">
        <f t="shared" si="21"/>
        <v>11880287834.346666</v>
      </c>
      <c r="L229" s="424">
        <f t="shared" si="21"/>
        <v>89609201331.40654</v>
      </c>
      <c r="M229" s="424">
        <f t="shared" si="21"/>
        <v>43607809535.877998</v>
      </c>
      <c r="N229" s="424">
        <f t="shared" si="21"/>
        <v>18839451047.891136</v>
      </c>
      <c r="O229" s="424">
        <f t="shared" si="21"/>
        <v>11886447215.706667</v>
      </c>
      <c r="P229" s="424">
        <f t="shared" si="21"/>
        <v>74333707799.4758</v>
      </c>
    </row>
  </sheetData>
  <mergeCells count="145">
    <mergeCell ref="I3:L3"/>
    <mergeCell ref="M3:P3"/>
    <mergeCell ref="Q3:AB3"/>
    <mergeCell ref="A5:A8"/>
    <mergeCell ref="A9:A13"/>
    <mergeCell ref="A14:A17"/>
    <mergeCell ref="B1:H1"/>
    <mergeCell ref="A3:A4"/>
    <mergeCell ref="B3:B4"/>
    <mergeCell ref="C3:C4"/>
    <mergeCell ref="D3:D4"/>
    <mergeCell ref="E3:H3"/>
    <mergeCell ref="I22:L22"/>
    <mergeCell ref="M22:P22"/>
    <mergeCell ref="Q22:AB22"/>
    <mergeCell ref="A24:A27"/>
    <mergeCell ref="A28:A32"/>
    <mergeCell ref="A33:A36"/>
    <mergeCell ref="A18:B18"/>
    <mergeCell ref="A22:A23"/>
    <mergeCell ref="B22:B23"/>
    <mergeCell ref="C22:C23"/>
    <mergeCell ref="D22:D23"/>
    <mergeCell ref="E22:H22"/>
    <mergeCell ref="I41:L41"/>
    <mergeCell ref="M41:P41"/>
    <mergeCell ref="Q41:AB41"/>
    <mergeCell ref="A43:A46"/>
    <mergeCell ref="A47:A51"/>
    <mergeCell ref="A52:A55"/>
    <mergeCell ref="A37:B37"/>
    <mergeCell ref="A41:A42"/>
    <mergeCell ref="B41:B42"/>
    <mergeCell ref="C41:C42"/>
    <mergeCell ref="D41:D42"/>
    <mergeCell ref="E41:H41"/>
    <mergeCell ref="I60:L60"/>
    <mergeCell ref="M60:P60"/>
    <mergeCell ref="Q60:AB60"/>
    <mergeCell ref="A62:A65"/>
    <mergeCell ref="A66:A70"/>
    <mergeCell ref="A71:A74"/>
    <mergeCell ref="A56:B56"/>
    <mergeCell ref="A60:A61"/>
    <mergeCell ref="B60:B61"/>
    <mergeCell ref="C60:C61"/>
    <mergeCell ref="D60:D61"/>
    <mergeCell ref="E60:H60"/>
    <mergeCell ref="I79:L79"/>
    <mergeCell ref="M79:P79"/>
    <mergeCell ref="Q79:AB79"/>
    <mergeCell ref="A81:A84"/>
    <mergeCell ref="A85:A89"/>
    <mergeCell ref="A90:A93"/>
    <mergeCell ref="A75:B75"/>
    <mergeCell ref="A79:A80"/>
    <mergeCell ref="B79:B80"/>
    <mergeCell ref="C79:C80"/>
    <mergeCell ref="D79:D80"/>
    <mergeCell ref="E79:H79"/>
    <mergeCell ref="I98:L98"/>
    <mergeCell ref="M98:P98"/>
    <mergeCell ref="Q98:AB98"/>
    <mergeCell ref="A100:A103"/>
    <mergeCell ref="A104:A108"/>
    <mergeCell ref="A109:A112"/>
    <mergeCell ref="A94:B94"/>
    <mergeCell ref="A98:A99"/>
    <mergeCell ref="B98:B99"/>
    <mergeCell ref="C98:C99"/>
    <mergeCell ref="D98:D99"/>
    <mergeCell ref="E98:H98"/>
    <mergeCell ref="I117:L117"/>
    <mergeCell ref="M117:P117"/>
    <mergeCell ref="Q117:AB117"/>
    <mergeCell ref="A119:A122"/>
    <mergeCell ref="A123:A127"/>
    <mergeCell ref="A128:A131"/>
    <mergeCell ref="A113:B113"/>
    <mergeCell ref="A117:A118"/>
    <mergeCell ref="B117:B118"/>
    <mergeCell ref="C117:C118"/>
    <mergeCell ref="D117:D118"/>
    <mergeCell ref="E117:H117"/>
    <mergeCell ref="I136:L136"/>
    <mergeCell ref="M136:P136"/>
    <mergeCell ref="Q136:AB136"/>
    <mergeCell ref="A138:A141"/>
    <mergeCell ref="A142:A146"/>
    <mergeCell ref="A147:A150"/>
    <mergeCell ref="A132:B132"/>
    <mergeCell ref="A136:A137"/>
    <mergeCell ref="B136:B137"/>
    <mergeCell ref="C136:C137"/>
    <mergeCell ref="D136:D137"/>
    <mergeCell ref="E136:H136"/>
    <mergeCell ref="I155:L155"/>
    <mergeCell ref="M155:P155"/>
    <mergeCell ref="Q155:AB155"/>
    <mergeCell ref="A157:A160"/>
    <mergeCell ref="A161:A165"/>
    <mergeCell ref="A166:A169"/>
    <mergeCell ref="A151:B151"/>
    <mergeCell ref="A155:A156"/>
    <mergeCell ref="B155:B156"/>
    <mergeCell ref="C155:C156"/>
    <mergeCell ref="D155:D156"/>
    <mergeCell ref="E155:H155"/>
    <mergeCell ref="I174:L174"/>
    <mergeCell ref="M174:P174"/>
    <mergeCell ref="Q174:AB174"/>
    <mergeCell ref="A176:A179"/>
    <mergeCell ref="A180:A184"/>
    <mergeCell ref="A185:A188"/>
    <mergeCell ref="A170:B170"/>
    <mergeCell ref="A174:A175"/>
    <mergeCell ref="B174:B175"/>
    <mergeCell ref="C174:C175"/>
    <mergeCell ref="D174:D175"/>
    <mergeCell ref="E174:H174"/>
    <mergeCell ref="I193:L193"/>
    <mergeCell ref="M193:P193"/>
    <mergeCell ref="Q193:AB193"/>
    <mergeCell ref="A195:A198"/>
    <mergeCell ref="A199:A203"/>
    <mergeCell ref="A204:A207"/>
    <mergeCell ref="A189:B189"/>
    <mergeCell ref="A193:A194"/>
    <mergeCell ref="B193:B194"/>
    <mergeCell ref="C193:C194"/>
    <mergeCell ref="D193:D194"/>
    <mergeCell ref="E193:H193"/>
    <mergeCell ref="A227:B227"/>
    <mergeCell ref="I212:L212"/>
    <mergeCell ref="M212:P212"/>
    <mergeCell ref="Q212:AB212"/>
    <mergeCell ref="A214:A217"/>
    <mergeCell ref="A218:A222"/>
    <mergeCell ref="A223:A226"/>
    <mergeCell ref="A208:B208"/>
    <mergeCell ref="A212:A213"/>
    <mergeCell ref="B212:B213"/>
    <mergeCell ref="C212:C213"/>
    <mergeCell ref="D212:D213"/>
    <mergeCell ref="E212:H2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BFB2-F7C4-469A-BE5B-1E434EB02F56}">
  <sheetPr codeName="Sheet7"/>
  <dimension ref="A1:AB229"/>
  <sheetViews>
    <sheetView topLeftCell="A227" workbookViewId="0">
      <selection activeCell="I229" sqref="I229:K229"/>
    </sheetView>
  </sheetViews>
  <sheetFormatPr defaultRowHeight="14.5"/>
  <cols>
    <col min="1" max="1" width="10.6328125" bestFit="1" customWidth="1"/>
    <col min="2" max="2" width="8.6328125" bestFit="1" customWidth="1"/>
    <col min="3" max="3" width="12.26953125" customWidth="1"/>
    <col min="4" max="4" width="11.6328125" customWidth="1"/>
    <col min="5" max="5" width="6.81640625" customWidth="1"/>
    <col min="6" max="6" width="8.81640625" customWidth="1"/>
    <col min="7" max="7" width="7.26953125" customWidth="1"/>
    <col min="8" max="8" width="7.90625" customWidth="1"/>
    <col min="9" max="11" width="12.453125" bestFit="1" customWidth="1"/>
    <col min="12" max="12" width="13.36328125" bestFit="1" customWidth="1"/>
    <col min="13" max="16" width="12.453125" bestFit="1" customWidth="1"/>
    <col min="17" max="17" width="6.81640625" bestFit="1" customWidth="1"/>
    <col min="18" max="18" width="6.7265625" bestFit="1" customWidth="1"/>
    <col min="19" max="19" width="7.81640625" bestFit="1" customWidth="1"/>
    <col min="20" max="20" width="7" bestFit="1" customWidth="1"/>
    <col min="21" max="21" width="6" customWidth="1"/>
    <col min="22" max="22" width="6.26953125" customWidth="1"/>
    <col min="23" max="23" width="6.81640625" customWidth="1"/>
    <col min="24" max="24" width="6" customWidth="1"/>
    <col min="25" max="25" width="6.54296875" customWidth="1"/>
    <col min="26" max="26" width="5.7265625" customWidth="1"/>
    <col min="27" max="27" width="6.26953125" customWidth="1"/>
    <col min="28" max="28" width="6.08984375" customWidth="1"/>
  </cols>
  <sheetData>
    <row r="1" spans="1:28" ht="16.5" customHeight="1">
      <c r="A1" s="549" t="s">
        <v>124</v>
      </c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301"/>
      <c r="O1" s="301"/>
      <c r="P1" s="301"/>
      <c r="Q1" s="301"/>
      <c r="R1" s="301"/>
      <c r="S1" s="301"/>
      <c r="T1" s="301"/>
      <c r="U1" s="302"/>
      <c r="V1" s="302"/>
      <c r="W1" s="302"/>
      <c r="X1" s="303"/>
      <c r="Y1" s="302"/>
      <c r="Z1" s="300"/>
      <c r="AA1" s="302"/>
      <c r="AB1" s="302"/>
    </row>
    <row r="2" spans="1:28" ht="15" thickBot="1">
      <c r="A2" s="300"/>
      <c r="B2" s="308">
        <v>43861</v>
      </c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9"/>
      <c r="V2" s="309"/>
      <c r="W2" s="310"/>
      <c r="X2" s="310"/>
      <c r="Y2" s="310"/>
      <c r="Z2" s="300"/>
      <c r="AA2" s="302"/>
      <c r="AB2" s="302"/>
    </row>
    <row r="3" spans="1:28">
      <c r="A3" s="548" t="s">
        <v>101</v>
      </c>
      <c r="B3" s="538" t="s">
        <v>1</v>
      </c>
      <c r="C3" s="539" t="s">
        <v>2</v>
      </c>
      <c r="D3" s="541" t="s">
        <v>3</v>
      </c>
      <c r="E3" s="543" t="s">
        <v>5</v>
      </c>
      <c r="F3" s="544"/>
      <c r="G3" s="544"/>
      <c r="H3" s="545"/>
      <c r="I3" s="532" t="s">
        <v>6</v>
      </c>
      <c r="J3" s="533"/>
      <c r="K3" s="533"/>
      <c r="L3" s="534"/>
      <c r="M3" s="532" t="s">
        <v>7</v>
      </c>
      <c r="N3" s="533"/>
      <c r="O3" s="533"/>
      <c r="P3" s="534"/>
      <c r="Q3" s="535" t="s">
        <v>8</v>
      </c>
      <c r="R3" s="536"/>
      <c r="S3" s="536"/>
      <c r="T3" s="536"/>
      <c r="U3" s="536"/>
      <c r="V3" s="536"/>
      <c r="W3" s="536"/>
      <c r="X3" s="536"/>
      <c r="Y3" s="536"/>
      <c r="Z3" s="536"/>
      <c r="AA3" s="536"/>
      <c r="AB3" s="536"/>
    </row>
    <row r="4" spans="1:28" ht="36">
      <c r="A4" s="548"/>
      <c r="B4" s="538"/>
      <c r="C4" s="540"/>
      <c r="D4" s="542"/>
      <c r="E4" s="314" t="s">
        <v>10</v>
      </c>
      <c r="F4" s="168" t="s">
        <v>11</v>
      </c>
      <c r="G4" s="168" t="s">
        <v>12</v>
      </c>
      <c r="H4" s="313" t="s">
        <v>13</v>
      </c>
      <c r="I4" s="314" t="s">
        <v>10</v>
      </c>
      <c r="J4" s="168" t="s">
        <v>11</v>
      </c>
      <c r="K4" s="168" t="s">
        <v>14</v>
      </c>
      <c r="L4" s="313" t="s">
        <v>15</v>
      </c>
      <c r="M4" s="314" t="s">
        <v>10</v>
      </c>
      <c r="N4" s="168" t="s">
        <v>11</v>
      </c>
      <c r="O4" s="168" t="s">
        <v>14</v>
      </c>
      <c r="P4" s="313" t="s">
        <v>15</v>
      </c>
      <c r="Q4" s="314" t="s">
        <v>102</v>
      </c>
      <c r="R4" s="168" t="s">
        <v>103</v>
      </c>
      <c r="S4" s="168" t="s">
        <v>104</v>
      </c>
      <c r="T4" s="168" t="s">
        <v>105</v>
      </c>
      <c r="U4" s="168" t="s">
        <v>92</v>
      </c>
      <c r="V4" s="168" t="s">
        <v>93</v>
      </c>
      <c r="W4" s="315" t="s">
        <v>94</v>
      </c>
      <c r="X4" s="315" t="s">
        <v>21</v>
      </c>
      <c r="Y4" s="315" t="s">
        <v>79</v>
      </c>
      <c r="Z4" s="168" t="s">
        <v>120</v>
      </c>
      <c r="AA4" s="168" t="s">
        <v>122</v>
      </c>
      <c r="AB4" s="168" t="s">
        <v>123</v>
      </c>
    </row>
    <row r="5" spans="1:28">
      <c r="A5" s="548" t="s">
        <v>106</v>
      </c>
      <c r="B5" s="317" t="s">
        <v>24</v>
      </c>
      <c r="C5" s="318">
        <v>15540235.930173386</v>
      </c>
      <c r="D5" s="319">
        <v>14083901.220000001</v>
      </c>
      <c r="E5" s="368">
        <v>429</v>
      </c>
      <c r="F5" s="369">
        <v>53749</v>
      </c>
      <c r="G5" s="183">
        <v>21689</v>
      </c>
      <c r="H5" s="321">
        <f>E5+F5+G5</f>
        <v>75867</v>
      </c>
      <c r="I5" s="322">
        <v>133603932.04000001</v>
      </c>
      <c r="J5" s="184">
        <v>232400045.75999999</v>
      </c>
      <c r="K5" s="184">
        <v>37453198.600000001</v>
      </c>
      <c r="L5" s="323">
        <f t="shared" ref="L5:L7" si="0">I5+J5+K5</f>
        <v>403457176.40000004</v>
      </c>
      <c r="M5" s="322">
        <f>'[2]Accts Figure'!G3</f>
        <v>131750309.10000001</v>
      </c>
      <c r="N5" s="184">
        <f>'[2]Accts Figure'!H3</f>
        <v>127852806</v>
      </c>
      <c r="O5" s="185">
        <f>'[2]Accts Figure'!H15</f>
        <v>37453198.600000001</v>
      </c>
      <c r="P5" s="323">
        <f>M5+N5+O5</f>
        <v>297056313.70000005</v>
      </c>
      <c r="Q5" s="325">
        <f t="shared" ref="Q5:Q18" si="1">M5/I5</f>
        <v>0.98612598512860361</v>
      </c>
      <c r="R5" s="45">
        <f t="shared" ref="R5:R18" si="2">(N5+O5)/(J5+K5)</f>
        <v>0.61257742145012761</v>
      </c>
      <c r="S5" s="45">
        <f t="shared" ref="S5:S18" si="3">N5/J5</f>
        <v>0.55014105346620223</v>
      </c>
      <c r="T5" s="45">
        <f t="shared" ref="T5:T18" si="4">P5/L5</f>
        <v>0.73627718398913578</v>
      </c>
      <c r="U5" s="179">
        <f t="shared" ref="U5:U18" si="5">L5/D5</f>
        <v>28.6466917154365</v>
      </c>
      <c r="V5" s="179">
        <f t="shared" ref="V5:V18" si="6">P5/D5</f>
        <v>21.091905506846494</v>
      </c>
      <c r="W5" s="326">
        <f t="shared" ref="W5:W18" si="7">1-Y5</f>
        <v>0.33272215580017528</v>
      </c>
      <c r="X5" s="45">
        <f t="shared" ref="X5:X18" si="8">D5/C5</f>
        <v>0.90628619045958481</v>
      </c>
      <c r="Y5" s="45">
        <f t="shared" ref="Y5:Y18" si="9">X5*T5</f>
        <v>0.66727784419982472</v>
      </c>
      <c r="Z5" s="294">
        <v>0.53280531020257049</v>
      </c>
      <c r="AA5" s="328">
        <f>L5/D5</f>
        <v>28.6466917154365</v>
      </c>
      <c r="AB5" s="329">
        <f>P5/C5</f>
        <v>19.115302691333447</v>
      </c>
    </row>
    <row r="6" spans="1:28">
      <c r="A6" s="548"/>
      <c r="B6" s="317" t="s">
        <v>80</v>
      </c>
      <c r="C6" s="318">
        <v>20377007.558287162</v>
      </c>
      <c r="D6" s="319">
        <v>18093870.050000001</v>
      </c>
      <c r="E6" s="368">
        <v>514</v>
      </c>
      <c r="F6" s="369">
        <v>24569</v>
      </c>
      <c r="G6" s="183">
        <v>27917</v>
      </c>
      <c r="H6" s="321">
        <f t="shared" ref="H6:H7" si="10">E6+F6+G6</f>
        <v>53000</v>
      </c>
      <c r="I6" s="322">
        <v>183031233.63999999</v>
      </c>
      <c r="J6" s="184">
        <v>252247442.93000001</v>
      </c>
      <c r="K6" s="184">
        <v>92443547.299999997</v>
      </c>
      <c r="L6" s="323">
        <f t="shared" si="0"/>
        <v>527722223.87</v>
      </c>
      <c r="M6" s="322">
        <f>'[2]Accts Figure'!G5</f>
        <v>135656334.38</v>
      </c>
      <c r="N6" s="184">
        <f>'[2]Accts Figure'!H5</f>
        <v>178937316.15000001</v>
      </c>
      <c r="O6" s="185">
        <f>'[2]Accts Figure'!H17</f>
        <v>92443547.299999997</v>
      </c>
      <c r="P6" s="323">
        <f>M6+N6+O6</f>
        <v>407037197.82999998</v>
      </c>
      <c r="Q6" s="325">
        <f t="shared" si="1"/>
        <v>0.74116494590655158</v>
      </c>
      <c r="R6" s="45">
        <f t="shared" si="2"/>
        <v>0.78731638233107637</v>
      </c>
      <c r="S6" s="45">
        <f t="shared" si="3"/>
        <v>0.70937217072070002</v>
      </c>
      <c r="T6" s="45">
        <f t="shared" si="4"/>
        <v>0.77130956290798591</v>
      </c>
      <c r="U6" s="179">
        <f t="shared" si="5"/>
        <v>29.165801589804165</v>
      </c>
      <c r="V6" s="179">
        <f t="shared" si="6"/>
        <v>22.49586167609289</v>
      </c>
      <c r="W6" s="326">
        <f t="shared" si="7"/>
        <v>0.31511165416908249</v>
      </c>
      <c r="X6" s="45">
        <f t="shared" si="8"/>
        <v>0.887955211197896</v>
      </c>
      <c r="Y6" s="45">
        <f t="shared" si="9"/>
        <v>0.68488834583091751</v>
      </c>
      <c r="Z6" s="294">
        <v>0.54437982648488892</v>
      </c>
      <c r="AA6" s="328">
        <f t="shared" ref="AA6:AA18" si="11">L6/D6</f>
        <v>29.165801589804165</v>
      </c>
      <c r="AB6" s="329">
        <f t="shared" ref="AB6:AB18" si="12">P6/C6</f>
        <v>19.97531760567372</v>
      </c>
    </row>
    <row r="7" spans="1:28">
      <c r="A7" s="548"/>
      <c r="B7" s="317" t="s">
        <v>31</v>
      </c>
      <c r="C7" s="318">
        <v>19153979.786830831</v>
      </c>
      <c r="D7" s="319">
        <v>16980505.350000001</v>
      </c>
      <c r="E7" s="368">
        <v>288</v>
      </c>
      <c r="F7" s="369">
        <v>39646</v>
      </c>
      <c r="G7" s="183">
        <v>18904</v>
      </c>
      <c r="H7" s="321">
        <f t="shared" si="10"/>
        <v>58838</v>
      </c>
      <c r="I7" s="322">
        <v>95041806.719999999</v>
      </c>
      <c r="J7" s="184">
        <v>322550897.50999999</v>
      </c>
      <c r="K7" s="184">
        <v>34243629</v>
      </c>
      <c r="L7" s="323">
        <f t="shared" si="0"/>
        <v>451836333.23000002</v>
      </c>
      <c r="M7" s="322">
        <f>'[2]Accts Figure'!G11</f>
        <v>49447655.479999997</v>
      </c>
      <c r="N7" s="184">
        <f>'[2]Accts Figure'!H11</f>
        <v>189139798.59999999</v>
      </c>
      <c r="O7" s="330">
        <f>'[2]Accts Figure'!H23</f>
        <v>34243629</v>
      </c>
      <c r="P7" s="323">
        <f>M7+N7+O7</f>
        <v>272831083.07999998</v>
      </c>
      <c r="Q7" s="325">
        <f t="shared" si="1"/>
        <v>0.52027267984999848</v>
      </c>
      <c r="R7" s="45">
        <f t="shared" si="2"/>
        <v>0.62608423336824692</v>
      </c>
      <c r="S7" s="45">
        <f t="shared" si="3"/>
        <v>0.58638745097317901</v>
      </c>
      <c r="T7" s="45">
        <f t="shared" si="4"/>
        <v>0.60382723347995948</v>
      </c>
      <c r="U7" s="179">
        <f t="shared" si="5"/>
        <v>26.60912169083354</v>
      </c>
      <c r="V7" s="179">
        <f t="shared" si="6"/>
        <v>16.067312335907598</v>
      </c>
      <c r="W7" s="326">
        <f t="shared" si="7"/>
        <v>0.46469132354249831</v>
      </c>
      <c r="X7" s="45">
        <f t="shared" si="8"/>
        <v>0.88652622269523407</v>
      </c>
      <c r="Y7" s="45">
        <f t="shared" si="9"/>
        <v>0.53530867645750169</v>
      </c>
      <c r="Z7" s="294">
        <v>0.55179123073509584</v>
      </c>
      <c r="AA7" s="328">
        <f t="shared" si="11"/>
        <v>26.60912169083354</v>
      </c>
      <c r="AB7" s="329">
        <f t="shared" si="12"/>
        <v>14.244093714016701</v>
      </c>
    </row>
    <row r="8" spans="1:28">
      <c r="A8" s="548"/>
      <c r="B8" s="331" t="s">
        <v>107</v>
      </c>
      <c r="C8" s="332">
        <v>55071223.275291383</v>
      </c>
      <c r="D8" s="332">
        <v>49158276.620000005</v>
      </c>
      <c r="E8" s="332">
        <v>1231</v>
      </c>
      <c r="F8" s="332">
        <v>117964</v>
      </c>
      <c r="G8" s="332">
        <v>68510</v>
      </c>
      <c r="H8" s="333">
        <f>SUM(H5:H7)</f>
        <v>187705</v>
      </c>
      <c r="I8" s="370">
        <v>411676972.39999998</v>
      </c>
      <c r="J8" s="371">
        <v>807198386.20000005</v>
      </c>
      <c r="K8" s="371">
        <v>164140374.90000001</v>
      </c>
      <c r="L8" s="372">
        <f t="shared" ref="L8:P8" si="13">SUM(L5:L7)</f>
        <v>1383015733.5</v>
      </c>
      <c r="M8" s="370">
        <f t="shared" si="13"/>
        <v>316854298.96000004</v>
      </c>
      <c r="N8" s="371">
        <f>SUM(N5:N7)</f>
        <v>495929920.75</v>
      </c>
      <c r="O8" s="371">
        <f>SUM(O5:O7)</f>
        <v>164140374.90000001</v>
      </c>
      <c r="P8" s="372">
        <f t="shared" si="13"/>
        <v>976924594.6099999</v>
      </c>
      <c r="Q8" s="337">
        <f t="shared" si="1"/>
        <v>0.76966728819637054</v>
      </c>
      <c r="R8" s="299">
        <f t="shared" si="2"/>
        <v>0.67954695322000569</v>
      </c>
      <c r="S8" s="299">
        <f t="shared" si="3"/>
        <v>0.61438418266005201</v>
      </c>
      <c r="T8" s="299">
        <f t="shared" si="4"/>
        <v>0.7063727266049934</v>
      </c>
      <c r="U8" s="298">
        <f t="shared" si="5"/>
        <v>28.13393447843778</v>
      </c>
      <c r="V8" s="298">
        <f t="shared" si="6"/>
        <v>19.873044007660329</v>
      </c>
      <c r="W8" s="338">
        <f t="shared" si="7"/>
        <v>0.369469864184923</v>
      </c>
      <c r="X8" s="299">
        <f t="shared" si="8"/>
        <v>0.89263091858821453</v>
      </c>
      <c r="Y8" s="299">
        <f t="shared" si="9"/>
        <v>0.630530135815077</v>
      </c>
      <c r="Z8" s="193">
        <v>0.54201667166673806</v>
      </c>
      <c r="AA8" s="340">
        <f t="shared" si="11"/>
        <v>28.13393447843778</v>
      </c>
      <c r="AB8" s="341">
        <f t="shared" si="12"/>
        <v>17.73929352770185</v>
      </c>
    </row>
    <row r="9" spans="1:28">
      <c r="A9" s="548" t="s">
        <v>108</v>
      </c>
      <c r="B9" s="342" t="s">
        <v>25</v>
      </c>
      <c r="C9" s="373">
        <v>24950836.030563906</v>
      </c>
      <c r="D9" s="374">
        <v>22446960.75</v>
      </c>
      <c r="E9" s="375">
        <v>785</v>
      </c>
      <c r="F9" s="376">
        <v>32798</v>
      </c>
      <c r="G9" s="194">
        <v>8480</v>
      </c>
      <c r="H9" s="321">
        <f t="shared" ref="H9:H16" si="14">E9+F9+G9</f>
        <v>42063</v>
      </c>
      <c r="I9" s="346">
        <v>324948715.39999998</v>
      </c>
      <c r="J9" s="195">
        <v>274488899.61000001</v>
      </c>
      <c r="K9" s="195">
        <v>32795682</v>
      </c>
      <c r="L9" s="323">
        <f t="shared" ref="L9:L12" si="15">I9+J9+K9</f>
        <v>632233297.00999999</v>
      </c>
      <c r="M9" s="346">
        <f>'[2]Accts Figure'!G4</f>
        <v>172281389.74000004</v>
      </c>
      <c r="N9" s="195">
        <f>'[2]Accts Figure'!H4</f>
        <v>260414243.27999997</v>
      </c>
      <c r="O9" s="196">
        <f>'[2]Accts Figure'!H16</f>
        <v>32795682</v>
      </c>
      <c r="P9" s="323">
        <f>M9+N9+O9</f>
        <v>465491315.01999998</v>
      </c>
      <c r="Q9" s="325">
        <f t="shared" si="1"/>
        <v>0.53018024560561183</v>
      </c>
      <c r="R9" s="45">
        <f t="shared" si="2"/>
        <v>0.95419667249083351</v>
      </c>
      <c r="S9" s="45">
        <f t="shared" si="3"/>
        <v>0.94872413292487368</v>
      </c>
      <c r="T9" s="45">
        <f t="shared" si="4"/>
        <v>0.73626510533600908</v>
      </c>
      <c r="U9" s="179">
        <f t="shared" si="5"/>
        <v>28.165652537615809</v>
      </c>
      <c r="V9" s="179">
        <f t="shared" si="6"/>
        <v>20.737387132465138</v>
      </c>
      <c r="W9" s="326">
        <f t="shared" si="7"/>
        <v>0.33762083559736766</v>
      </c>
      <c r="X9" s="45">
        <f t="shared" si="8"/>
        <v>0.89964763996297581</v>
      </c>
      <c r="Y9" s="45">
        <f t="shared" si="9"/>
        <v>0.66237916440263234</v>
      </c>
      <c r="Z9" s="47">
        <v>0.68199133374601206</v>
      </c>
      <c r="AA9" s="328">
        <f t="shared" si="11"/>
        <v>28.165652537615809</v>
      </c>
      <c r="AB9" s="329">
        <f t="shared" si="12"/>
        <v>18.65634139272084</v>
      </c>
    </row>
    <row r="10" spans="1:28">
      <c r="A10" s="548"/>
      <c r="B10" s="317" t="s">
        <v>27</v>
      </c>
      <c r="C10" s="373">
        <v>26757281.937782016</v>
      </c>
      <c r="D10" s="374">
        <v>23235289.57</v>
      </c>
      <c r="E10" s="368">
        <v>783</v>
      </c>
      <c r="F10" s="369">
        <v>21511</v>
      </c>
      <c r="G10" s="183">
        <v>28850</v>
      </c>
      <c r="H10" s="321">
        <f t="shared" si="14"/>
        <v>51144</v>
      </c>
      <c r="I10" s="322">
        <v>300964752.06999999</v>
      </c>
      <c r="J10" s="184">
        <v>256542123.06</v>
      </c>
      <c r="K10" s="184">
        <v>127989098.39</v>
      </c>
      <c r="L10" s="323">
        <f t="shared" si="15"/>
        <v>685495973.51999998</v>
      </c>
      <c r="M10" s="322">
        <f>'[2]Accts Figure'!G7</f>
        <v>282097196.52000004</v>
      </c>
      <c r="N10" s="184">
        <f>'[2]Accts Figure'!H7</f>
        <v>172997862.41</v>
      </c>
      <c r="O10" s="185">
        <f>'[2]Accts Figure'!H19</f>
        <v>127989098.39</v>
      </c>
      <c r="P10" s="323">
        <f>M10+N10+O10</f>
        <v>583084157.32000005</v>
      </c>
      <c r="Q10" s="325">
        <f t="shared" si="1"/>
        <v>0.93730974999487104</v>
      </c>
      <c r="R10" s="45">
        <f t="shared" si="2"/>
        <v>0.78273737998446735</v>
      </c>
      <c r="S10" s="45">
        <f t="shared" si="3"/>
        <v>0.67434486136820226</v>
      </c>
      <c r="T10" s="45">
        <f t="shared" si="4"/>
        <v>0.85060187053452918</v>
      </c>
      <c r="U10" s="179">
        <f t="shared" si="5"/>
        <v>29.502364128272838</v>
      </c>
      <c r="V10" s="179">
        <f t="shared" si="6"/>
        <v>25.09476611269967</v>
      </c>
      <c r="W10" s="326">
        <f t="shared" si="7"/>
        <v>0.2613606712142853</v>
      </c>
      <c r="X10" s="45">
        <f t="shared" si="8"/>
        <v>0.86837256579455235</v>
      </c>
      <c r="Y10" s="45">
        <f t="shared" si="9"/>
        <v>0.7386393287857147</v>
      </c>
      <c r="Z10" s="294">
        <v>0.52828069898934182</v>
      </c>
      <c r="AA10" s="328">
        <f t="shared" si="11"/>
        <v>29.502364128272838</v>
      </c>
      <c r="AB10" s="329">
        <f t="shared" si="12"/>
        <v>21.791606437299194</v>
      </c>
    </row>
    <row r="11" spans="1:28">
      <c r="A11" s="548"/>
      <c r="B11" s="347" t="s">
        <v>30</v>
      </c>
      <c r="C11" s="373">
        <v>18770575.610786807</v>
      </c>
      <c r="D11" s="374">
        <v>16802432.309999999</v>
      </c>
      <c r="E11" s="368">
        <v>696</v>
      </c>
      <c r="F11" s="369">
        <v>25041</v>
      </c>
      <c r="G11" s="197">
        <v>30666</v>
      </c>
      <c r="H11" s="321">
        <f t="shared" si="14"/>
        <v>56403</v>
      </c>
      <c r="I11" s="349">
        <v>178906179.31999999</v>
      </c>
      <c r="J11" s="198">
        <v>233298427.25999999</v>
      </c>
      <c r="K11" s="198">
        <v>70982734</v>
      </c>
      <c r="L11" s="323">
        <f t="shared" si="15"/>
        <v>483187340.57999998</v>
      </c>
      <c r="M11" s="349">
        <f>'[2]Accts Figure'!G10</f>
        <v>159793786.71999994</v>
      </c>
      <c r="N11" s="198">
        <f>'[2]Accts Figure'!H10</f>
        <v>196107034.26000002</v>
      </c>
      <c r="O11" s="185">
        <f>'[2]Accts Figure'!H22</f>
        <v>70982734</v>
      </c>
      <c r="P11" s="323">
        <f>M11+N11+O11</f>
        <v>426883554.97999996</v>
      </c>
      <c r="Q11" s="325">
        <f t="shared" si="1"/>
        <v>0.89317086378657318</v>
      </c>
      <c r="R11" s="45">
        <f t="shared" si="2"/>
        <v>0.87777293590574623</v>
      </c>
      <c r="S11" s="45">
        <f t="shared" si="3"/>
        <v>0.84058446755600313</v>
      </c>
      <c r="T11" s="45">
        <f t="shared" si="4"/>
        <v>0.88347421202630216</v>
      </c>
      <c r="U11" s="179">
        <f t="shared" si="5"/>
        <v>28.756987778039143</v>
      </c>
      <c r="V11" s="179">
        <f t="shared" si="6"/>
        <v>25.406057117453134</v>
      </c>
      <c r="W11" s="326">
        <f t="shared" si="7"/>
        <v>0.2091603394052608</v>
      </c>
      <c r="X11" s="45">
        <f t="shared" si="8"/>
        <v>0.89514741893925809</v>
      </c>
      <c r="Y11" s="45">
        <f t="shared" si="9"/>
        <v>0.7908396605947392</v>
      </c>
      <c r="Z11" s="47">
        <v>0.49419784287900903</v>
      </c>
      <c r="AA11" s="328">
        <f t="shared" si="11"/>
        <v>28.756987778039143</v>
      </c>
      <c r="AB11" s="329">
        <f t="shared" si="12"/>
        <v>22.74216645411154</v>
      </c>
    </row>
    <row r="12" spans="1:28">
      <c r="A12" s="548"/>
      <c r="B12" s="347" t="s">
        <v>118</v>
      </c>
      <c r="C12" s="373">
        <v>18258377.371881686</v>
      </c>
      <c r="D12" s="374">
        <v>16206223.27</v>
      </c>
      <c r="E12" s="368">
        <v>245</v>
      </c>
      <c r="F12" s="369">
        <v>17295</v>
      </c>
      <c r="G12" s="197">
        <v>16513</v>
      </c>
      <c r="H12" s="321">
        <f t="shared" si="14"/>
        <v>34053</v>
      </c>
      <c r="I12" s="349">
        <v>265808607.61000001</v>
      </c>
      <c r="J12" s="198">
        <v>170733885.53999999</v>
      </c>
      <c r="K12" s="198">
        <v>71796263.599999994</v>
      </c>
      <c r="L12" s="323">
        <f t="shared" si="15"/>
        <v>508338756.75</v>
      </c>
      <c r="M12" s="349">
        <f>'[2]Accts Figure'!G12</f>
        <v>262493358.53</v>
      </c>
      <c r="N12" s="198">
        <f>'[2]Accts Figure'!H12</f>
        <v>136355935.80000001</v>
      </c>
      <c r="O12" s="185">
        <f>'[2]Accts Figure'!H24</f>
        <v>71796263.599999994</v>
      </c>
      <c r="P12" s="323">
        <f>M12+N12+O12</f>
        <v>470645557.93000007</v>
      </c>
      <c r="Q12" s="325">
        <f t="shared" si="1"/>
        <v>0.98752768350954157</v>
      </c>
      <c r="R12" s="45">
        <f t="shared" si="2"/>
        <v>0.85825288170603731</v>
      </c>
      <c r="S12" s="45">
        <f t="shared" si="3"/>
        <v>0.79864600614418857</v>
      </c>
      <c r="T12" s="45">
        <f t="shared" si="4"/>
        <v>0.92585023604930961</v>
      </c>
      <c r="U12" s="179">
        <f t="shared" si="5"/>
        <v>31.366885935170757</v>
      </c>
      <c r="V12" s="179">
        <f t="shared" si="6"/>
        <v>29.041038747209612</v>
      </c>
      <c r="W12" s="326">
        <f t="shared" si="7"/>
        <v>0.17821089276505819</v>
      </c>
      <c r="X12" s="45">
        <f t="shared" si="8"/>
        <v>0.88760479312679508</v>
      </c>
      <c r="Y12" s="45">
        <f t="shared" si="9"/>
        <v>0.82178910723494181</v>
      </c>
      <c r="Z12" s="47">
        <v>0.54235021398002858</v>
      </c>
      <c r="AA12" s="328">
        <f t="shared" si="11"/>
        <v>31.366885935170757</v>
      </c>
      <c r="AB12" s="329">
        <f t="shared" si="12"/>
        <v>25.776965189404226</v>
      </c>
    </row>
    <row r="13" spans="1:28">
      <c r="A13" s="548"/>
      <c r="B13" s="331" t="s">
        <v>107</v>
      </c>
      <c r="C13" s="377">
        <v>88737070.951014429</v>
      </c>
      <c r="D13" s="378">
        <v>78690905.899999991</v>
      </c>
      <c r="E13" s="379">
        <v>2509</v>
      </c>
      <c r="F13" s="379">
        <v>96645</v>
      </c>
      <c r="G13" s="379">
        <v>84509</v>
      </c>
      <c r="H13" s="378">
        <f>SUM(H9:H12)</f>
        <v>183663</v>
      </c>
      <c r="I13" s="380">
        <v>1070628254.4</v>
      </c>
      <c r="J13" s="380">
        <v>935063335.47000003</v>
      </c>
      <c r="K13" s="380">
        <v>303563777.99000001</v>
      </c>
      <c r="L13" s="381">
        <f t="shared" ref="L13:P13" si="16">SUM(L9:L12)</f>
        <v>2309255367.8599997</v>
      </c>
      <c r="M13" s="382">
        <f t="shared" si="16"/>
        <v>876665731.50999999</v>
      </c>
      <c r="N13" s="380">
        <f t="shared" si="16"/>
        <v>765875075.75</v>
      </c>
      <c r="O13" s="380">
        <f t="shared" si="16"/>
        <v>303563777.99000001</v>
      </c>
      <c r="P13" s="381">
        <f t="shared" si="16"/>
        <v>1946104585.25</v>
      </c>
      <c r="Q13" s="337">
        <f t="shared" si="1"/>
        <v>0.81883298699351048</v>
      </c>
      <c r="R13" s="299">
        <f t="shared" si="2"/>
        <v>0.86340662344506014</v>
      </c>
      <c r="S13" s="299">
        <f t="shared" si="3"/>
        <v>0.8190622460510022</v>
      </c>
      <c r="T13" s="299">
        <f t="shared" si="4"/>
        <v>0.84274117637040136</v>
      </c>
      <c r="U13" s="298">
        <f t="shared" si="5"/>
        <v>29.345898886900475</v>
      </c>
      <c r="V13" s="298">
        <f t="shared" si="6"/>
        <v>24.730997349593355</v>
      </c>
      <c r="W13" s="338">
        <f t="shared" si="7"/>
        <v>0.25266784335909576</v>
      </c>
      <c r="X13" s="299">
        <f t="shared" si="8"/>
        <v>0.88678728130929374</v>
      </c>
      <c r="Y13" s="299">
        <f t="shared" si="9"/>
        <v>0.74733215664090424</v>
      </c>
      <c r="Z13" s="193">
        <v>0.55574358553081959</v>
      </c>
      <c r="AA13" s="340">
        <f t="shared" si="11"/>
        <v>29.345898886900475</v>
      </c>
      <c r="AB13" s="341">
        <f t="shared" si="12"/>
        <v>21.931133903713242</v>
      </c>
    </row>
    <row r="14" spans="1:28">
      <c r="A14" s="548" t="s">
        <v>109</v>
      </c>
      <c r="B14" s="317" t="s">
        <v>95</v>
      </c>
      <c r="C14" s="373">
        <v>27605387.061878622</v>
      </c>
      <c r="D14" s="374">
        <v>24286482.800000001</v>
      </c>
      <c r="E14" s="368">
        <v>545</v>
      </c>
      <c r="F14" s="369">
        <v>26626</v>
      </c>
      <c r="G14" s="183">
        <v>42976</v>
      </c>
      <c r="H14" s="321">
        <f t="shared" si="14"/>
        <v>70147</v>
      </c>
      <c r="I14" s="322">
        <v>202595362.30000001</v>
      </c>
      <c r="J14" s="184">
        <v>342493758.69</v>
      </c>
      <c r="K14" s="184">
        <v>156017475.59999999</v>
      </c>
      <c r="L14" s="323">
        <f t="shared" ref="L14:L16" si="17">I14+J14+K14</f>
        <v>701106596.59000003</v>
      </c>
      <c r="M14" s="322">
        <f>'[2]Accts Figure'!G6</f>
        <v>182492780.47999999</v>
      </c>
      <c r="N14" s="184">
        <f>'[2]Accts Figure'!H6</f>
        <v>137858445.97</v>
      </c>
      <c r="O14" s="185">
        <f>'[2]Accts Figure'!H18</f>
        <v>156017475.59999999</v>
      </c>
      <c r="P14" s="323">
        <f>M14+N14+O14</f>
        <v>476368702.04999995</v>
      </c>
      <c r="Q14" s="325">
        <f t="shared" si="1"/>
        <v>0.90077471867183001</v>
      </c>
      <c r="R14" s="45">
        <f t="shared" si="2"/>
        <v>0.58950711910946219</v>
      </c>
      <c r="S14" s="45">
        <f t="shared" si="3"/>
        <v>0.40251374651991617</v>
      </c>
      <c r="T14" s="45">
        <f t="shared" si="4"/>
        <v>0.67945260302346788</v>
      </c>
      <c r="U14" s="179">
        <f t="shared" si="5"/>
        <v>28.868181628588889</v>
      </c>
      <c r="V14" s="179">
        <f t="shared" si="6"/>
        <v>19.614561152098975</v>
      </c>
      <c r="W14" s="326">
        <f t="shared" si="7"/>
        <v>0.40223573320106498</v>
      </c>
      <c r="X14" s="45">
        <f t="shared" si="8"/>
        <v>0.87977331183804242</v>
      </c>
      <c r="Y14" s="45">
        <f t="shared" si="9"/>
        <v>0.59776426679893502</v>
      </c>
      <c r="Z14" s="294">
        <v>0.43713660698865925</v>
      </c>
      <c r="AA14" s="328">
        <f t="shared" si="11"/>
        <v>28.868181628588889</v>
      </c>
      <c r="AB14" s="329">
        <f t="shared" si="12"/>
        <v>17.256367425031922</v>
      </c>
    </row>
    <row r="15" spans="1:28">
      <c r="A15" s="548"/>
      <c r="B15" s="317" t="s">
        <v>28</v>
      </c>
      <c r="C15" s="373">
        <v>81301200.792212769</v>
      </c>
      <c r="D15" s="374">
        <v>73479062.560000002</v>
      </c>
      <c r="E15" s="383">
        <v>3050</v>
      </c>
      <c r="F15" s="369">
        <v>17849</v>
      </c>
      <c r="G15" s="183">
        <v>18011</v>
      </c>
      <c r="H15" s="321">
        <f t="shared" si="14"/>
        <v>38910</v>
      </c>
      <c r="I15" s="322">
        <v>2001494430.29</v>
      </c>
      <c r="J15" s="184">
        <v>247413314.19999999</v>
      </c>
      <c r="K15" s="184">
        <v>213023468.64999998</v>
      </c>
      <c r="L15" s="323">
        <f t="shared" si="17"/>
        <v>2461931213.1399999</v>
      </c>
      <c r="M15" s="322">
        <f>'[2]Accts Figure'!G8</f>
        <v>2010867208.7799997</v>
      </c>
      <c r="N15" s="184">
        <f>'[2]Accts Figure'!H8</f>
        <v>150393796.65000004</v>
      </c>
      <c r="O15" s="185">
        <f>'[2]Accts Figure'!H20</f>
        <v>213023468.64999998</v>
      </c>
      <c r="P15" s="323">
        <f>M15+N15+O15</f>
        <v>2374284474.0799999</v>
      </c>
      <c r="Q15" s="325">
        <f t="shared" si="1"/>
        <v>1.0046828901185809</v>
      </c>
      <c r="R15" s="45">
        <f t="shared" si="2"/>
        <v>0.78928808217825042</v>
      </c>
      <c r="S15" s="45">
        <f t="shared" si="3"/>
        <v>0.60786460557424615</v>
      </c>
      <c r="T15" s="45">
        <f t="shared" si="4"/>
        <v>0.96439919255574436</v>
      </c>
      <c r="U15" s="179">
        <f t="shared" si="5"/>
        <v>33.505207161967903</v>
      </c>
      <c r="V15" s="179">
        <f t="shared" si="6"/>
        <v>32.312394733414791</v>
      </c>
      <c r="W15" s="326">
        <f t="shared" si="7"/>
        <v>0.12838742955682791</v>
      </c>
      <c r="X15" s="45">
        <f t="shared" si="8"/>
        <v>0.90378815864965689</v>
      </c>
      <c r="Y15" s="45">
        <f t="shared" si="9"/>
        <v>0.87161257044317209</v>
      </c>
      <c r="Z15" s="294">
        <v>0.46631790537058038</v>
      </c>
      <c r="AA15" s="328">
        <f t="shared" si="11"/>
        <v>33.505207161967903</v>
      </c>
      <c r="AB15" s="329">
        <f t="shared" si="12"/>
        <v>29.203559737673821</v>
      </c>
    </row>
    <row r="16" spans="1:28">
      <c r="A16" s="548"/>
      <c r="B16" s="317" t="s">
        <v>29</v>
      </c>
      <c r="C16" s="373">
        <v>48019976.884603038</v>
      </c>
      <c r="D16" s="374">
        <v>43079970.68</v>
      </c>
      <c r="E16" s="368">
        <v>1305</v>
      </c>
      <c r="F16" s="369">
        <v>8643</v>
      </c>
      <c r="G16" s="183">
        <v>28433</v>
      </c>
      <c r="H16" s="321">
        <f t="shared" si="14"/>
        <v>38381</v>
      </c>
      <c r="I16" s="322">
        <v>801102944.07000005</v>
      </c>
      <c r="J16" s="184">
        <v>181592119.47999999</v>
      </c>
      <c r="K16" s="184">
        <v>379126166.79000002</v>
      </c>
      <c r="L16" s="323">
        <f t="shared" si="17"/>
        <v>1361821230.3400002</v>
      </c>
      <c r="M16" s="322">
        <f>'[2]Accts Figure'!G9</f>
        <v>735910276.63999999</v>
      </c>
      <c r="N16" s="184">
        <f>'[2]Accts Figure'!H9</f>
        <v>120558033.60999998</v>
      </c>
      <c r="O16" s="185">
        <f>'[2]Accts Figure'!H21</f>
        <v>379126166.79000002</v>
      </c>
      <c r="P16" s="323">
        <f>M16+N16+O16</f>
        <v>1235594477.04</v>
      </c>
      <c r="Q16" s="325">
        <f t="shared" si="1"/>
        <v>0.91862136082188262</v>
      </c>
      <c r="R16" s="45">
        <f t="shared" si="2"/>
        <v>0.89115017761234461</v>
      </c>
      <c r="S16" s="45">
        <f t="shared" si="3"/>
        <v>0.66389463350736366</v>
      </c>
      <c r="T16" s="45">
        <f t="shared" si="4"/>
        <v>0.90731033524239768</v>
      </c>
      <c r="U16" s="179">
        <f t="shared" si="5"/>
        <v>31.61147068682267</v>
      </c>
      <c r="V16" s="179">
        <f t="shared" si="6"/>
        <v>28.681414066366305</v>
      </c>
      <c r="W16" s="326">
        <f t="shared" si="7"/>
        <v>0.18602829122901654</v>
      </c>
      <c r="X16" s="45">
        <f t="shared" si="8"/>
        <v>0.89712601868854736</v>
      </c>
      <c r="Y16" s="45">
        <f t="shared" si="9"/>
        <v>0.81397170877098346</v>
      </c>
      <c r="Z16" s="294">
        <v>0.53588479093436858</v>
      </c>
      <c r="AA16" s="328">
        <f t="shared" si="11"/>
        <v>31.61147068682267</v>
      </c>
      <c r="AB16" s="329">
        <f t="shared" si="12"/>
        <v>25.730842811716904</v>
      </c>
    </row>
    <row r="17" spans="1:28">
      <c r="A17" s="548"/>
      <c r="B17" s="331" t="s">
        <v>107</v>
      </c>
      <c r="C17" s="332">
        <v>156926564.73869443</v>
      </c>
      <c r="D17" s="333">
        <v>140845516.03999999</v>
      </c>
      <c r="E17" s="199">
        <v>4900</v>
      </c>
      <c r="F17" s="199">
        <v>53118</v>
      </c>
      <c r="G17" s="199">
        <v>89420</v>
      </c>
      <c r="H17" s="333">
        <f>SUM(H14:H16)</f>
        <v>147438</v>
      </c>
      <c r="I17" s="370">
        <v>3005192736.6600003</v>
      </c>
      <c r="J17" s="371">
        <v>771499192.37</v>
      </c>
      <c r="K17" s="371">
        <v>748167111.03999996</v>
      </c>
      <c r="L17" s="372">
        <f t="shared" ref="L17:P17" si="18">SUM(L14:L16)</f>
        <v>4524859040.0699997</v>
      </c>
      <c r="M17" s="370">
        <f t="shared" si="18"/>
        <v>2929270265.8999996</v>
      </c>
      <c r="N17" s="371">
        <f t="shared" si="18"/>
        <v>408810276.23000002</v>
      </c>
      <c r="O17" s="371">
        <f>SUM(O14:O16)</f>
        <v>748167111.03999996</v>
      </c>
      <c r="P17" s="372">
        <f t="shared" si="18"/>
        <v>4086247653.1700001</v>
      </c>
      <c r="Q17" s="337">
        <f t="shared" si="1"/>
        <v>0.97473623909913287</v>
      </c>
      <c r="R17" s="299">
        <f t="shared" si="2"/>
        <v>0.76133647543137772</v>
      </c>
      <c r="S17" s="299">
        <f t="shared" si="3"/>
        <v>0.52989073776494688</v>
      </c>
      <c r="T17" s="299">
        <f t="shared" si="4"/>
        <v>0.90306628714488879</v>
      </c>
      <c r="U17" s="298">
        <f t="shared" si="5"/>
        <v>32.126397540301845</v>
      </c>
      <c r="V17" s="298">
        <f t="shared" si="6"/>
        <v>29.012266546061074</v>
      </c>
      <c r="W17" s="338">
        <f t="shared" si="7"/>
        <v>0.18947542474377577</v>
      </c>
      <c r="X17" s="299">
        <f t="shared" si="8"/>
        <v>0.89752500651835643</v>
      </c>
      <c r="Y17" s="299">
        <f t="shared" si="9"/>
        <v>0.81052457525622423</v>
      </c>
      <c r="Z17" s="193">
        <v>0.47058261047742639</v>
      </c>
      <c r="AA17" s="340">
        <f t="shared" si="11"/>
        <v>32.126397540301845</v>
      </c>
      <c r="AB17" s="341">
        <f t="shared" si="12"/>
        <v>26.039234720865757</v>
      </c>
    </row>
    <row r="18" spans="1:28" ht="15" thickBot="1">
      <c r="A18" s="546" t="s">
        <v>32</v>
      </c>
      <c r="B18" s="547"/>
      <c r="C18" s="356">
        <v>300734858.96500021</v>
      </c>
      <c r="D18" s="356">
        <v>268694698.56</v>
      </c>
      <c r="E18" s="357">
        <v>8640</v>
      </c>
      <c r="F18" s="357">
        <v>267727</v>
      </c>
      <c r="G18" s="357">
        <v>242439</v>
      </c>
      <c r="H18" s="357">
        <f>H17+H13+H8</f>
        <v>518806</v>
      </c>
      <c r="I18" s="358">
        <v>4487497963.46</v>
      </c>
      <c r="J18" s="359">
        <v>2513760914.04</v>
      </c>
      <c r="K18" s="359">
        <v>1215871263.9300001</v>
      </c>
      <c r="L18" s="360">
        <f>L17+L13+L8</f>
        <v>8217130141.4299994</v>
      </c>
      <c r="M18" s="358">
        <f>M17+M13+M8</f>
        <v>4122790296.3699999</v>
      </c>
      <c r="N18" s="359">
        <f t="shared" ref="N18:P18" si="19">N17+N13+N8</f>
        <v>1670615272.73</v>
      </c>
      <c r="O18" s="359">
        <f t="shared" si="19"/>
        <v>1215871263.9300001</v>
      </c>
      <c r="P18" s="360">
        <f t="shared" si="19"/>
        <v>7009276833.0299997</v>
      </c>
      <c r="Q18" s="361">
        <f t="shared" si="1"/>
        <v>0.91872805958695092</v>
      </c>
      <c r="R18" s="362">
        <f t="shared" si="2"/>
        <v>0.77393329929684496</v>
      </c>
      <c r="S18" s="362">
        <f t="shared" si="3"/>
        <v>0.66458797389965962</v>
      </c>
      <c r="T18" s="362">
        <f t="shared" si="4"/>
        <v>0.85300788868973654</v>
      </c>
      <c r="U18" s="363">
        <f t="shared" si="5"/>
        <v>30.581660842091754</v>
      </c>
      <c r="V18" s="363">
        <f t="shared" si="6"/>
        <v>26.086397947538277</v>
      </c>
      <c r="W18" s="364">
        <f t="shared" si="7"/>
        <v>0.23787119887067987</v>
      </c>
      <c r="X18" s="362">
        <f t="shared" si="8"/>
        <v>0.89346043715960088</v>
      </c>
      <c r="Y18" s="362">
        <f t="shared" si="9"/>
        <v>0.76212880112932013</v>
      </c>
      <c r="Z18" s="297">
        <v>0.52659554869499625</v>
      </c>
      <c r="AA18" s="366">
        <f t="shared" si="11"/>
        <v>30.581660842091754</v>
      </c>
      <c r="AB18" s="367">
        <f t="shared" si="12"/>
        <v>23.307164514126864</v>
      </c>
    </row>
    <row r="21" spans="1:28" ht="15" thickBot="1">
      <c r="A21" s="300"/>
      <c r="B21" s="308">
        <v>43889</v>
      </c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9"/>
      <c r="V21" s="309"/>
      <c r="W21" s="310"/>
      <c r="X21" s="310"/>
      <c r="Y21" s="310"/>
      <c r="Z21" s="300"/>
      <c r="AA21" s="302"/>
      <c r="AB21" s="302"/>
    </row>
    <row r="22" spans="1:28">
      <c r="A22" s="548" t="s">
        <v>101</v>
      </c>
      <c r="B22" s="538" t="s">
        <v>1</v>
      </c>
      <c r="C22" s="539" t="s">
        <v>2</v>
      </c>
      <c r="D22" s="541" t="s">
        <v>3</v>
      </c>
      <c r="E22" s="543" t="s">
        <v>5</v>
      </c>
      <c r="F22" s="544"/>
      <c r="G22" s="544"/>
      <c r="H22" s="545"/>
      <c r="I22" s="532" t="s">
        <v>6</v>
      </c>
      <c r="J22" s="533"/>
      <c r="K22" s="533"/>
      <c r="L22" s="534"/>
      <c r="M22" s="532" t="s">
        <v>7</v>
      </c>
      <c r="N22" s="533"/>
      <c r="O22" s="533"/>
      <c r="P22" s="534"/>
      <c r="Q22" s="535" t="s">
        <v>8</v>
      </c>
      <c r="R22" s="536"/>
      <c r="S22" s="536"/>
      <c r="T22" s="536"/>
      <c r="U22" s="536"/>
      <c r="V22" s="536"/>
      <c r="W22" s="536"/>
      <c r="X22" s="536"/>
      <c r="Y22" s="536"/>
      <c r="Z22" s="536"/>
      <c r="AA22" s="536"/>
      <c r="AB22" s="536"/>
    </row>
    <row r="23" spans="1:28" ht="36">
      <c r="A23" s="548"/>
      <c r="B23" s="538"/>
      <c r="C23" s="540"/>
      <c r="D23" s="542"/>
      <c r="E23" s="314" t="s">
        <v>10</v>
      </c>
      <c r="F23" s="168" t="s">
        <v>11</v>
      </c>
      <c r="G23" s="168" t="s">
        <v>12</v>
      </c>
      <c r="H23" s="313" t="s">
        <v>13</v>
      </c>
      <c r="I23" s="314" t="s">
        <v>10</v>
      </c>
      <c r="J23" s="168" t="s">
        <v>11</v>
      </c>
      <c r="K23" s="168" t="s">
        <v>14</v>
      </c>
      <c r="L23" s="313" t="s">
        <v>15</v>
      </c>
      <c r="M23" s="314" t="s">
        <v>10</v>
      </c>
      <c r="N23" s="168" t="s">
        <v>11</v>
      </c>
      <c r="O23" s="168" t="s">
        <v>14</v>
      </c>
      <c r="P23" s="313" t="s">
        <v>15</v>
      </c>
      <c r="Q23" s="314" t="s">
        <v>102</v>
      </c>
      <c r="R23" s="168" t="s">
        <v>103</v>
      </c>
      <c r="S23" s="168" t="s">
        <v>104</v>
      </c>
      <c r="T23" s="168" t="s">
        <v>105</v>
      </c>
      <c r="U23" s="168" t="s">
        <v>92</v>
      </c>
      <c r="V23" s="168" t="s">
        <v>93</v>
      </c>
      <c r="W23" s="315" t="s">
        <v>94</v>
      </c>
      <c r="X23" s="315" t="s">
        <v>21</v>
      </c>
      <c r="Y23" s="315" t="s">
        <v>79</v>
      </c>
      <c r="Z23" s="168" t="s">
        <v>120</v>
      </c>
      <c r="AA23" s="168" t="s">
        <v>122</v>
      </c>
      <c r="AB23" s="168" t="s">
        <v>123</v>
      </c>
    </row>
    <row r="24" spans="1:28">
      <c r="A24" s="548" t="s">
        <v>106</v>
      </c>
      <c r="B24" s="317" t="s">
        <v>24</v>
      </c>
      <c r="C24" s="318">
        <v>15733098.490451843</v>
      </c>
      <c r="D24" s="319">
        <v>14498690.561100001</v>
      </c>
      <c r="E24" s="368">
        <v>433</v>
      </c>
      <c r="F24" s="369">
        <v>54122</v>
      </c>
      <c r="G24" s="183">
        <v>22714</v>
      </c>
      <c r="H24" s="321">
        <v>77269</v>
      </c>
      <c r="I24" s="322">
        <v>133173873.29000001</v>
      </c>
      <c r="J24" s="184">
        <v>245620383.13000891</v>
      </c>
      <c r="K24" s="184">
        <v>41546507.5</v>
      </c>
      <c r="L24" s="323">
        <v>420340763.9200089</v>
      </c>
      <c r="M24" s="322">
        <v>124461308.12</v>
      </c>
      <c r="N24" s="184">
        <v>133948450.72000001</v>
      </c>
      <c r="O24" s="185">
        <v>41546507.5</v>
      </c>
      <c r="P24" s="323">
        <v>299956266.34000003</v>
      </c>
      <c r="Q24" s="325">
        <v>0.93457751918781029</v>
      </c>
      <c r="R24" s="45">
        <v>0.61112532101101769</v>
      </c>
      <c r="S24" s="45">
        <v>0.54534745452742006</v>
      </c>
      <c r="T24" s="45">
        <v>0.71360261027903038</v>
      </c>
      <c r="U24" s="179">
        <v>28.991636323888692</v>
      </c>
      <c r="V24" s="179">
        <v>20.688507356987323</v>
      </c>
      <c r="W24" s="326">
        <v>0.34238615258730498</v>
      </c>
      <c r="X24" s="45">
        <v>0.92154069777793712</v>
      </c>
      <c r="Y24" s="45">
        <v>0.65761384741269502</v>
      </c>
      <c r="Z24" s="294">
        <v>0.55064773712614368</v>
      </c>
      <c r="AA24" s="328">
        <v>28.991636323888692</v>
      </c>
      <c r="AB24" s="329">
        <v>19.065301505742084</v>
      </c>
    </row>
    <row r="25" spans="1:28">
      <c r="A25" s="548"/>
      <c r="B25" s="317" t="s">
        <v>80</v>
      </c>
      <c r="C25" s="318">
        <v>20180507.209257904</v>
      </c>
      <c r="D25" s="319">
        <v>18313677.627500001</v>
      </c>
      <c r="E25" s="368">
        <v>512</v>
      </c>
      <c r="F25" s="369">
        <v>24362</v>
      </c>
      <c r="G25" s="183">
        <v>29369</v>
      </c>
      <c r="H25" s="321">
        <v>54243</v>
      </c>
      <c r="I25" s="322">
        <v>183229122.81</v>
      </c>
      <c r="J25" s="184">
        <v>261475771.03999937</v>
      </c>
      <c r="K25" s="184">
        <v>88608026.360000014</v>
      </c>
      <c r="L25" s="323">
        <v>533312920.20999938</v>
      </c>
      <c r="M25" s="322">
        <v>110993284.59999999</v>
      </c>
      <c r="N25" s="184">
        <v>179027924.50999999</v>
      </c>
      <c r="O25" s="185">
        <v>88608026.360000014</v>
      </c>
      <c r="P25" s="323">
        <v>378629235.47000003</v>
      </c>
      <c r="Q25" s="325">
        <v>0.60576224400252587</v>
      </c>
      <c r="R25" s="45">
        <v>0.7644911100075964</v>
      </c>
      <c r="S25" s="45">
        <v>0.68468265261416184</v>
      </c>
      <c r="T25" s="45">
        <v>0.70995698983049105</v>
      </c>
      <c r="U25" s="179">
        <v>29.121017146723791</v>
      </c>
      <c r="V25" s="179">
        <v>20.674669674290136</v>
      </c>
      <c r="W25" s="326">
        <v>0.35571869892441477</v>
      </c>
      <c r="X25" s="45">
        <v>0.90749342608685846</v>
      </c>
      <c r="Y25" s="45">
        <v>0.64428130107558523</v>
      </c>
      <c r="Z25" s="294">
        <v>0.53429935659900818</v>
      </c>
      <c r="AA25" s="328">
        <v>29.121017146723791</v>
      </c>
      <c r="AB25" s="329">
        <v>18.76212681593563</v>
      </c>
    </row>
    <row r="26" spans="1:28">
      <c r="A26" s="548"/>
      <c r="B26" s="317" t="s">
        <v>31</v>
      </c>
      <c r="C26" s="318">
        <v>16828440.257901996</v>
      </c>
      <c r="D26" s="319">
        <v>15452966.717499999</v>
      </c>
      <c r="E26" s="368">
        <v>289</v>
      </c>
      <c r="F26" s="369">
        <v>39837</v>
      </c>
      <c r="G26" s="183">
        <v>19917</v>
      </c>
      <c r="H26" s="321">
        <v>60043</v>
      </c>
      <c r="I26" s="322">
        <v>82090356.340000004</v>
      </c>
      <c r="J26" s="184">
        <v>298660017.41000122</v>
      </c>
      <c r="K26" s="184">
        <v>35469370</v>
      </c>
      <c r="L26" s="323">
        <v>416219743.75000119</v>
      </c>
      <c r="M26" s="322">
        <v>43777769.339999989</v>
      </c>
      <c r="N26" s="184">
        <v>189362868.84000003</v>
      </c>
      <c r="O26" s="330">
        <v>35469370</v>
      </c>
      <c r="P26" s="323">
        <v>268610008.18000001</v>
      </c>
      <c r="Q26" s="325">
        <v>0.53328760273231368</v>
      </c>
      <c r="R26" s="45">
        <v>0.67288974664211265</v>
      </c>
      <c r="S26" s="45">
        <v>0.6340415783879173</v>
      </c>
      <c r="T26" s="45">
        <v>0.6453562384136643</v>
      </c>
      <c r="U26" s="179">
        <v>26.934617239461559</v>
      </c>
      <c r="V26" s="179">
        <v>17.382423264770747</v>
      </c>
      <c r="W26" s="326">
        <v>0.40739199115886193</v>
      </c>
      <c r="X26" s="45">
        <v>0.91826494200755615</v>
      </c>
      <c r="Y26" s="45">
        <v>0.59260800884113807</v>
      </c>
      <c r="Z26" s="294">
        <v>0.54930633046316801</v>
      </c>
      <c r="AA26" s="328">
        <v>26.934617239461559</v>
      </c>
      <c r="AB26" s="329">
        <v>15.961669891175502</v>
      </c>
    </row>
    <row r="27" spans="1:28">
      <c r="A27" s="548"/>
      <c r="B27" s="331" t="s">
        <v>107</v>
      </c>
      <c r="C27" s="332">
        <v>52742045.95761174</v>
      </c>
      <c r="D27" s="332">
        <v>48265334.906099997</v>
      </c>
      <c r="E27" s="332">
        <v>1234</v>
      </c>
      <c r="F27" s="332">
        <v>118321</v>
      </c>
      <c r="G27" s="332">
        <v>72000</v>
      </c>
      <c r="H27" s="333">
        <v>191555</v>
      </c>
      <c r="I27" s="370">
        <v>398493352.44000006</v>
      </c>
      <c r="J27" s="371">
        <v>805756171.58000946</v>
      </c>
      <c r="K27" s="371">
        <v>165623903.86000001</v>
      </c>
      <c r="L27" s="372">
        <v>1369873427.8800094</v>
      </c>
      <c r="M27" s="370">
        <v>279232362.06</v>
      </c>
      <c r="N27" s="371">
        <v>502339244.07000005</v>
      </c>
      <c r="O27" s="371">
        <v>165623903.86000001</v>
      </c>
      <c r="P27" s="372">
        <v>947195509.99000001</v>
      </c>
      <c r="Q27" s="337">
        <v>0.70072025129212956</v>
      </c>
      <c r="R27" s="299">
        <v>0.68764345164011154</v>
      </c>
      <c r="S27" s="299">
        <v>0.62343828292988646</v>
      </c>
      <c r="T27" s="299">
        <v>0.69144746566539517</v>
      </c>
      <c r="U27" s="298">
        <v>28.382138662149394</v>
      </c>
      <c r="V27" s="298">
        <v>19.624757848107027</v>
      </c>
      <c r="W27" s="338">
        <v>0.36724215197992349</v>
      </c>
      <c r="X27" s="299">
        <v>0.91512064103259039</v>
      </c>
      <c r="Y27" s="299">
        <v>0.63275784802007651</v>
      </c>
      <c r="Z27" s="193">
        <v>0.5455978700634283</v>
      </c>
      <c r="AA27" s="340">
        <v>28.382138662149394</v>
      </c>
      <c r="AB27" s="341">
        <v>17.959020982069063</v>
      </c>
    </row>
    <row r="28" spans="1:28">
      <c r="A28" s="548" t="s">
        <v>108</v>
      </c>
      <c r="B28" s="342" t="s">
        <v>25</v>
      </c>
      <c r="C28" s="373">
        <v>23901039.959284183</v>
      </c>
      <c r="D28" s="374">
        <v>21727221.379099999</v>
      </c>
      <c r="E28" s="375">
        <v>784</v>
      </c>
      <c r="F28" s="376">
        <v>32914</v>
      </c>
      <c r="G28" s="194">
        <v>8263</v>
      </c>
      <c r="H28" s="321">
        <v>41961</v>
      </c>
      <c r="I28" s="346">
        <v>311357161.25</v>
      </c>
      <c r="J28" s="195">
        <v>276521711.60999823</v>
      </c>
      <c r="K28" s="195">
        <v>32157383.25</v>
      </c>
      <c r="L28" s="323">
        <v>620036256.10999823</v>
      </c>
      <c r="M28" s="346">
        <v>149930693.14999998</v>
      </c>
      <c r="N28" s="195">
        <v>260213144.09999999</v>
      </c>
      <c r="O28" s="196">
        <v>32157383.25</v>
      </c>
      <c r="P28" s="323">
        <v>442301220.5</v>
      </c>
      <c r="Q28" s="325">
        <v>0.4815392475576149</v>
      </c>
      <c r="R28" s="45">
        <v>0.94716659540097792</v>
      </c>
      <c r="S28" s="45">
        <v>0.94102247011619988</v>
      </c>
      <c r="T28" s="45">
        <v>0.71334735048386111</v>
      </c>
      <c r="U28" s="179">
        <v>28.537300987158343</v>
      </c>
      <c r="V28" s="179">
        <v>20.357008049149879</v>
      </c>
      <c r="W28" s="326">
        <v>0.35153215799144366</v>
      </c>
      <c r="X28" s="45">
        <v>0.90904920522758337</v>
      </c>
      <c r="Y28" s="45">
        <v>0.64846784200855634</v>
      </c>
      <c r="Z28" s="47">
        <v>0.6873763732990158</v>
      </c>
      <c r="AA28" s="328">
        <v>28.537300987158343</v>
      </c>
      <c r="AB28" s="329">
        <v>18.505521987891214</v>
      </c>
    </row>
    <row r="29" spans="1:28">
      <c r="A29" s="548"/>
      <c r="B29" s="317" t="s">
        <v>27</v>
      </c>
      <c r="C29" s="373">
        <v>27436573.063234285</v>
      </c>
      <c r="D29" s="374">
        <v>23492878.333099999</v>
      </c>
      <c r="E29" s="368">
        <v>786</v>
      </c>
      <c r="F29" s="369">
        <v>21527</v>
      </c>
      <c r="G29" s="183">
        <v>29506</v>
      </c>
      <c r="H29" s="321">
        <v>51819</v>
      </c>
      <c r="I29" s="322">
        <v>297465819.04000002</v>
      </c>
      <c r="J29" s="184">
        <v>278344810.56000572</v>
      </c>
      <c r="K29" s="184">
        <v>117535482.45999999</v>
      </c>
      <c r="L29" s="323">
        <v>693346112.06000578</v>
      </c>
      <c r="M29" s="322">
        <v>296985974.97999996</v>
      </c>
      <c r="N29" s="184">
        <v>171328651.80000001</v>
      </c>
      <c r="O29" s="185">
        <v>117535482.45999999</v>
      </c>
      <c r="P29" s="323">
        <v>585850109.24000001</v>
      </c>
      <c r="Q29" s="325">
        <v>0.99838689345367937</v>
      </c>
      <c r="R29" s="45">
        <v>0.72967545834720882</v>
      </c>
      <c r="S29" s="45">
        <v>0.61552666081793139</v>
      </c>
      <c r="T29" s="45">
        <v>0.84496054575019741</v>
      </c>
      <c r="U29" s="179">
        <v>29.513033789611228</v>
      </c>
      <c r="V29" s="179">
        <v>24.937349137613921</v>
      </c>
      <c r="W29" s="326">
        <v>0.2764929041309675</v>
      </c>
      <c r="X29" s="45">
        <v>0.85626139528996281</v>
      </c>
      <c r="Y29" s="45">
        <v>0.7235070958690325</v>
      </c>
      <c r="Z29" s="294">
        <v>0.51137613616627109</v>
      </c>
      <c r="AA29" s="328">
        <v>29.513033789611228</v>
      </c>
      <c r="AB29" s="329">
        <v>21.352889367406249</v>
      </c>
    </row>
    <row r="30" spans="1:28">
      <c r="A30" s="548"/>
      <c r="B30" s="347" t="s">
        <v>30</v>
      </c>
      <c r="C30" s="373">
        <v>19824653.888040226</v>
      </c>
      <c r="D30" s="374">
        <v>17399339.4921</v>
      </c>
      <c r="E30" s="368">
        <v>693</v>
      </c>
      <c r="F30" s="369">
        <v>25058</v>
      </c>
      <c r="G30" s="197">
        <v>29197</v>
      </c>
      <c r="H30" s="321">
        <v>54948</v>
      </c>
      <c r="I30" s="349">
        <v>191163261.15000001</v>
      </c>
      <c r="J30" s="198">
        <v>258043840.10000098</v>
      </c>
      <c r="K30" s="198">
        <v>57400001</v>
      </c>
      <c r="L30" s="323">
        <v>506607102.25000095</v>
      </c>
      <c r="M30" s="349">
        <v>186695508.97999999</v>
      </c>
      <c r="N30" s="198">
        <v>184745934.74000004</v>
      </c>
      <c r="O30" s="185">
        <v>57400001</v>
      </c>
      <c r="P30" s="323">
        <v>428841444.72000003</v>
      </c>
      <c r="Q30" s="325">
        <v>0.97662860455966849</v>
      </c>
      <c r="R30" s="45">
        <v>0.76763564283138352</v>
      </c>
      <c r="S30" s="45">
        <v>0.71594785858249732</v>
      </c>
      <c r="T30" s="45">
        <v>0.84649710360431341</v>
      </c>
      <c r="U30" s="179">
        <v>29.116455971217814</v>
      </c>
      <c r="V30" s="179">
        <v>24.646995646858393</v>
      </c>
      <c r="W30" s="326">
        <v>0.25706191049437854</v>
      </c>
      <c r="X30" s="45">
        <v>0.87766170296655899</v>
      </c>
      <c r="Y30" s="45">
        <v>0.74293808950562146</v>
      </c>
      <c r="Z30" s="47">
        <v>0.4724284778335881</v>
      </c>
      <c r="AA30" s="328">
        <v>29.116455971217814</v>
      </c>
      <c r="AB30" s="329">
        <v>21.631724172431102</v>
      </c>
    </row>
    <row r="31" spans="1:28">
      <c r="A31" s="548"/>
      <c r="B31" s="347" t="s">
        <v>118</v>
      </c>
      <c r="C31" s="373">
        <v>17741173.084638491</v>
      </c>
      <c r="D31" s="374">
        <v>16111147.2842</v>
      </c>
      <c r="E31" s="368">
        <v>245</v>
      </c>
      <c r="F31" s="369">
        <v>17241</v>
      </c>
      <c r="G31" s="197">
        <v>16895</v>
      </c>
      <c r="H31" s="321">
        <v>34381</v>
      </c>
      <c r="I31" s="349">
        <v>266755748.61000001</v>
      </c>
      <c r="J31" s="198">
        <v>175977323.15000024</v>
      </c>
      <c r="K31" s="198">
        <v>70307077.979999989</v>
      </c>
      <c r="L31" s="323">
        <v>513040149.74000025</v>
      </c>
      <c r="M31" s="349">
        <v>264666681.61999997</v>
      </c>
      <c r="N31" s="198">
        <v>131621660.10000001</v>
      </c>
      <c r="O31" s="185">
        <v>70307077.979999989</v>
      </c>
      <c r="P31" s="323">
        <v>466595419.69999993</v>
      </c>
      <c r="Q31" s="325">
        <v>0.99216861491875741</v>
      </c>
      <c r="R31" s="45">
        <v>0.8199006398842642</v>
      </c>
      <c r="S31" s="45">
        <v>0.74794671122374001</v>
      </c>
      <c r="T31" s="45">
        <v>0.90947154903268745</v>
      </c>
      <c r="U31" s="179">
        <v>31.843799866638442</v>
      </c>
      <c r="V31" s="179">
        <v>28.961029991798547</v>
      </c>
      <c r="W31" s="326">
        <v>0.17408899584309967</v>
      </c>
      <c r="X31" s="45">
        <v>0.90812187037113812</v>
      </c>
      <c r="Y31" s="45">
        <v>0.82591100415690033</v>
      </c>
      <c r="Z31" s="47">
        <v>0.51906576306681018</v>
      </c>
      <c r="AA31" s="328">
        <v>31.843799866638442</v>
      </c>
      <c r="AB31" s="329">
        <v>26.300144724026723</v>
      </c>
    </row>
    <row r="32" spans="1:28">
      <c r="A32" s="548"/>
      <c r="B32" s="331" t="s">
        <v>107</v>
      </c>
      <c r="C32" s="377">
        <v>88903439.995197192</v>
      </c>
      <c r="D32" s="378">
        <v>78730586.488499999</v>
      </c>
      <c r="E32" s="379">
        <v>2508</v>
      </c>
      <c r="F32" s="379">
        <v>96740</v>
      </c>
      <c r="G32" s="379">
        <v>83861</v>
      </c>
      <c r="H32" s="378">
        <v>183109</v>
      </c>
      <c r="I32" s="380">
        <v>1066741990.05</v>
      </c>
      <c r="J32" s="380">
        <v>988887685.42000508</v>
      </c>
      <c r="K32" s="380">
        <v>277399944.68999994</v>
      </c>
      <c r="L32" s="381">
        <v>2333029620.1600051</v>
      </c>
      <c r="M32" s="382">
        <v>898278858.7299999</v>
      </c>
      <c r="N32" s="380">
        <v>747909390.74000001</v>
      </c>
      <c r="O32" s="380">
        <v>277399944.68999994</v>
      </c>
      <c r="P32" s="381">
        <v>1923588194.1599998</v>
      </c>
      <c r="Q32" s="337">
        <v>0.84207696622863426</v>
      </c>
      <c r="R32" s="299">
        <v>0.8096970317406712</v>
      </c>
      <c r="S32" s="299">
        <v>0.75631378746752653</v>
      </c>
      <c r="T32" s="299">
        <v>0.82450225986761161</v>
      </c>
      <c r="U32" s="298">
        <v>29.63307812397391</v>
      </c>
      <c r="V32" s="298">
        <v>24.432539880049973</v>
      </c>
      <c r="W32" s="338">
        <v>0.26984212889875236</v>
      </c>
      <c r="X32" s="299">
        <v>0.88557412955846526</v>
      </c>
      <c r="Y32" s="299">
        <v>0.73015787110124764</v>
      </c>
      <c r="Z32" s="193">
        <v>0.54146437367906552</v>
      </c>
      <c r="AA32" s="340">
        <v>29.63307812397391</v>
      </c>
      <c r="AB32" s="341">
        <v>21.636825237177746</v>
      </c>
    </row>
    <row r="33" spans="1:28">
      <c r="A33" s="548" t="s">
        <v>109</v>
      </c>
      <c r="B33" s="317" t="s">
        <v>95</v>
      </c>
      <c r="C33" s="373">
        <v>25585144.914854307</v>
      </c>
      <c r="D33" s="374">
        <v>22125244.522799999</v>
      </c>
      <c r="E33" s="368">
        <v>556</v>
      </c>
      <c r="F33" s="369">
        <v>26858</v>
      </c>
      <c r="G33" s="183">
        <v>44384</v>
      </c>
      <c r="H33" s="321">
        <v>71798</v>
      </c>
      <c r="I33" s="322">
        <v>211994864.28999999</v>
      </c>
      <c r="J33" s="184">
        <v>293526578.96999151</v>
      </c>
      <c r="K33" s="184">
        <v>135730422.84999999</v>
      </c>
      <c r="L33" s="323">
        <v>641251866.10999155</v>
      </c>
      <c r="M33" s="322">
        <v>192636987.02999997</v>
      </c>
      <c r="N33" s="184">
        <v>128026669.89</v>
      </c>
      <c r="O33" s="185">
        <v>135730422.84999999</v>
      </c>
      <c r="P33" s="323">
        <v>456394079.76999998</v>
      </c>
      <c r="Q33" s="325">
        <v>0.90868704614693274</v>
      </c>
      <c r="R33" s="45">
        <v>0.61445029812374807</v>
      </c>
      <c r="S33" s="45">
        <v>0.4361672129973917</v>
      </c>
      <c r="T33" s="45">
        <v>0.71172358926393575</v>
      </c>
      <c r="U33" s="179">
        <v>28.982814876878916</v>
      </c>
      <c r="V33" s="179">
        <v>20.627753031144458</v>
      </c>
      <c r="W33" s="326">
        <v>0.38452338270841802</v>
      </c>
      <c r="X33" s="45">
        <v>0.86476916962680372</v>
      </c>
      <c r="Y33" s="45">
        <v>0.61547661729158198</v>
      </c>
      <c r="Z33" s="294">
        <v>0.41471907295467841</v>
      </c>
      <c r="AA33" s="328">
        <v>28.982814876878916</v>
      </c>
      <c r="AB33" s="329">
        <v>17.838244860009578</v>
      </c>
    </row>
    <row r="34" spans="1:28">
      <c r="A34" s="548"/>
      <c r="B34" s="317" t="s">
        <v>28</v>
      </c>
      <c r="C34" s="373">
        <v>82428700.587411478</v>
      </c>
      <c r="D34" s="374">
        <v>71158990.671100006</v>
      </c>
      <c r="E34" s="383">
        <v>3064</v>
      </c>
      <c r="F34" s="369">
        <v>17923</v>
      </c>
      <c r="G34" s="183">
        <v>17139</v>
      </c>
      <c r="H34" s="321">
        <v>38126</v>
      </c>
      <c r="I34" s="322">
        <v>1899548676.3400002</v>
      </c>
      <c r="J34" s="184">
        <v>311383425.18000174</v>
      </c>
      <c r="K34" s="184">
        <v>207515096.83000001</v>
      </c>
      <c r="L34" s="323">
        <v>2418447198.3500018</v>
      </c>
      <c r="M34" s="322">
        <v>1764964719.3699999</v>
      </c>
      <c r="N34" s="184">
        <v>157846994.66999999</v>
      </c>
      <c r="O34" s="185">
        <v>207515096.83000001</v>
      </c>
      <c r="P34" s="323">
        <v>2130326810.8699999</v>
      </c>
      <c r="Q34" s="325">
        <v>0.92914950869839619</v>
      </c>
      <c r="R34" s="45">
        <v>0.70411087332593647</v>
      </c>
      <c r="S34" s="45">
        <v>0.50692163392689649</v>
      </c>
      <c r="T34" s="45">
        <v>0.88086554559612729</v>
      </c>
      <c r="U34" s="179">
        <v>33.986530381356467</v>
      </c>
      <c r="V34" s="179">
        <v>29.937563627292921</v>
      </c>
      <c r="W34" s="326">
        <v>0.23956701130939617</v>
      </c>
      <c r="X34" s="45">
        <v>0.86327929670126835</v>
      </c>
      <c r="Y34" s="45">
        <v>0.76043298869060383</v>
      </c>
      <c r="Z34" s="294">
        <v>0.44313591774641975</v>
      </c>
      <c r="AA34" s="328">
        <v>33.986530381356467</v>
      </c>
      <c r="AB34" s="329">
        <v>25.844478873118906</v>
      </c>
    </row>
    <row r="35" spans="1:28">
      <c r="A35" s="548"/>
      <c r="B35" s="317" t="s">
        <v>29</v>
      </c>
      <c r="C35" s="373">
        <v>45429399.943925157</v>
      </c>
      <c r="D35" s="374">
        <v>38351135.486400001</v>
      </c>
      <c r="E35" s="368">
        <v>1316</v>
      </c>
      <c r="F35" s="369">
        <v>8684</v>
      </c>
      <c r="G35" s="183">
        <v>29106</v>
      </c>
      <c r="H35" s="321">
        <v>39106</v>
      </c>
      <c r="I35" s="322">
        <v>698599320.13</v>
      </c>
      <c r="J35" s="184">
        <v>195703050.76000014</v>
      </c>
      <c r="K35" s="184">
        <v>316596378.80000001</v>
      </c>
      <c r="L35" s="323">
        <v>1210898749.6900001</v>
      </c>
      <c r="M35" s="322">
        <v>668170520.04000008</v>
      </c>
      <c r="N35" s="184">
        <v>113200375.97999999</v>
      </c>
      <c r="O35" s="185">
        <v>316596378.80000001</v>
      </c>
      <c r="P35" s="323">
        <v>1097967274.8200002</v>
      </c>
      <c r="Q35" s="325">
        <v>0.95644312954049604</v>
      </c>
      <c r="R35" s="45">
        <v>0.83895614552829101</v>
      </c>
      <c r="S35" s="45">
        <v>0.5784292863110394</v>
      </c>
      <c r="T35" s="45">
        <v>0.90673747503751967</v>
      </c>
      <c r="U35" s="179">
        <v>31.573999943741079</v>
      </c>
      <c r="V35" s="179">
        <v>28.629328985822571</v>
      </c>
      <c r="W35" s="326">
        <v>0.23453948767354993</v>
      </c>
      <c r="X35" s="45">
        <v>0.84419198875041124</v>
      </c>
      <c r="Y35" s="45">
        <v>0.76546051232645007</v>
      </c>
      <c r="Z35" s="294">
        <v>0.51007518027924104</v>
      </c>
      <c r="AA35" s="328">
        <v>31.573999943741079</v>
      </c>
      <c r="AB35" s="329">
        <v>24.168650173131351</v>
      </c>
    </row>
    <row r="36" spans="1:28">
      <c r="A36" s="548"/>
      <c r="B36" s="331" t="s">
        <v>107</v>
      </c>
      <c r="C36" s="332">
        <v>153443245.44619092</v>
      </c>
      <c r="D36" s="333">
        <v>131635370.6803</v>
      </c>
      <c r="E36" s="199">
        <v>4936</v>
      </c>
      <c r="F36" s="199">
        <v>53465</v>
      </c>
      <c r="G36" s="199">
        <v>90629</v>
      </c>
      <c r="H36" s="333">
        <v>149030</v>
      </c>
      <c r="I36" s="370">
        <v>2810142860.7600002</v>
      </c>
      <c r="J36" s="371">
        <v>800613054.90999329</v>
      </c>
      <c r="K36" s="371">
        <v>659841898.48000002</v>
      </c>
      <c r="L36" s="372">
        <v>4270597814.1499934</v>
      </c>
      <c r="M36" s="370">
        <v>2625772226.4400001</v>
      </c>
      <c r="N36" s="371">
        <v>399074040.53999996</v>
      </c>
      <c r="O36" s="371">
        <v>659841898.48000002</v>
      </c>
      <c r="P36" s="372">
        <v>3684688165.46</v>
      </c>
      <c r="Q36" s="337">
        <v>0.93439101018866444</v>
      </c>
      <c r="R36" s="299">
        <v>0.72505895273391008</v>
      </c>
      <c r="S36" s="299">
        <v>0.4984605710493501</v>
      </c>
      <c r="T36" s="299">
        <v>0.86280383351748358</v>
      </c>
      <c r="U36" s="298">
        <v>32.442631430133645</v>
      </c>
      <c r="V36" s="298">
        <v>27.991626767314106</v>
      </c>
      <c r="W36" s="338">
        <v>0.25982077530231751</v>
      </c>
      <c r="X36" s="299">
        <v>0.85787660641250929</v>
      </c>
      <c r="Y36" s="299">
        <v>0.74017922469768249</v>
      </c>
      <c r="Z36" s="193">
        <v>0.44701066899282021</v>
      </c>
      <c r="AA36" s="340">
        <v>32.442631430133645</v>
      </c>
      <c r="AB36" s="341">
        <v>24.013361779108987</v>
      </c>
    </row>
    <row r="37" spans="1:28" ht="15" thickBot="1">
      <c r="A37" s="546" t="s">
        <v>32</v>
      </c>
      <c r="B37" s="547"/>
      <c r="C37" s="356">
        <v>295088731.39899987</v>
      </c>
      <c r="D37" s="356">
        <v>258631292.0749</v>
      </c>
      <c r="E37" s="357">
        <v>8678</v>
      </c>
      <c r="F37" s="357">
        <v>268526</v>
      </c>
      <c r="G37" s="357">
        <v>246490</v>
      </c>
      <c r="H37" s="357">
        <v>523694</v>
      </c>
      <c r="I37" s="358">
        <v>4275378203.250001</v>
      </c>
      <c r="J37" s="359">
        <v>2595256911.910008</v>
      </c>
      <c r="K37" s="359">
        <v>1102865747.03</v>
      </c>
      <c r="L37" s="360">
        <v>7973500862.1900082</v>
      </c>
      <c r="M37" s="358">
        <v>3803283447.23</v>
      </c>
      <c r="N37" s="359">
        <v>1649322675.3499999</v>
      </c>
      <c r="O37" s="359">
        <v>1102865747.03</v>
      </c>
      <c r="P37" s="360">
        <v>6555471869.6099997</v>
      </c>
      <c r="Q37" s="361">
        <v>0.88957824698148802</v>
      </c>
      <c r="R37" s="362">
        <v>0.74421231424726708</v>
      </c>
      <c r="S37" s="362">
        <v>0.63551422126303581</v>
      </c>
      <c r="T37" s="362">
        <v>0.82215729112111346</v>
      </c>
      <c r="U37" s="363">
        <v>30.829606109228539</v>
      </c>
      <c r="V37" s="363">
        <v>25.346785445094266</v>
      </c>
      <c r="W37" s="364">
        <v>0.27941808728730755</v>
      </c>
      <c r="X37" s="362">
        <v>0.87645262104297539</v>
      </c>
      <c r="Y37" s="362">
        <v>0.72058191271269245</v>
      </c>
      <c r="Z37" s="297">
        <v>0.5160971865249554</v>
      </c>
      <c r="AA37" s="366">
        <v>30.829606109228539</v>
      </c>
      <c r="AB37" s="367">
        <v>22.215256538366813</v>
      </c>
    </row>
    <row r="40" spans="1:28" ht="15" thickBot="1">
      <c r="A40" s="300"/>
      <c r="B40" s="308">
        <v>43921</v>
      </c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9"/>
      <c r="V40" s="309"/>
      <c r="W40" s="310"/>
      <c r="X40" s="310"/>
      <c r="Y40" s="310"/>
      <c r="Z40" s="300"/>
      <c r="AA40" s="302"/>
      <c r="AB40" s="302"/>
    </row>
    <row r="41" spans="1:28">
      <c r="A41" s="548" t="s">
        <v>101</v>
      </c>
      <c r="B41" s="538" t="s">
        <v>1</v>
      </c>
      <c r="C41" s="539" t="s">
        <v>2</v>
      </c>
      <c r="D41" s="541" t="s">
        <v>3</v>
      </c>
      <c r="E41" s="543" t="s">
        <v>5</v>
      </c>
      <c r="F41" s="544"/>
      <c r="G41" s="544"/>
      <c r="H41" s="545"/>
      <c r="I41" s="532" t="s">
        <v>6</v>
      </c>
      <c r="J41" s="533"/>
      <c r="K41" s="533"/>
      <c r="L41" s="534"/>
      <c r="M41" s="532" t="s">
        <v>7</v>
      </c>
      <c r="N41" s="533"/>
      <c r="O41" s="533"/>
      <c r="P41" s="534"/>
      <c r="Q41" s="535" t="s">
        <v>8</v>
      </c>
      <c r="R41" s="536"/>
      <c r="S41" s="536"/>
      <c r="T41" s="536"/>
      <c r="U41" s="536"/>
      <c r="V41" s="536"/>
      <c r="W41" s="536"/>
      <c r="X41" s="536"/>
      <c r="Y41" s="536"/>
      <c r="Z41" s="536"/>
      <c r="AA41" s="536"/>
      <c r="AB41" s="536"/>
    </row>
    <row r="42" spans="1:28" ht="36">
      <c r="A42" s="548"/>
      <c r="B42" s="538"/>
      <c r="C42" s="540"/>
      <c r="D42" s="542"/>
      <c r="E42" s="314" t="s">
        <v>10</v>
      </c>
      <c r="F42" s="168" t="s">
        <v>11</v>
      </c>
      <c r="G42" s="168" t="s">
        <v>12</v>
      </c>
      <c r="H42" s="313" t="s">
        <v>13</v>
      </c>
      <c r="I42" s="314" t="s">
        <v>10</v>
      </c>
      <c r="J42" s="168" t="s">
        <v>11</v>
      </c>
      <c r="K42" s="168" t="s">
        <v>14</v>
      </c>
      <c r="L42" s="313" t="s">
        <v>15</v>
      </c>
      <c r="M42" s="314" t="s">
        <v>10</v>
      </c>
      <c r="N42" s="168" t="s">
        <v>11</v>
      </c>
      <c r="O42" s="168" t="s">
        <v>14</v>
      </c>
      <c r="P42" s="313" t="s">
        <v>15</v>
      </c>
      <c r="Q42" s="314" t="s">
        <v>102</v>
      </c>
      <c r="R42" s="168" t="s">
        <v>103</v>
      </c>
      <c r="S42" s="168" t="s">
        <v>104</v>
      </c>
      <c r="T42" s="168" t="s">
        <v>105</v>
      </c>
      <c r="U42" s="168" t="s">
        <v>92</v>
      </c>
      <c r="V42" s="168" t="s">
        <v>93</v>
      </c>
      <c r="W42" s="315" t="s">
        <v>94</v>
      </c>
      <c r="X42" s="315" t="s">
        <v>21</v>
      </c>
      <c r="Y42" s="315" t="s">
        <v>79</v>
      </c>
      <c r="Z42" s="168" t="s">
        <v>120</v>
      </c>
      <c r="AA42" s="168" t="s">
        <v>122</v>
      </c>
      <c r="AB42" s="168" t="s">
        <v>123</v>
      </c>
    </row>
    <row r="43" spans="1:28">
      <c r="A43" s="548" t="s">
        <v>106</v>
      </c>
      <c r="B43" s="317" t="s">
        <v>24</v>
      </c>
      <c r="C43" s="318">
        <v>17940174.257928003</v>
      </c>
      <c r="D43" s="319">
        <v>16349818.029999999</v>
      </c>
      <c r="E43" s="368">
        <v>438</v>
      </c>
      <c r="F43" s="369">
        <v>54903</v>
      </c>
      <c r="G43" s="183">
        <v>22714</v>
      </c>
      <c r="H43" s="321">
        <v>78055</v>
      </c>
      <c r="I43" s="322">
        <v>150905361.69999999</v>
      </c>
      <c r="J43" s="184">
        <v>275915093.69999999</v>
      </c>
      <c r="K43" s="184">
        <v>47933568</v>
      </c>
      <c r="L43" s="323">
        <v>474754023.39999998</v>
      </c>
      <c r="M43" s="322">
        <v>144718835.87</v>
      </c>
      <c r="N43" s="184">
        <v>108003271.57999998</v>
      </c>
      <c r="O43" s="185">
        <v>47933568</v>
      </c>
      <c r="P43" s="323">
        <v>300655675.44999999</v>
      </c>
      <c r="Q43" s="325">
        <v>0.95900393623986135</v>
      </c>
      <c r="R43" s="45">
        <v>0.48151145279227192</v>
      </c>
      <c r="S43" s="45">
        <v>0.39143661961976961</v>
      </c>
      <c r="T43" s="45">
        <v>0.63328726167884442</v>
      </c>
      <c r="U43" s="179">
        <v>29.037266502225407</v>
      </c>
      <c r="V43" s="179">
        <v>18.388930989833163</v>
      </c>
      <c r="W43" s="326">
        <v>0.42285223430366248</v>
      </c>
      <c r="X43" s="45">
        <v>0.91135224189780628</v>
      </c>
      <c r="Y43" s="45">
        <v>0.57714776569633752</v>
      </c>
      <c r="Z43" s="294">
        <v>0.44580103772980589</v>
      </c>
      <c r="AA43" s="328">
        <v>29.037266502225407</v>
      </c>
      <c r="AB43" s="329">
        <v>16.7587934836885</v>
      </c>
    </row>
    <row r="44" spans="1:28">
      <c r="A44" s="548"/>
      <c r="B44" s="317" t="s">
        <v>80</v>
      </c>
      <c r="C44" s="318">
        <v>20545941.216467023</v>
      </c>
      <c r="D44" s="319">
        <v>19031584.440000001</v>
      </c>
      <c r="E44" s="368">
        <v>514</v>
      </c>
      <c r="F44" s="369">
        <v>24443</v>
      </c>
      <c r="G44" s="183">
        <v>29369</v>
      </c>
      <c r="H44" s="321">
        <v>54326</v>
      </c>
      <c r="I44" s="322">
        <v>183902059.59999999</v>
      </c>
      <c r="J44" s="184">
        <v>263619760.81</v>
      </c>
      <c r="K44" s="184">
        <v>109882297.09999999</v>
      </c>
      <c r="L44" s="323">
        <v>557404117.50999999</v>
      </c>
      <c r="M44" s="322">
        <v>103925211.35999998</v>
      </c>
      <c r="N44" s="184">
        <v>152420312.27000001</v>
      </c>
      <c r="O44" s="185">
        <v>109882297.09999999</v>
      </c>
      <c r="P44" s="323">
        <v>366227820.73000002</v>
      </c>
      <c r="Q44" s="325">
        <v>0.5651117316795945</v>
      </c>
      <c r="R44" s="45">
        <v>0.70227888659506432</v>
      </c>
      <c r="S44" s="45">
        <v>0.57818242381251028</v>
      </c>
      <c r="T44" s="45">
        <v>0.65702388845993731</v>
      </c>
      <c r="U44" s="179">
        <v>29.288371615474386</v>
      </c>
      <c r="V44" s="179">
        <v>19.243159805458635</v>
      </c>
      <c r="W44" s="326">
        <v>0.39140263857561064</v>
      </c>
      <c r="X44" s="45">
        <v>0.92629411519715121</v>
      </c>
      <c r="Y44" s="45">
        <v>0.60859736142438936</v>
      </c>
      <c r="Z44" s="294">
        <v>0.51557265397783747</v>
      </c>
      <c r="AA44" s="328">
        <v>29.288371615474386</v>
      </c>
      <c r="AB44" s="329">
        <v>17.824825685594689</v>
      </c>
    </row>
    <row r="45" spans="1:28">
      <c r="A45" s="548"/>
      <c r="B45" s="317" t="s">
        <v>31</v>
      </c>
      <c r="C45" s="318">
        <v>16765849.919214547</v>
      </c>
      <c r="D45" s="319">
        <v>15037170.300000001</v>
      </c>
      <c r="E45" s="368">
        <v>291</v>
      </c>
      <c r="F45" s="369">
        <v>40085</v>
      </c>
      <c r="G45" s="183">
        <v>19917</v>
      </c>
      <c r="H45" s="321">
        <v>60293</v>
      </c>
      <c r="I45" s="322">
        <v>90436188.010000005</v>
      </c>
      <c r="J45" s="184">
        <v>279227212.07999998</v>
      </c>
      <c r="K45" s="184">
        <v>40381624</v>
      </c>
      <c r="L45" s="323">
        <v>410045024.08999997</v>
      </c>
      <c r="M45" s="322">
        <v>52551320.770000003</v>
      </c>
      <c r="N45" s="184">
        <v>156028539.63</v>
      </c>
      <c r="O45" s="330">
        <v>40381624</v>
      </c>
      <c r="P45" s="323">
        <v>248961484.40000001</v>
      </c>
      <c r="Q45" s="325">
        <v>0.58108730505302952</v>
      </c>
      <c r="R45" s="45">
        <v>0.61453295859704382</v>
      </c>
      <c r="S45" s="45">
        <v>0.558787012439522</v>
      </c>
      <c r="T45" s="45">
        <v>0.60715645788535633</v>
      </c>
      <c r="U45" s="179">
        <v>27.268762400729077</v>
      </c>
      <c r="V45" s="179">
        <v>16.556405190144051</v>
      </c>
      <c r="W45" s="326">
        <v>0.45544573642499819</v>
      </c>
      <c r="X45" s="45">
        <v>0.89689281321590575</v>
      </c>
      <c r="Y45" s="45">
        <v>0.54455426357500181</v>
      </c>
      <c r="Z45" s="294">
        <v>0.48383726137362548</v>
      </c>
      <c r="AA45" s="328">
        <v>27.268762400729077</v>
      </c>
      <c r="AB45" s="329">
        <v>14.849320827730722</v>
      </c>
    </row>
    <row r="46" spans="1:28">
      <c r="A46" s="548"/>
      <c r="B46" s="331" t="s">
        <v>107</v>
      </c>
      <c r="C46" s="332">
        <v>55251965.393609568</v>
      </c>
      <c r="D46" s="332">
        <v>50418572.769999996</v>
      </c>
      <c r="E46" s="332">
        <v>1243</v>
      </c>
      <c r="F46" s="332">
        <v>119431</v>
      </c>
      <c r="G46" s="332">
        <v>72000</v>
      </c>
      <c r="H46" s="333">
        <v>192674</v>
      </c>
      <c r="I46" s="370">
        <v>425243609.30999994</v>
      </c>
      <c r="J46" s="371">
        <v>818762066.58999991</v>
      </c>
      <c r="K46" s="371">
        <v>198197489.09999999</v>
      </c>
      <c r="L46" s="372">
        <v>1442203165</v>
      </c>
      <c r="M46" s="370">
        <v>301195368</v>
      </c>
      <c r="N46" s="371">
        <v>416452123.48000002</v>
      </c>
      <c r="O46" s="371">
        <v>198197489.09999999</v>
      </c>
      <c r="P46" s="372">
        <v>915844980.58000004</v>
      </c>
      <c r="Q46" s="337">
        <v>0.70828899342830676</v>
      </c>
      <c r="R46" s="299">
        <v>0.60439926950975409</v>
      </c>
      <c r="S46" s="299">
        <v>0.50863631874697113</v>
      </c>
      <c r="T46" s="299">
        <v>0.63503187540154926</v>
      </c>
      <c r="U46" s="298">
        <v>28.6046011571779</v>
      </c>
      <c r="V46" s="298">
        <v>18.164833517956009</v>
      </c>
      <c r="W46" s="338">
        <v>0.42052014633119805</v>
      </c>
      <c r="X46" s="299">
        <v>0.91252089243926515</v>
      </c>
      <c r="Y46" s="299">
        <v>0.57947985366880195</v>
      </c>
      <c r="Z46" s="193">
        <v>0.47737629363588235</v>
      </c>
      <c r="AA46" s="340">
        <v>28.6046011571779</v>
      </c>
      <c r="AB46" s="341">
        <v>16.575790092815893</v>
      </c>
    </row>
    <row r="47" spans="1:28">
      <c r="A47" s="548" t="s">
        <v>108</v>
      </c>
      <c r="B47" s="342" t="s">
        <v>25</v>
      </c>
      <c r="C47" s="373">
        <v>24723738.2121807</v>
      </c>
      <c r="D47" s="374">
        <v>22065779.030000001</v>
      </c>
      <c r="E47" s="375">
        <v>785</v>
      </c>
      <c r="F47" s="376">
        <v>33057</v>
      </c>
      <c r="G47" s="194">
        <v>8263</v>
      </c>
      <c r="H47" s="321">
        <v>42105</v>
      </c>
      <c r="I47" s="346">
        <v>315145556.19999999</v>
      </c>
      <c r="J47" s="195">
        <v>280036412.60000002</v>
      </c>
      <c r="K47" s="195">
        <v>37442734</v>
      </c>
      <c r="L47" s="323">
        <v>632624702.79999995</v>
      </c>
      <c r="M47" s="346">
        <v>168908167.73000002</v>
      </c>
      <c r="N47" s="195">
        <v>241620407.15000001</v>
      </c>
      <c r="O47" s="196">
        <v>37442734</v>
      </c>
      <c r="P47" s="323">
        <v>447971308.88</v>
      </c>
      <c r="Q47" s="325">
        <v>0.53596874335364664</v>
      </c>
      <c r="R47" s="45">
        <v>0.87899675975127478</v>
      </c>
      <c r="S47" s="45">
        <v>0.86281782039226129</v>
      </c>
      <c r="T47" s="45">
        <v>0.70811542277321271</v>
      </c>
      <c r="U47" s="179">
        <v>28.669946433339224</v>
      </c>
      <c r="V47" s="179">
        <v>20.301631239529364</v>
      </c>
      <c r="W47" s="326">
        <v>0.36801149112027565</v>
      </c>
      <c r="X47" s="45">
        <v>0.89249363670776949</v>
      </c>
      <c r="Y47" s="45">
        <v>0.63198850887972435</v>
      </c>
      <c r="Z47" s="47">
        <v>0.64517278232988962</v>
      </c>
      <c r="AA47" s="328">
        <v>28.669946433339224</v>
      </c>
      <c r="AB47" s="329">
        <v>18.119076696067626</v>
      </c>
    </row>
    <row r="48" spans="1:28">
      <c r="A48" s="548"/>
      <c r="B48" s="317" t="s">
        <v>27</v>
      </c>
      <c r="C48" s="373">
        <v>27330004.939070523</v>
      </c>
      <c r="D48" s="374">
        <v>23671766.18</v>
      </c>
      <c r="E48" s="368">
        <v>793</v>
      </c>
      <c r="F48" s="369">
        <v>21645</v>
      </c>
      <c r="G48" s="183">
        <v>29506</v>
      </c>
      <c r="H48" s="321">
        <v>51944</v>
      </c>
      <c r="I48" s="322">
        <v>330240985.60000002</v>
      </c>
      <c r="J48" s="184">
        <v>241396814.47</v>
      </c>
      <c r="K48" s="184">
        <v>137606723.22999999</v>
      </c>
      <c r="L48" s="323">
        <v>709244523.30000007</v>
      </c>
      <c r="M48" s="322">
        <v>286933654.01000005</v>
      </c>
      <c r="N48" s="184">
        <v>115758694.17</v>
      </c>
      <c r="O48" s="185">
        <v>137606723.22999999</v>
      </c>
      <c r="P48" s="323">
        <v>540299071.41000009</v>
      </c>
      <c r="Q48" s="325">
        <v>0.86886142702330893</v>
      </c>
      <c r="R48" s="45">
        <v>0.6685040961294435</v>
      </c>
      <c r="S48" s="45">
        <v>0.47953695836523191</v>
      </c>
      <c r="T48" s="45">
        <v>0.76179519708671961</v>
      </c>
      <c r="U48" s="179">
        <v>29.961622546746533</v>
      </c>
      <c r="V48" s="179">
        <v>22.82462015303668</v>
      </c>
      <c r="W48" s="326">
        <v>0.34017436796346456</v>
      </c>
      <c r="X48" s="45">
        <v>0.86614569711106182</v>
      </c>
      <c r="Y48" s="45">
        <v>0.65982563203653544</v>
      </c>
      <c r="Z48" s="294">
        <v>0.43082935468966577</v>
      </c>
      <c r="AA48" s="328">
        <v>29.961622546746533</v>
      </c>
      <c r="AB48" s="329">
        <v>19.769446533747143</v>
      </c>
    </row>
    <row r="49" spans="1:28">
      <c r="A49" s="548"/>
      <c r="B49" s="347" t="s">
        <v>30</v>
      </c>
      <c r="C49" s="373">
        <v>17796582.844879456</v>
      </c>
      <c r="D49" s="374">
        <v>16125842.4</v>
      </c>
      <c r="E49" s="368">
        <v>695</v>
      </c>
      <c r="F49" s="369">
        <v>25135</v>
      </c>
      <c r="G49" s="197">
        <v>29197</v>
      </c>
      <c r="H49" s="321">
        <v>55027</v>
      </c>
      <c r="I49" s="349">
        <v>211524733.09999999</v>
      </c>
      <c r="J49" s="198">
        <v>204546072.84999999</v>
      </c>
      <c r="K49" s="198">
        <v>66942895</v>
      </c>
      <c r="L49" s="323">
        <v>483013700.94999999</v>
      </c>
      <c r="M49" s="349">
        <v>188246392.46999997</v>
      </c>
      <c r="N49" s="198">
        <v>157758259.97</v>
      </c>
      <c r="O49" s="185">
        <v>66942895</v>
      </c>
      <c r="P49" s="323">
        <v>412947547.43999994</v>
      </c>
      <c r="Q49" s="325">
        <v>0.88994979315730893</v>
      </c>
      <c r="R49" s="45">
        <v>0.82766219470895519</v>
      </c>
      <c r="S49" s="45">
        <v>0.7712602729150857</v>
      </c>
      <c r="T49" s="45">
        <v>0.85493961481383929</v>
      </c>
      <c r="U49" s="179">
        <v>29.95277325480993</v>
      </c>
      <c r="V49" s="179">
        <v>25.607812429073469</v>
      </c>
      <c r="W49" s="326">
        <v>0.2253219839913565</v>
      </c>
      <c r="X49" s="45">
        <v>0.90612015467002016</v>
      </c>
      <c r="Y49" s="45">
        <v>0.7746780160086435</v>
      </c>
      <c r="Z49" s="47">
        <v>0.46927871772039181</v>
      </c>
      <c r="AA49" s="328">
        <v>29.95277325480993</v>
      </c>
      <c r="AB49" s="329">
        <v>23.203754958992917</v>
      </c>
    </row>
    <row r="50" spans="1:28">
      <c r="A50" s="548"/>
      <c r="B50" s="347" t="s">
        <v>118</v>
      </c>
      <c r="C50" s="373">
        <v>17916915.168468606</v>
      </c>
      <c r="D50" s="374">
        <v>16564692.289999999</v>
      </c>
      <c r="E50" s="368">
        <v>247</v>
      </c>
      <c r="F50" s="369">
        <v>17324</v>
      </c>
      <c r="G50" s="197">
        <v>16895</v>
      </c>
      <c r="H50" s="321">
        <v>34466</v>
      </c>
      <c r="I50" s="349">
        <v>241425865.69999999</v>
      </c>
      <c r="J50" s="198">
        <v>187792740.47999999</v>
      </c>
      <c r="K50" s="198">
        <v>88436048.519999996</v>
      </c>
      <c r="L50" s="323">
        <v>517654654.69999993</v>
      </c>
      <c r="M50" s="349">
        <v>231004299.56999999</v>
      </c>
      <c r="N50" s="198">
        <v>107480844.33999999</v>
      </c>
      <c r="O50" s="185">
        <v>88436048.519999996</v>
      </c>
      <c r="P50" s="323">
        <v>426921192.42999995</v>
      </c>
      <c r="Q50" s="325">
        <v>0.9568332659809119</v>
      </c>
      <c r="R50" s="45">
        <v>0.70925588013203067</v>
      </c>
      <c r="S50" s="45">
        <v>0.57233758911701249</v>
      </c>
      <c r="T50" s="45">
        <v>0.82472201989068683</v>
      </c>
      <c r="U50" s="179">
        <v>31.250484200814572</v>
      </c>
      <c r="V50" s="179">
        <v>25.77296245265779</v>
      </c>
      <c r="W50" s="326">
        <v>0.2375212833335002</v>
      </c>
      <c r="X50" s="45">
        <v>0.9245281419399507</v>
      </c>
      <c r="Y50" s="45">
        <v>0.7624787166664998</v>
      </c>
      <c r="Z50" s="47">
        <v>0.48653745720420122</v>
      </c>
      <c r="AA50" s="328">
        <v>31.250484200814572</v>
      </c>
      <c r="AB50" s="329">
        <v>23.827829088643821</v>
      </c>
    </row>
    <row r="51" spans="1:28">
      <c r="A51" s="548"/>
      <c r="B51" s="331" t="s">
        <v>107</v>
      </c>
      <c r="C51" s="377">
        <v>87767241.164599285</v>
      </c>
      <c r="D51" s="378">
        <v>78428079.899999976</v>
      </c>
      <c r="E51" s="379">
        <v>2520</v>
      </c>
      <c r="F51" s="379">
        <v>97161</v>
      </c>
      <c r="G51" s="379">
        <v>83861</v>
      </c>
      <c r="H51" s="378">
        <v>183542</v>
      </c>
      <c r="I51" s="380">
        <v>1098337140.5999999</v>
      </c>
      <c r="J51" s="380">
        <v>913772040.4000001</v>
      </c>
      <c r="K51" s="380">
        <v>330428400.75</v>
      </c>
      <c r="L51" s="381">
        <v>2342537581.75</v>
      </c>
      <c r="M51" s="382">
        <v>875092513.77999997</v>
      </c>
      <c r="N51" s="380">
        <v>622618205.63</v>
      </c>
      <c r="O51" s="380">
        <v>330428400.75</v>
      </c>
      <c r="P51" s="381">
        <v>1828139120.1599998</v>
      </c>
      <c r="Q51" s="337">
        <v>0.79674307772379815</v>
      </c>
      <c r="R51" s="299">
        <v>0.76599121400335624</v>
      </c>
      <c r="S51" s="299">
        <v>0.68137147789885466</v>
      </c>
      <c r="T51" s="299">
        <v>0.7804097293475577</v>
      </c>
      <c r="U51" s="298">
        <v>29.868608089562585</v>
      </c>
      <c r="V51" s="298">
        <v>23.309752355163809</v>
      </c>
      <c r="W51" s="338">
        <v>0.30263232846499766</v>
      </c>
      <c r="X51" s="299">
        <v>0.89359171895258072</v>
      </c>
      <c r="Y51" s="299">
        <v>0.69736767153500234</v>
      </c>
      <c r="Z51" s="193">
        <v>0.50198864565058676</v>
      </c>
      <c r="AA51" s="340">
        <v>29.868608089562585</v>
      </c>
      <c r="AB51" s="341">
        <v>20.829401675409795</v>
      </c>
    </row>
    <row r="52" spans="1:28">
      <c r="A52" s="548" t="s">
        <v>109</v>
      </c>
      <c r="B52" s="317" t="s">
        <v>95</v>
      </c>
      <c r="C52" s="373">
        <v>24623150.418663818</v>
      </c>
      <c r="D52" s="374">
        <v>22372219.990000002</v>
      </c>
      <c r="E52" s="368">
        <v>568</v>
      </c>
      <c r="F52" s="369">
        <v>27389</v>
      </c>
      <c r="G52" s="183">
        <v>44384</v>
      </c>
      <c r="H52" s="321">
        <v>72341</v>
      </c>
      <c r="I52" s="322">
        <v>191777446.59999999</v>
      </c>
      <c r="J52" s="184">
        <v>289526164.66000003</v>
      </c>
      <c r="K52" s="184">
        <v>171546288.48000002</v>
      </c>
      <c r="L52" s="323">
        <v>652849899.74000001</v>
      </c>
      <c r="M52" s="322">
        <v>181259158.88000003</v>
      </c>
      <c r="N52" s="184">
        <v>99135430.029999986</v>
      </c>
      <c r="O52" s="185">
        <v>171546288.48000002</v>
      </c>
      <c r="P52" s="323">
        <v>451940877.39000005</v>
      </c>
      <c r="Q52" s="325">
        <v>0.94515367731462974</v>
      </c>
      <c r="R52" s="45">
        <v>0.58706981227484045</v>
      </c>
      <c r="S52" s="45">
        <v>0.34240577236402087</v>
      </c>
      <c r="T52" s="45">
        <v>0.6922584771323198</v>
      </c>
      <c r="U52" s="179">
        <v>29.181274814560769</v>
      </c>
      <c r="V52" s="179">
        <v>20.200984863907554</v>
      </c>
      <c r="W52" s="326">
        <v>0.37102447586854848</v>
      </c>
      <c r="X52" s="45">
        <v>0.90858479153188865</v>
      </c>
      <c r="Y52" s="45">
        <v>0.62897552413145152</v>
      </c>
      <c r="Z52" s="294">
        <v>0.39893006732005365</v>
      </c>
      <c r="AA52" s="328">
        <v>29.181274814560769</v>
      </c>
      <c r="AB52" s="329">
        <v>18.354307621312284</v>
      </c>
    </row>
    <row r="53" spans="1:28">
      <c r="A53" s="548"/>
      <c r="B53" s="317" t="s">
        <v>28</v>
      </c>
      <c r="C53" s="373">
        <v>80459160.98727861</v>
      </c>
      <c r="D53" s="374">
        <v>72097455.599999994</v>
      </c>
      <c r="E53" s="383">
        <v>3075</v>
      </c>
      <c r="F53" s="369">
        <v>18038</v>
      </c>
      <c r="G53" s="183">
        <v>17139</v>
      </c>
      <c r="H53" s="321">
        <v>38252</v>
      </c>
      <c r="I53" s="322">
        <v>1973485118.4000001</v>
      </c>
      <c r="J53" s="184">
        <v>248597598.74000001</v>
      </c>
      <c r="K53" s="184">
        <v>234331927.75</v>
      </c>
      <c r="L53" s="323">
        <v>2456414644.8900003</v>
      </c>
      <c r="M53" s="322">
        <v>1698665027.3100002</v>
      </c>
      <c r="N53" s="184">
        <v>113854193.30999999</v>
      </c>
      <c r="O53" s="185">
        <v>234331927.75</v>
      </c>
      <c r="P53" s="323">
        <v>2046851148.3700001</v>
      </c>
      <c r="Q53" s="325">
        <v>0.86074377327313734</v>
      </c>
      <c r="R53" s="45">
        <v>0.72098743597366244</v>
      </c>
      <c r="S53" s="45">
        <v>0.45798589321482674</v>
      </c>
      <c r="T53" s="45">
        <v>0.83326776797557289</v>
      </c>
      <c r="U53" s="179">
        <v>34.070753599382229</v>
      </c>
      <c r="V53" s="179">
        <v>28.390060805002946</v>
      </c>
      <c r="W53" s="326">
        <v>0.25332945102387217</v>
      </c>
      <c r="X53" s="45">
        <v>0.896075160557532</v>
      </c>
      <c r="Y53" s="45">
        <v>0.74667054897612783</v>
      </c>
      <c r="Z53" s="294">
        <v>0.38685558925023528</v>
      </c>
      <c r="AA53" s="328">
        <v>34.070753599382229</v>
      </c>
      <c r="AB53" s="329">
        <v>25.43962829408111</v>
      </c>
    </row>
    <row r="54" spans="1:28">
      <c r="A54" s="548"/>
      <c r="B54" s="317" t="s">
        <v>29</v>
      </c>
      <c r="C54" s="373">
        <v>43920509.497348838</v>
      </c>
      <c r="D54" s="374">
        <v>42208733.590000004</v>
      </c>
      <c r="E54" s="368">
        <v>1331</v>
      </c>
      <c r="F54" s="369">
        <v>8865</v>
      </c>
      <c r="G54" s="183">
        <v>29106</v>
      </c>
      <c r="H54" s="321">
        <v>39302</v>
      </c>
      <c r="I54" s="322">
        <v>689804703.29999995</v>
      </c>
      <c r="J54" s="184">
        <v>195263775.69999999</v>
      </c>
      <c r="K54" s="184">
        <v>453050267.05000001</v>
      </c>
      <c r="L54" s="323">
        <v>1338118746.05</v>
      </c>
      <c r="M54" s="322">
        <v>609622121.28999996</v>
      </c>
      <c r="N54" s="184">
        <v>81339159.960000008</v>
      </c>
      <c r="O54" s="185">
        <v>453050267.05000001</v>
      </c>
      <c r="P54" s="323">
        <v>1144011548.3</v>
      </c>
      <c r="Q54" s="325">
        <v>0.88376045911776258</v>
      </c>
      <c r="R54" s="45">
        <v>0.82427556981990113</v>
      </c>
      <c r="S54" s="45">
        <v>0.41656041766276269</v>
      </c>
      <c r="T54" s="45">
        <v>0.85494022983910356</v>
      </c>
      <c r="U54" s="179">
        <v>31.702413984934719</v>
      </c>
      <c r="V54" s="179">
        <v>27.1036690987345</v>
      </c>
      <c r="W54" s="326">
        <v>0.1783805604798292</v>
      </c>
      <c r="X54" s="45">
        <v>0.96102559084720629</v>
      </c>
      <c r="Y54" s="45">
        <v>0.8216194395201708</v>
      </c>
      <c r="Z54" s="294">
        <v>0.50465625159024985</v>
      </c>
      <c r="AA54" s="328">
        <v>31.702413984934719</v>
      </c>
      <c r="AB54" s="329">
        <v>26.047319609738491</v>
      </c>
    </row>
    <row r="55" spans="1:28">
      <c r="A55" s="548"/>
      <c r="B55" s="331" t="s">
        <v>107</v>
      </c>
      <c r="C55" s="332">
        <v>149002820.90329126</v>
      </c>
      <c r="D55" s="333">
        <v>136678409.18000001</v>
      </c>
      <c r="E55" s="199">
        <v>4974</v>
      </c>
      <c r="F55" s="199">
        <v>54292</v>
      </c>
      <c r="G55" s="199">
        <v>90629</v>
      </c>
      <c r="H55" s="333">
        <v>149895</v>
      </c>
      <c r="I55" s="370">
        <v>2855067268.3000002</v>
      </c>
      <c r="J55" s="371">
        <v>733387539.10000014</v>
      </c>
      <c r="K55" s="371">
        <v>858928483.27999997</v>
      </c>
      <c r="L55" s="372">
        <v>4447383290.6800003</v>
      </c>
      <c r="M55" s="370">
        <v>2489546307.4800005</v>
      </c>
      <c r="N55" s="371">
        <v>294328783.29999995</v>
      </c>
      <c r="O55" s="371">
        <v>858928483.27999997</v>
      </c>
      <c r="P55" s="372">
        <v>3642803574.0600004</v>
      </c>
      <c r="Q55" s="337">
        <v>0.87197465892366077</v>
      </c>
      <c r="R55" s="299">
        <v>0.72426405962822094</v>
      </c>
      <c r="S55" s="299">
        <v>0.40132776684642729</v>
      </c>
      <c r="T55" s="299">
        <v>0.81908918929787577</v>
      </c>
      <c r="U55" s="298">
        <v>32.539033175481094</v>
      </c>
      <c r="V55" s="298">
        <v>26.652370304241497</v>
      </c>
      <c r="W55" s="338">
        <v>0.24865981267273651</v>
      </c>
      <c r="X55" s="299">
        <v>0.91728739329512232</v>
      </c>
      <c r="Y55" s="299">
        <v>0.75134018732726349</v>
      </c>
      <c r="Z55" s="193">
        <v>0.42356983221588446</v>
      </c>
      <c r="AA55" s="340">
        <v>32.539033175481094</v>
      </c>
      <c r="AB55" s="341">
        <v>24.447883281514009</v>
      </c>
    </row>
    <row r="56" spans="1:28" ht="15" thickBot="1">
      <c r="A56" s="546" t="s">
        <v>32</v>
      </c>
      <c r="B56" s="547"/>
      <c r="C56" s="356">
        <v>292022027.46150011</v>
      </c>
      <c r="D56" s="356">
        <v>265525061.84999999</v>
      </c>
      <c r="E56" s="357">
        <v>8737</v>
      </c>
      <c r="F56" s="357">
        <v>270884</v>
      </c>
      <c r="G56" s="357">
        <v>246490</v>
      </c>
      <c r="H56" s="357">
        <v>526111</v>
      </c>
      <c r="I56" s="358">
        <v>4378648018.210001</v>
      </c>
      <c r="J56" s="359">
        <v>2465921646.0900002</v>
      </c>
      <c r="K56" s="359">
        <v>1387554373.1299999</v>
      </c>
      <c r="L56" s="360">
        <v>8232124037.4300003</v>
      </c>
      <c r="M56" s="358">
        <v>3665834189.2600002</v>
      </c>
      <c r="N56" s="359">
        <v>1333399112.4099998</v>
      </c>
      <c r="O56" s="359">
        <v>1387554373.1299999</v>
      </c>
      <c r="P56" s="360">
        <v>6386787674.8000002</v>
      </c>
      <c r="Q56" s="361">
        <v>0.83720686705450231</v>
      </c>
      <c r="R56" s="362">
        <v>0.70610365082556314</v>
      </c>
      <c r="S56" s="362">
        <v>0.54073052747813621</v>
      </c>
      <c r="T56" s="362">
        <v>0.77583715281261745</v>
      </c>
      <c r="U56" s="363">
        <v>31.003190358281429</v>
      </c>
      <c r="V56" s="363">
        <v>24.053426935676658</v>
      </c>
      <c r="W56" s="364">
        <v>0.29455935301573255</v>
      </c>
      <c r="X56" s="362">
        <v>0.90926381190544459</v>
      </c>
      <c r="Y56" s="362">
        <v>0.70544064698426745</v>
      </c>
      <c r="Z56" s="297">
        <v>0.47063262315366911</v>
      </c>
      <c r="AA56" s="366">
        <v>31.003190358281429</v>
      </c>
      <c r="AB56" s="367">
        <v>21.870910664922452</v>
      </c>
    </row>
    <row r="59" spans="1:28" ht="15" thickBot="1">
      <c r="A59" s="300"/>
      <c r="B59" s="308">
        <v>43951</v>
      </c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  <c r="T59" s="302"/>
      <c r="U59" s="309"/>
      <c r="V59" s="309"/>
      <c r="W59" s="310"/>
      <c r="X59" s="310"/>
      <c r="Y59" s="310"/>
      <c r="Z59" s="300"/>
      <c r="AA59" s="302"/>
      <c r="AB59" s="302"/>
    </row>
    <row r="60" spans="1:28">
      <c r="A60" s="548" t="s">
        <v>101</v>
      </c>
      <c r="B60" s="538" t="s">
        <v>1</v>
      </c>
      <c r="C60" s="539" t="s">
        <v>2</v>
      </c>
      <c r="D60" s="541" t="s">
        <v>3</v>
      </c>
      <c r="E60" s="543" t="s">
        <v>5</v>
      </c>
      <c r="F60" s="544"/>
      <c r="G60" s="544"/>
      <c r="H60" s="545"/>
      <c r="I60" s="532" t="s">
        <v>6</v>
      </c>
      <c r="J60" s="533"/>
      <c r="K60" s="533"/>
      <c r="L60" s="534"/>
      <c r="M60" s="532" t="s">
        <v>7</v>
      </c>
      <c r="N60" s="533"/>
      <c r="O60" s="533"/>
      <c r="P60" s="534"/>
      <c r="Q60" s="535" t="s">
        <v>8</v>
      </c>
      <c r="R60" s="536"/>
      <c r="S60" s="536"/>
      <c r="T60" s="536"/>
      <c r="U60" s="536"/>
      <c r="V60" s="536"/>
      <c r="W60" s="536"/>
      <c r="X60" s="536"/>
      <c r="Y60" s="536"/>
      <c r="Z60" s="536"/>
      <c r="AA60" s="536"/>
      <c r="AB60" s="536"/>
    </row>
    <row r="61" spans="1:28" ht="36">
      <c r="A61" s="548"/>
      <c r="B61" s="538"/>
      <c r="C61" s="540"/>
      <c r="D61" s="542"/>
      <c r="E61" s="314" t="s">
        <v>10</v>
      </c>
      <c r="F61" s="168" t="s">
        <v>11</v>
      </c>
      <c r="G61" s="168" t="s">
        <v>12</v>
      </c>
      <c r="H61" s="313" t="s">
        <v>13</v>
      </c>
      <c r="I61" s="314" t="s">
        <v>10</v>
      </c>
      <c r="J61" s="168" t="s">
        <v>11</v>
      </c>
      <c r="K61" s="168" t="s">
        <v>14</v>
      </c>
      <c r="L61" s="313" t="s">
        <v>15</v>
      </c>
      <c r="M61" s="314" t="s">
        <v>10</v>
      </c>
      <c r="N61" s="168" t="s">
        <v>11</v>
      </c>
      <c r="O61" s="168" t="s">
        <v>14</v>
      </c>
      <c r="P61" s="313" t="s">
        <v>15</v>
      </c>
      <c r="Q61" s="314" t="s">
        <v>102</v>
      </c>
      <c r="R61" s="168" t="s">
        <v>103</v>
      </c>
      <c r="S61" s="168" t="s">
        <v>104</v>
      </c>
      <c r="T61" s="168" t="s">
        <v>105</v>
      </c>
      <c r="U61" s="168" t="s">
        <v>92</v>
      </c>
      <c r="V61" s="168" t="s">
        <v>93</v>
      </c>
      <c r="W61" s="315" t="s">
        <v>94</v>
      </c>
      <c r="X61" s="315" t="s">
        <v>21</v>
      </c>
      <c r="Y61" s="315" t="s">
        <v>79</v>
      </c>
      <c r="Z61" s="168" t="s">
        <v>120</v>
      </c>
      <c r="AA61" s="168" t="s">
        <v>122</v>
      </c>
      <c r="AB61" s="168" t="s">
        <v>123</v>
      </c>
    </row>
    <row r="62" spans="1:28">
      <c r="A62" s="548" t="s">
        <v>106</v>
      </c>
      <c r="B62" s="317" t="s">
        <v>24</v>
      </c>
      <c r="C62" s="318">
        <v>16195842.69862842</v>
      </c>
      <c r="D62" s="319">
        <v>14522619.02</v>
      </c>
      <c r="E62" s="368">
        <v>438</v>
      </c>
      <c r="F62" s="369">
        <v>55479</v>
      </c>
      <c r="G62" s="183">
        <v>23582</v>
      </c>
      <c r="H62" s="321">
        <v>79499</v>
      </c>
      <c r="I62" s="322">
        <v>177578622.97999999</v>
      </c>
      <c r="J62" s="184">
        <v>212085558.73000753</v>
      </c>
      <c r="K62" s="184">
        <v>46197060.199999996</v>
      </c>
      <c r="L62" s="323">
        <v>435861241.91000754</v>
      </c>
      <c r="M62" s="322">
        <v>106819047.28</v>
      </c>
      <c r="N62" s="184">
        <v>16183353.880000001</v>
      </c>
      <c r="O62" s="185">
        <v>46197060.199999996</v>
      </c>
      <c r="P62" s="323">
        <v>169199461.35999998</v>
      </c>
      <c r="Q62" s="325">
        <v>0.60153100349263677</v>
      </c>
      <c r="R62" s="45">
        <v>0.2415199843428279</v>
      </c>
      <c r="S62" s="45">
        <v>7.6305779501950846E-2</v>
      </c>
      <c r="T62" s="45">
        <v>0.38819570333563791</v>
      </c>
      <c r="U62" s="179">
        <v>30.012578399926074</v>
      </c>
      <c r="V62" s="179">
        <v>11.650753980875276</v>
      </c>
      <c r="W62" s="326">
        <v>0.65190954187139361</v>
      </c>
      <c r="X62" s="45">
        <v>0.8966880754670381</v>
      </c>
      <c r="Y62" s="45">
        <v>0.34809045812860639</v>
      </c>
      <c r="Z62" s="294"/>
      <c r="AA62" s="328">
        <v>30.012578399926074</v>
      </c>
      <c r="AB62" s="329">
        <v>10.447092164850984</v>
      </c>
    </row>
    <row r="63" spans="1:28">
      <c r="A63" s="548"/>
      <c r="B63" s="317" t="s">
        <v>80</v>
      </c>
      <c r="C63" s="318">
        <v>20999418.880485754</v>
      </c>
      <c r="D63" s="319">
        <v>18252876.02</v>
      </c>
      <c r="E63" s="368">
        <v>515</v>
      </c>
      <c r="F63" s="369">
        <v>24587</v>
      </c>
      <c r="G63" s="183">
        <v>30108</v>
      </c>
      <c r="H63" s="321">
        <v>55210</v>
      </c>
      <c r="I63" s="322">
        <v>167965371.69999999</v>
      </c>
      <c r="J63" s="184">
        <v>263348034.05999941</v>
      </c>
      <c r="K63" s="184">
        <v>96243420.400000006</v>
      </c>
      <c r="L63" s="323">
        <v>527556826.15999937</v>
      </c>
      <c r="M63" s="322">
        <v>63758484.370000005</v>
      </c>
      <c r="N63" s="184">
        <v>37126214.729999997</v>
      </c>
      <c r="O63" s="185">
        <v>96243420.400000006</v>
      </c>
      <c r="P63" s="323">
        <v>197128119.5</v>
      </c>
      <c r="Q63" s="325">
        <v>0.37959302994832722</v>
      </c>
      <c r="R63" s="45">
        <v>0.37089211513739095</v>
      </c>
      <c r="S63" s="45">
        <v>0.14097775539703256</v>
      </c>
      <c r="T63" s="45">
        <v>0.3736623425667025</v>
      </c>
      <c r="U63" s="179">
        <v>28.902668575732722</v>
      </c>
      <c r="V63" s="179">
        <v>10.799838846437309</v>
      </c>
      <c r="W63" s="326">
        <v>0.67520946884150057</v>
      </c>
      <c r="X63" s="45">
        <v>0.86920862543305666</v>
      </c>
      <c r="Y63" s="45">
        <v>0.32479053115849943</v>
      </c>
      <c r="Z63" s="294"/>
      <c r="AA63" s="328">
        <v>28.902668575732722</v>
      </c>
      <c r="AB63" s="329">
        <v>9.3873130786103012</v>
      </c>
    </row>
    <row r="64" spans="1:28">
      <c r="A64" s="548"/>
      <c r="B64" s="317" t="s">
        <v>31</v>
      </c>
      <c r="C64" s="318">
        <v>16341994.695087247</v>
      </c>
      <c r="D64" s="319">
        <v>14143341.210000001</v>
      </c>
      <c r="E64" s="368">
        <v>292</v>
      </c>
      <c r="F64" s="369">
        <v>40385</v>
      </c>
      <c r="G64" s="183">
        <v>20523</v>
      </c>
      <c r="H64" s="321">
        <v>61200</v>
      </c>
      <c r="I64" s="322">
        <v>90039226.090000018</v>
      </c>
      <c r="J64" s="184">
        <v>260525393.22000423</v>
      </c>
      <c r="K64" s="184">
        <v>34078451</v>
      </c>
      <c r="L64" s="323">
        <v>384643070.31000423</v>
      </c>
      <c r="M64" s="322">
        <v>20207569.910000004</v>
      </c>
      <c r="N64" s="184">
        <v>8044054</v>
      </c>
      <c r="O64" s="330">
        <v>34078451</v>
      </c>
      <c r="P64" s="323">
        <v>62330074.910000004</v>
      </c>
      <c r="Q64" s="325">
        <v>0.22443073744104858</v>
      </c>
      <c r="R64" s="45">
        <v>0.14298016073593312</v>
      </c>
      <c r="S64" s="45">
        <v>3.0876276207007156E-2</v>
      </c>
      <c r="T64" s="45">
        <v>0.16204653020205173</v>
      </c>
      <c r="U64" s="179">
        <v>27.196053930880467</v>
      </c>
      <c r="V64" s="179">
        <v>4.4070261746870489</v>
      </c>
      <c r="W64" s="326">
        <v>0.85975522503179025</v>
      </c>
      <c r="X64" s="45">
        <v>0.86545990706090437</v>
      </c>
      <c r="Y64" s="45">
        <v>0.14024477496820972</v>
      </c>
      <c r="Z64" s="294"/>
      <c r="AA64" s="328">
        <v>27.196053930880467</v>
      </c>
      <c r="AB64" s="329">
        <v>3.8141044635596266</v>
      </c>
    </row>
    <row r="65" spans="1:28">
      <c r="A65" s="548"/>
      <c r="B65" s="331" t="s">
        <v>107</v>
      </c>
      <c r="C65" s="332">
        <v>53537256.274201423</v>
      </c>
      <c r="D65" s="332">
        <v>46918836.25</v>
      </c>
      <c r="E65" s="332">
        <v>1245</v>
      </c>
      <c r="F65" s="332">
        <v>120451</v>
      </c>
      <c r="G65" s="332">
        <v>74213</v>
      </c>
      <c r="H65" s="333">
        <v>195909</v>
      </c>
      <c r="I65" s="370">
        <v>435583220.76999998</v>
      </c>
      <c r="J65" s="371">
        <v>735958986.0100112</v>
      </c>
      <c r="K65" s="371">
        <v>176518931.59999999</v>
      </c>
      <c r="L65" s="372">
        <v>1348061138.3800111</v>
      </c>
      <c r="M65" s="370">
        <v>190785101.56</v>
      </c>
      <c r="N65" s="371">
        <v>61353622.609999999</v>
      </c>
      <c r="O65" s="371">
        <v>176518931.59999999</v>
      </c>
      <c r="P65" s="372">
        <v>428657655.77000004</v>
      </c>
      <c r="Q65" s="337">
        <v>0.43799919846026353</v>
      </c>
      <c r="R65" s="299">
        <v>0.26068855982076006</v>
      </c>
      <c r="S65" s="299">
        <v>8.3365545874543354E-2</v>
      </c>
      <c r="T65" s="299">
        <v>0.3179808716132308</v>
      </c>
      <c r="U65" s="298">
        <v>28.731768435113544</v>
      </c>
      <c r="V65" s="298">
        <v>9.1361527699869161</v>
      </c>
      <c r="W65" s="338">
        <v>0.72132878141081036</v>
      </c>
      <c r="X65" s="299">
        <v>0.87637730274588777</v>
      </c>
      <c r="Y65" s="299">
        <v>0.27867121858918964</v>
      </c>
      <c r="Z65" s="193"/>
      <c r="AA65" s="340">
        <v>28.731768435113544</v>
      </c>
      <c r="AB65" s="341">
        <v>8.0067169220355048</v>
      </c>
    </row>
    <row r="66" spans="1:28">
      <c r="A66" s="548" t="s">
        <v>108</v>
      </c>
      <c r="B66" s="342" t="s">
        <v>25</v>
      </c>
      <c r="C66" s="373">
        <v>22727333.386057723</v>
      </c>
      <c r="D66" s="374">
        <v>20085801.690000001</v>
      </c>
      <c r="E66" s="375">
        <v>788</v>
      </c>
      <c r="F66" s="376">
        <v>33073</v>
      </c>
      <c r="G66" s="194">
        <v>8380</v>
      </c>
      <c r="H66" s="321">
        <v>42241</v>
      </c>
      <c r="I66" s="346">
        <v>282655815.31000006</v>
      </c>
      <c r="J66" s="195">
        <v>255839171.77999794</v>
      </c>
      <c r="K66" s="195">
        <v>29617848</v>
      </c>
      <c r="L66" s="323">
        <v>568112835.08999801</v>
      </c>
      <c r="M66" s="346">
        <v>88265592.880999997</v>
      </c>
      <c r="N66" s="195">
        <v>48250155.5</v>
      </c>
      <c r="O66" s="196">
        <v>29617848</v>
      </c>
      <c r="P66" s="323">
        <v>166133596.38099998</v>
      </c>
      <c r="Q66" s="325">
        <v>0.31227234006912452</v>
      </c>
      <c r="R66" s="45">
        <v>0.27278363502853409</v>
      </c>
      <c r="S66" s="45">
        <v>0.18859565235573633</v>
      </c>
      <c r="T66" s="45">
        <v>0.29243063370445027</v>
      </c>
      <c r="U66" s="179">
        <v>28.284299718683421</v>
      </c>
      <c r="V66" s="179">
        <v>8.2711956906211981</v>
      </c>
      <c r="W66" s="326">
        <v>0.74155772624553074</v>
      </c>
      <c r="X66" s="45">
        <v>0.88377291558198412</v>
      </c>
      <c r="Y66" s="45">
        <v>0.25844227375446926</v>
      </c>
      <c r="Z66" s="47"/>
      <c r="AA66" s="328">
        <v>28.284299718683421</v>
      </c>
      <c r="AB66" s="329">
        <v>7.3098587308494389</v>
      </c>
    </row>
    <row r="67" spans="1:28">
      <c r="A67" s="548"/>
      <c r="B67" s="317" t="s">
        <v>27</v>
      </c>
      <c r="C67" s="373">
        <v>22972688.535909224</v>
      </c>
      <c r="D67" s="374">
        <v>19231346.129999999</v>
      </c>
      <c r="E67" s="368">
        <v>794</v>
      </c>
      <c r="F67" s="369">
        <v>21714</v>
      </c>
      <c r="G67" s="183">
        <v>29752</v>
      </c>
      <c r="H67" s="321">
        <v>52260</v>
      </c>
      <c r="I67" s="322">
        <v>276468555.62000006</v>
      </c>
      <c r="J67" s="184">
        <v>175472843.87999922</v>
      </c>
      <c r="K67" s="184">
        <v>121049418.8</v>
      </c>
      <c r="L67" s="323">
        <v>572990818.29999924</v>
      </c>
      <c r="M67" s="322">
        <v>156731236.31999999</v>
      </c>
      <c r="N67" s="184">
        <v>21278263.07</v>
      </c>
      <c r="O67" s="185">
        <v>121049418.8</v>
      </c>
      <c r="P67" s="323">
        <v>299058918.19</v>
      </c>
      <c r="Q67" s="325">
        <v>0.56690438436486656</v>
      </c>
      <c r="R67" s="45">
        <v>0.47998986849630626</v>
      </c>
      <c r="S67" s="45">
        <v>0.12126242784639421</v>
      </c>
      <c r="T67" s="45">
        <v>0.52192619609032298</v>
      </c>
      <c r="U67" s="179">
        <v>29.794628749682811</v>
      </c>
      <c r="V67" s="179">
        <v>15.550597247245324</v>
      </c>
      <c r="W67" s="326">
        <v>0.56307493937256781</v>
      </c>
      <c r="X67" s="45">
        <v>0.83713954942361091</v>
      </c>
      <c r="Y67" s="45">
        <v>0.43692506062743219</v>
      </c>
      <c r="Z67" s="294"/>
      <c r="AA67" s="328">
        <v>29.794628749682811</v>
      </c>
      <c r="AB67" s="329">
        <v>13.018019972826995</v>
      </c>
    </row>
    <row r="68" spans="1:28">
      <c r="A68" s="548"/>
      <c r="B68" s="347" t="s">
        <v>30</v>
      </c>
      <c r="C68" s="373">
        <v>17799623.71754735</v>
      </c>
      <c r="D68" s="374">
        <v>15572290.43</v>
      </c>
      <c r="E68" s="368">
        <v>695</v>
      </c>
      <c r="F68" s="369">
        <v>25186</v>
      </c>
      <c r="G68" s="197">
        <v>29429</v>
      </c>
      <c r="H68" s="321">
        <v>55310</v>
      </c>
      <c r="I68" s="349">
        <v>183025236.32999998</v>
      </c>
      <c r="J68" s="198">
        <v>214208042.55999833</v>
      </c>
      <c r="K68" s="198">
        <v>61327524.700000003</v>
      </c>
      <c r="L68" s="323">
        <v>458560803.5899983</v>
      </c>
      <c r="M68" s="349">
        <v>117551838.31000002</v>
      </c>
      <c r="N68" s="198">
        <v>20302770.539999999</v>
      </c>
      <c r="O68" s="185">
        <v>61327524.700000003</v>
      </c>
      <c r="P68" s="323">
        <v>199182133.55000001</v>
      </c>
      <c r="Q68" s="325">
        <v>0.64227120077610789</v>
      </c>
      <c r="R68" s="45">
        <v>0.29626046485306484</v>
      </c>
      <c r="S68" s="45">
        <v>9.4780617465907338E-2</v>
      </c>
      <c r="T68" s="45">
        <v>0.43436362635147907</v>
      </c>
      <c r="U68" s="179">
        <v>29.447229079839239</v>
      </c>
      <c r="V68" s="179">
        <v>12.790805209121702</v>
      </c>
      <c r="W68" s="326">
        <v>0.61998991388199609</v>
      </c>
      <c r="X68" s="45">
        <v>0.87486627117001436</v>
      </c>
      <c r="Y68" s="45">
        <v>0.38001008611800391</v>
      </c>
      <c r="Z68" s="47"/>
      <c r="AA68" s="328">
        <v>29.447229079839239</v>
      </c>
      <c r="AB68" s="329">
        <v>11.190244058566298</v>
      </c>
    </row>
    <row r="69" spans="1:28">
      <c r="A69" s="548"/>
      <c r="B69" s="347" t="s">
        <v>118</v>
      </c>
      <c r="C69" s="373">
        <v>18451366.80003396</v>
      </c>
      <c r="D69" s="374">
        <v>16068059.699999999</v>
      </c>
      <c r="E69" s="368">
        <v>247</v>
      </c>
      <c r="F69" s="369">
        <v>17343</v>
      </c>
      <c r="G69" s="197">
        <v>17096</v>
      </c>
      <c r="H69" s="321">
        <v>34686</v>
      </c>
      <c r="I69" s="349">
        <v>294993138.99000001</v>
      </c>
      <c r="J69" s="198">
        <v>153287961.92999971</v>
      </c>
      <c r="K69" s="198">
        <v>70738703</v>
      </c>
      <c r="L69" s="323">
        <v>519019803.91999972</v>
      </c>
      <c r="M69" s="349">
        <v>268030832.60000002</v>
      </c>
      <c r="N69" s="198">
        <v>26703408.32</v>
      </c>
      <c r="O69" s="185">
        <v>70738703</v>
      </c>
      <c r="P69" s="323">
        <v>365472943.92000002</v>
      </c>
      <c r="Q69" s="325">
        <v>0.90860022547536612</v>
      </c>
      <c r="R69" s="45">
        <v>0.43495764823552213</v>
      </c>
      <c r="S69" s="45">
        <v>0.17420421006180736</v>
      </c>
      <c r="T69" s="45">
        <v>0.70415992060359422</v>
      </c>
      <c r="U69" s="179">
        <v>32.301336540341566</v>
      </c>
      <c r="V69" s="179">
        <v>22.745306573636892</v>
      </c>
      <c r="W69" s="326">
        <v>0.3867942811377536</v>
      </c>
      <c r="X69" s="45">
        <v>0.87083303227002273</v>
      </c>
      <c r="Y69" s="45">
        <v>0.6132057188622464</v>
      </c>
      <c r="Z69" s="47"/>
      <c r="AA69" s="328">
        <v>32.301336540341566</v>
      </c>
      <c r="AB69" s="329">
        <v>19.807364293431494</v>
      </c>
    </row>
    <row r="70" spans="1:28">
      <c r="A70" s="548"/>
      <c r="B70" s="331" t="s">
        <v>107</v>
      </c>
      <c r="C70" s="377">
        <v>81951012.439548254</v>
      </c>
      <c r="D70" s="378">
        <v>70957497.950000003</v>
      </c>
      <c r="E70" s="379">
        <v>2524</v>
      </c>
      <c r="F70" s="379">
        <v>97316</v>
      </c>
      <c r="G70" s="379">
        <v>84657</v>
      </c>
      <c r="H70" s="378">
        <v>184497</v>
      </c>
      <c r="I70" s="380">
        <v>1037142746.25</v>
      </c>
      <c r="J70" s="380">
        <v>798808020.14999521</v>
      </c>
      <c r="K70" s="380">
        <v>282733494.5</v>
      </c>
      <c r="L70" s="381">
        <v>2118684260.8999953</v>
      </c>
      <c r="M70" s="382">
        <v>630579500.11100006</v>
      </c>
      <c r="N70" s="380">
        <v>116534597.42999998</v>
      </c>
      <c r="O70" s="380">
        <v>282733494.5</v>
      </c>
      <c r="P70" s="381">
        <v>1029847592.0410001</v>
      </c>
      <c r="Q70" s="337">
        <v>0.60799682820034961</v>
      </c>
      <c r="R70" s="299">
        <v>0.36916575695128051</v>
      </c>
      <c r="S70" s="299">
        <v>0.14588561267589406</v>
      </c>
      <c r="T70" s="299">
        <v>0.48607884197125789</v>
      </c>
      <c r="U70" s="298">
        <v>29.85849729922721</v>
      </c>
      <c r="V70" s="298">
        <v>14.513583790210292</v>
      </c>
      <c r="W70" s="338">
        <v>0.57912736638663986</v>
      </c>
      <c r="X70" s="299">
        <v>0.86585260923215934</v>
      </c>
      <c r="Y70" s="299">
        <v>0.42087263361336008</v>
      </c>
      <c r="Z70" s="193"/>
      <c r="AA70" s="340">
        <v>29.85849729922721</v>
      </c>
      <c r="AB70" s="341">
        <v>12.566624394063155</v>
      </c>
    </row>
    <row r="71" spans="1:28">
      <c r="A71" s="548" t="s">
        <v>109</v>
      </c>
      <c r="B71" s="317" t="s">
        <v>95</v>
      </c>
      <c r="C71" s="373">
        <v>22668677.772143073</v>
      </c>
      <c r="D71" s="374">
        <v>20080198.809999999</v>
      </c>
      <c r="E71" s="368">
        <v>573</v>
      </c>
      <c r="F71" s="369">
        <v>27447</v>
      </c>
      <c r="G71" s="183">
        <v>45805</v>
      </c>
      <c r="H71" s="321">
        <v>73825</v>
      </c>
      <c r="I71" s="322">
        <v>157578529.35999998</v>
      </c>
      <c r="J71" s="184">
        <v>277536359.52999252</v>
      </c>
      <c r="K71" s="184">
        <v>146807070.53999999</v>
      </c>
      <c r="L71" s="323">
        <v>581921959.42999244</v>
      </c>
      <c r="M71" s="322">
        <v>99047006.380000025</v>
      </c>
      <c r="N71" s="184">
        <v>15214098.15</v>
      </c>
      <c r="O71" s="185">
        <v>146807070.53999999</v>
      </c>
      <c r="P71" s="323">
        <v>261068175.07000002</v>
      </c>
      <c r="Q71" s="325">
        <v>0.62855648407353581</v>
      </c>
      <c r="R71" s="45">
        <v>0.38181613572590417</v>
      </c>
      <c r="S71" s="45">
        <v>5.4818396320269733E-2</v>
      </c>
      <c r="T71" s="45">
        <v>0.44863090460742028</v>
      </c>
      <c r="U71" s="179">
        <v>28.979890335557513</v>
      </c>
      <c r="V71" s="179">
        <v>13.001274416665003</v>
      </c>
      <c r="W71" s="326">
        <v>0.60259712333563775</v>
      </c>
      <c r="X71" s="45">
        <v>0.88581253003984262</v>
      </c>
      <c r="Y71" s="45">
        <v>0.39740287666436225</v>
      </c>
      <c r="Z71" s="294"/>
      <c r="AA71" s="328">
        <v>28.979890335557513</v>
      </c>
      <c r="AB71" s="329">
        <v>11.516691784768305</v>
      </c>
    </row>
    <row r="72" spans="1:28">
      <c r="A72" s="548"/>
      <c r="B72" s="317" t="s">
        <v>28</v>
      </c>
      <c r="C72" s="373">
        <v>75557970.891616046</v>
      </c>
      <c r="D72" s="374">
        <v>64585603.869999997</v>
      </c>
      <c r="E72" s="383">
        <v>3082</v>
      </c>
      <c r="F72" s="369">
        <v>18134</v>
      </c>
      <c r="G72" s="183">
        <v>17230</v>
      </c>
      <c r="H72" s="321">
        <v>38446</v>
      </c>
      <c r="I72" s="322">
        <v>1801456370.3400009</v>
      </c>
      <c r="J72" s="184">
        <v>241172625.74999803</v>
      </c>
      <c r="K72" s="184">
        <v>167619271.47</v>
      </c>
      <c r="L72" s="323">
        <v>2210248267.559999</v>
      </c>
      <c r="M72" s="322">
        <v>1087353806.1299999</v>
      </c>
      <c r="N72" s="184">
        <v>26299167.819999993</v>
      </c>
      <c r="O72" s="185">
        <v>167619271.47</v>
      </c>
      <c r="P72" s="323">
        <v>1281272245.4199998</v>
      </c>
      <c r="Q72" s="325">
        <v>0.60359708069131668</v>
      </c>
      <c r="R72" s="45">
        <v>0.47436957681585268</v>
      </c>
      <c r="S72" s="45">
        <v>0.10904706841506123</v>
      </c>
      <c r="T72" s="45">
        <v>0.57969607497281694</v>
      </c>
      <c r="U72" s="179">
        <v>34.2219958492431</v>
      </c>
      <c r="V72" s="179">
        <v>19.838356671542257</v>
      </c>
      <c r="W72" s="326">
        <v>0.50448614988756213</v>
      </c>
      <c r="X72" s="45">
        <v>0.85478213758075461</v>
      </c>
      <c r="Y72" s="45">
        <v>0.49551385011243787</v>
      </c>
      <c r="Z72" s="294"/>
      <c r="AA72" s="328">
        <v>34.2219958492431</v>
      </c>
      <c r="AB72" s="329">
        <v>16.957472921790313</v>
      </c>
    </row>
    <row r="73" spans="1:28">
      <c r="A73" s="548"/>
      <c r="B73" s="317" t="s">
        <v>29</v>
      </c>
      <c r="C73" s="373">
        <v>43527881.912491262</v>
      </c>
      <c r="D73" s="374">
        <v>34923595.509999998</v>
      </c>
      <c r="E73" s="368">
        <v>1337</v>
      </c>
      <c r="F73" s="369">
        <v>8973</v>
      </c>
      <c r="G73" s="183">
        <v>29585</v>
      </c>
      <c r="H73" s="321">
        <v>39895</v>
      </c>
      <c r="I73" s="322">
        <v>617654096.25</v>
      </c>
      <c r="J73" s="184">
        <v>131480111.7000002</v>
      </c>
      <c r="K73" s="184">
        <v>364288361.99000001</v>
      </c>
      <c r="L73" s="323">
        <v>1113422569.9400001</v>
      </c>
      <c r="M73" s="322">
        <v>449398917.89249998</v>
      </c>
      <c r="N73" s="184">
        <v>38014227.541000009</v>
      </c>
      <c r="O73" s="185">
        <v>364288361.99000001</v>
      </c>
      <c r="P73" s="323">
        <v>851701507.42350006</v>
      </c>
      <c r="Q73" s="325">
        <v>0.72758995790841885</v>
      </c>
      <c r="R73" s="45">
        <v>0.81147271535171561</v>
      </c>
      <c r="S73" s="45">
        <v>0.28912530609753012</v>
      </c>
      <c r="T73" s="45">
        <v>0.76494004200884524</v>
      </c>
      <c r="U73" s="179">
        <v>31.881670649323134</v>
      </c>
      <c r="V73" s="179">
        <v>24.387566485805404</v>
      </c>
      <c r="W73" s="326">
        <v>0.38626794039217816</v>
      </c>
      <c r="X73" s="45">
        <v>0.80232701375662208</v>
      </c>
      <c r="Y73" s="45">
        <v>0.61373205960782184</v>
      </c>
      <c r="Z73" s="294"/>
      <c r="AA73" s="328">
        <v>31.881670649323134</v>
      </c>
      <c r="AB73" s="329">
        <v>19.566803391347328</v>
      </c>
    </row>
    <row r="74" spans="1:28">
      <c r="A74" s="548"/>
      <c r="B74" s="331" t="s">
        <v>107</v>
      </c>
      <c r="C74" s="332">
        <v>141754530.57625037</v>
      </c>
      <c r="D74" s="333">
        <v>119589398.19</v>
      </c>
      <c r="E74" s="199">
        <v>4992</v>
      </c>
      <c r="F74" s="199">
        <v>54554</v>
      </c>
      <c r="G74" s="199">
        <v>92620</v>
      </c>
      <c r="H74" s="333">
        <v>152166</v>
      </c>
      <c r="I74" s="370">
        <v>2576688995.9500008</v>
      </c>
      <c r="J74" s="371">
        <v>650189096.97999072</v>
      </c>
      <c r="K74" s="371">
        <v>678714704</v>
      </c>
      <c r="L74" s="372">
        <v>3905592796.9299912</v>
      </c>
      <c r="M74" s="370">
        <v>1635799730.4024999</v>
      </c>
      <c r="N74" s="371">
        <v>79527493.511000007</v>
      </c>
      <c r="O74" s="371">
        <v>678714704</v>
      </c>
      <c r="P74" s="372">
        <v>2394041927.9134998</v>
      </c>
      <c r="Q74" s="337">
        <v>0.63484562280260604</v>
      </c>
      <c r="R74" s="299">
        <v>0.57057719072805702</v>
      </c>
      <c r="S74" s="299">
        <v>0.12231440650172488</v>
      </c>
      <c r="T74" s="299">
        <v>0.61297786338487392</v>
      </c>
      <c r="U74" s="298">
        <v>32.658353131980014</v>
      </c>
      <c r="V74" s="298">
        <v>20.018847524509813</v>
      </c>
      <c r="W74" s="338">
        <v>0.48286905901354826</v>
      </c>
      <c r="X74" s="299">
        <v>0.84363722065075264</v>
      </c>
      <c r="Y74" s="299">
        <v>0.51713094098645174</v>
      </c>
      <c r="Z74" s="193"/>
      <c r="AA74" s="340">
        <v>32.658353131980014</v>
      </c>
      <c r="AB74" s="341">
        <v>16.88864488620866</v>
      </c>
    </row>
    <row r="75" spans="1:28" ht="15" thickBot="1">
      <c r="A75" s="546" t="s">
        <v>32</v>
      </c>
      <c r="B75" s="547"/>
      <c r="C75" s="356">
        <v>277242799.29000008</v>
      </c>
      <c r="D75" s="356">
        <v>237465732.38999999</v>
      </c>
      <c r="E75" s="357">
        <v>8761</v>
      </c>
      <c r="F75" s="357">
        <v>272321</v>
      </c>
      <c r="G75" s="357">
        <v>251490</v>
      </c>
      <c r="H75" s="357">
        <v>532572</v>
      </c>
      <c r="I75" s="358">
        <v>4049414962.9700012</v>
      </c>
      <c r="J75" s="359">
        <v>2184956103.1399889</v>
      </c>
      <c r="K75" s="359">
        <v>1137967130.0999999</v>
      </c>
      <c r="L75" s="360">
        <v>7372338196.2099972</v>
      </c>
      <c r="M75" s="358">
        <v>2457164332.0735002</v>
      </c>
      <c r="N75" s="359">
        <v>257415713.551</v>
      </c>
      <c r="O75" s="359">
        <v>1137967130.0999999</v>
      </c>
      <c r="P75" s="360">
        <v>3852547175.7245002</v>
      </c>
      <c r="Q75" s="361">
        <v>0.60679489618700833</v>
      </c>
      <c r="R75" s="362">
        <v>0.41992629552577521</v>
      </c>
      <c r="S75" s="362">
        <v>0.11781276208756288</v>
      </c>
      <c r="T75" s="362">
        <v>0.52256788459664449</v>
      </c>
      <c r="U75" s="363">
        <v>31.045903432088025</v>
      </c>
      <c r="V75" s="363">
        <v>16.223592081897944</v>
      </c>
      <c r="W75" s="364">
        <v>0.55240689476146443</v>
      </c>
      <c r="X75" s="362">
        <v>0.85652623980905385</v>
      </c>
      <c r="Y75" s="362">
        <v>0.44759310523853552</v>
      </c>
      <c r="Z75" s="297"/>
      <c r="AA75" s="366">
        <v>31.045903432088025</v>
      </c>
      <c r="AB75" s="367">
        <v>13.895932322103986</v>
      </c>
    </row>
    <row r="78" spans="1:28" ht="15" thickBot="1">
      <c r="A78" s="300"/>
      <c r="B78" s="308">
        <v>43982</v>
      </c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9"/>
      <c r="V78" s="309"/>
      <c r="W78" s="310"/>
      <c r="X78" s="310"/>
      <c r="Y78" s="310"/>
      <c r="Z78" s="300"/>
      <c r="AA78" s="302"/>
      <c r="AB78" s="302"/>
    </row>
    <row r="79" spans="1:28">
      <c r="A79" s="548" t="s">
        <v>101</v>
      </c>
      <c r="B79" s="538" t="s">
        <v>1</v>
      </c>
      <c r="C79" s="539" t="s">
        <v>2</v>
      </c>
      <c r="D79" s="541" t="s">
        <v>3</v>
      </c>
      <c r="E79" s="543" t="s">
        <v>5</v>
      </c>
      <c r="F79" s="544"/>
      <c r="G79" s="544"/>
      <c r="H79" s="545"/>
      <c r="I79" s="532" t="s">
        <v>6</v>
      </c>
      <c r="J79" s="533"/>
      <c r="K79" s="533"/>
      <c r="L79" s="534"/>
      <c r="M79" s="532" t="s">
        <v>7</v>
      </c>
      <c r="N79" s="533"/>
      <c r="O79" s="533"/>
      <c r="P79" s="534"/>
      <c r="Q79" s="535" t="s">
        <v>8</v>
      </c>
      <c r="R79" s="536"/>
      <c r="S79" s="536"/>
      <c r="T79" s="536"/>
      <c r="U79" s="536"/>
      <c r="V79" s="536"/>
      <c r="W79" s="536"/>
      <c r="X79" s="536"/>
      <c r="Y79" s="536"/>
      <c r="Z79" s="536"/>
      <c r="AA79" s="536"/>
      <c r="AB79" s="536"/>
    </row>
    <row r="80" spans="1:28" ht="36">
      <c r="A80" s="548"/>
      <c r="B80" s="538"/>
      <c r="C80" s="540"/>
      <c r="D80" s="542"/>
      <c r="E80" s="314" t="s">
        <v>10</v>
      </c>
      <c r="F80" s="168" t="s">
        <v>11</v>
      </c>
      <c r="G80" s="168" t="s">
        <v>12</v>
      </c>
      <c r="H80" s="313" t="s">
        <v>13</v>
      </c>
      <c r="I80" s="314" t="s">
        <v>10</v>
      </c>
      <c r="J80" s="168" t="s">
        <v>11</v>
      </c>
      <c r="K80" s="168" t="s">
        <v>14</v>
      </c>
      <c r="L80" s="313" t="s">
        <v>15</v>
      </c>
      <c r="M80" s="314" t="s">
        <v>10</v>
      </c>
      <c r="N80" s="168" t="s">
        <v>11</v>
      </c>
      <c r="O80" s="168" t="s">
        <v>14</v>
      </c>
      <c r="P80" s="313" t="s">
        <v>15</v>
      </c>
      <c r="Q80" s="314" t="s">
        <v>102</v>
      </c>
      <c r="R80" s="168" t="s">
        <v>103</v>
      </c>
      <c r="S80" s="168" t="s">
        <v>104</v>
      </c>
      <c r="T80" s="168" t="s">
        <v>105</v>
      </c>
      <c r="U80" s="168" t="s">
        <v>92</v>
      </c>
      <c r="V80" s="168" t="s">
        <v>93</v>
      </c>
      <c r="W80" s="315" t="s">
        <v>94</v>
      </c>
      <c r="X80" s="315" t="s">
        <v>21</v>
      </c>
      <c r="Y80" s="315" t="s">
        <v>79</v>
      </c>
      <c r="Z80" s="168" t="s">
        <v>120</v>
      </c>
      <c r="AA80" s="168" t="s">
        <v>122</v>
      </c>
      <c r="AB80" s="168" t="s">
        <v>123</v>
      </c>
    </row>
    <row r="81" spans="1:28">
      <c r="A81" s="548" t="s">
        <v>106</v>
      </c>
      <c r="B81" s="317" t="s">
        <v>24</v>
      </c>
      <c r="C81" s="318">
        <v>16768307.957731294</v>
      </c>
      <c r="D81" s="319">
        <v>15188262.662</v>
      </c>
      <c r="E81" s="368">
        <v>440</v>
      </c>
      <c r="F81" s="369">
        <v>55529</v>
      </c>
      <c r="G81" s="183">
        <v>23953</v>
      </c>
      <c r="H81" s="321">
        <v>79922</v>
      </c>
      <c r="I81" s="322">
        <v>93967082</v>
      </c>
      <c r="J81" s="184">
        <v>276178021.02000421</v>
      </c>
      <c r="K81" s="184">
        <v>56687463.68</v>
      </c>
      <c r="L81" s="323">
        <v>426832566.70000422</v>
      </c>
      <c r="M81" s="322">
        <v>78131383.950000003</v>
      </c>
      <c r="N81" s="184">
        <v>133190855.89</v>
      </c>
      <c r="O81" s="185">
        <v>56687463.68</v>
      </c>
      <c r="P81" s="323">
        <v>268009703.52000001</v>
      </c>
      <c r="Q81" s="325">
        <v>0.83147611149615142</v>
      </c>
      <c r="R81" s="45">
        <v>0.57043559124529919</v>
      </c>
      <c r="S81" s="45">
        <v>0.48226450243248242</v>
      </c>
      <c r="T81" s="45">
        <v>0.62790359599802614</v>
      </c>
      <c r="U81" s="179">
        <v>28.102790700868656</v>
      </c>
      <c r="V81" s="179">
        <v>17.645843338655318</v>
      </c>
      <c r="W81" s="326">
        <v>0.43126254798801711</v>
      </c>
      <c r="X81" s="45">
        <v>0.9057719300173761</v>
      </c>
      <c r="Y81" s="45">
        <v>0.56873745201198289</v>
      </c>
      <c r="Z81" s="294">
        <v>0.5273693173874916</v>
      </c>
      <c r="AA81" s="328">
        <v>28.102790700868656</v>
      </c>
      <c r="AB81" s="329">
        <v>15.983109577638089</v>
      </c>
    </row>
    <row r="82" spans="1:28">
      <c r="A82" s="548"/>
      <c r="B82" s="317" t="s">
        <v>80</v>
      </c>
      <c r="C82" s="318">
        <v>23375206.089746457</v>
      </c>
      <c r="D82" s="319">
        <v>19574373.1642</v>
      </c>
      <c r="E82" s="368">
        <v>515</v>
      </c>
      <c r="F82" s="369">
        <v>24680</v>
      </c>
      <c r="G82" s="183">
        <v>30423</v>
      </c>
      <c r="H82" s="321">
        <v>55618</v>
      </c>
      <c r="I82" s="322">
        <v>161763626</v>
      </c>
      <c r="J82" s="184">
        <v>295213319.71000034</v>
      </c>
      <c r="K82" s="184">
        <v>101565153.42</v>
      </c>
      <c r="L82" s="323">
        <v>558542099.13000035</v>
      </c>
      <c r="M82" s="322">
        <v>90458151.840000018</v>
      </c>
      <c r="N82" s="184">
        <v>152134353.83000001</v>
      </c>
      <c r="O82" s="185">
        <v>101565153.42</v>
      </c>
      <c r="P82" s="323">
        <v>344157659.09000003</v>
      </c>
      <c r="Q82" s="325">
        <v>0.55919958075123777</v>
      </c>
      <c r="R82" s="45">
        <v>0.6393983656640515</v>
      </c>
      <c r="S82" s="45">
        <v>0.51533702469606579</v>
      </c>
      <c r="T82" s="45">
        <v>0.61617138551609429</v>
      </c>
      <c r="U82" s="179">
        <v>28.534354303183012</v>
      </c>
      <c r="V82" s="179">
        <v>17.582052625799406</v>
      </c>
      <c r="W82" s="326">
        <v>0.48401872535854107</v>
      </c>
      <c r="X82" s="45">
        <v>0.83739895550209964</v>
      </c>
      <c r="Y82" s="45">
        <v>0.51598127464145893</v>
      </c>
      <c r="Z82" s="294">
        <v>0.45705802573219456</v>
      </c>
      <c r="AA82" s="328">
        <v>28.534354303183012</v>
      </c>
      <c r="AB82" s="329">
        <v>14.72319250442737</v>
      </c>
    </row>
    <row r="83" spans="1:28">
      <c r="A83" s="548"/>
      <c r="B83" s="317" t="s">
        <v>31</v>
      </c>
      <c r="C83" s="318">
        <v>17507823.242940549</v>
      </c>
      <c r="D83" s="319">
        <v>15825503.468</v>
      </c>
      <c r="E83" s="368">
        <v>294</v>
      </c>
      <c r="F83" s="369">
        <v>40440</v>
      </c>
      <c r="G83" s="183">
        <v>20858</v>
      </c>
      <c r="H83" s="321">
        <v>61592</v>
      </c>
      <c r="I83" s="322">
        <v>66909871</v>
      </c>
      <c r="J83" s="184">
        <v>310582506.97000092</v>
      </c>
      <c r="K83" s="184">
        <v>46564154.969999999</v>
      </c>
      <c r="L83" s="323">
        <v>424056532.94000089</v>
      </c>
      <c r="M83" s="322">
        <v>45013375.020000003</v>
      </c>
      <c r="N83" s="184">
        <v>137953288.07999998</v>
      </c>
      <c r="O83" s="330">
        <v>46564154.969999999</v>
      </c>
      <c r="P83" s="323">
        <v>229530818.06999999</v>
      </c>
      <c r="Q83" s="325">
        <v>0.67274640269445452</v>
      </c>
      <c r="R83" s="45">
        <v>0.51664333651534489</v>
      </c>
      <c r="S83" s="45">
        <v>0.44417597573621509</v>
      </c>
      <c r="T83" s="45">
        <v>0.54127409965518902</v>
      </c>
      <c r="U83" s="179">
        <v>26.795768854840258</v>
      </c>
      <c r="V83" s="179">
        <v>14.503855661472215</v>
      </c>
      <c r="W83" s="326">
        <v>0.51073671338978688</v>
      </c>
      <c r="X83" s="45">
        <v>0.90391039756362124</v>
      </c>
      <c r="Y83" s="45">
        <v>0.48926328661021307</v>
      </c>
      <c r="Z83" s="294">
        <v>0.44053684193170761</v>
      </c>
      <c r="AA83" s="328">
        <v>26.795768854840258</v>
      </c>
      <c r="AB83" s="329">
        <v>13.11018593716673</v>
      </c>
    </row>
    <row r="84" spans="1:28">
      <c r="A84" s="548"/>
      <c r="B84" s="331" t="s">
        <v>107</v>
      </c>
      <c r="C84" s="332">
        <v>57651337.290418297</v>
      </c>
      <c r="D84" s="332">
        <v>50588139.294200003</v>
      </c>
      <c r="E84" s="332">
        <v>1249</v>
      </c>
      <c r="F84" s="332">
        <v>120649</v>
      </c>
      <c r="G84" s="332">
        <v>75234</v>
      </c>
      <c r="H84" s="333">
        <v>197132</v>
      </c>
      <c r="I84" s="370">
        <v>322640579</v>
      </c>
      <c r="J84" s="371">
        <v>881973847.70000553</v>
      </c>
      <c r="K84" s="371">
        <v>204816772.06999999</v>
      </c>
      <c r="L84" s="372">
        <v>1409431198.7700055</v>
      </c>
      <c r="M84" s="370">
        <v>213602910.81000003</v>
      </c>
      <c r="N84" s="371">
        <v>423278497.80000001</v>
      </c>
      <c r="O84" s="371">
        <v>204816772.06999999</v>
      </c>
      <c r="P84" s="372">
        <v>841698180.68000007</v>
      </c>
      <c r="Q84" s="337">
        <v>0.66204601873715341</v>
      </c>
      <c r="R84" s="299">
        <v>0.57793585852160012</v>
      </c>
      <c r="S84" s="299">
        <v>0.47992182410376177</v>
      </c>
      <c r="T84" s="299">
        <v>0.5971899738096762</v>
      </c>
      <c r="U84" s="298">
        <v>27.860902148887668</v>
      </c>
      <c r="V84" s="298">
        <v>16.638251424608175</v>
      </c>
      <c r="W84" s="338">
        <v>0.47597521583936264</v>
      </c>
      <c r="X84" s="299">
        <v>0.87748422971287776</v>
      </c>
      <c r="Y84" s="299">
        <v>0.52402478416063736</v>
      </c>
      <c r="Z84" s="193">
        <v>0.48042249453315178</v>
      </c>
      <c r="AA84" s="340">
        <v>27.860902148887668</v>
      </c>
      <c r="AB84" s="341">
        <v>14.599803235091496</v>
      </c>
    </row>
    <row r="85" spans="1:28">
      <c r="A85" s="548" t="s">
        <v>108</v>
      </c>
      <c r="B85" s="342" t="s">
        <v>25</v>
      </c>
      <c r="C85" s="373">
        <v>26653542.36192159</v>
      </c>
      <c r="D85" s="374">
        <v>23428596.356399998</v>
      </c>
      <c r="E85" s="375">
        <v>790</v>
      </c>
      <c r="F85" s="376">
        <v>33128</v>
      </c>
      <c r="G85" s="194">
        <v>8366</v>
      </c>
      <c r="H85" s="321">
        <v>42284</v>
      </c>
      <c r="I85" s="346">
        <v>296645687</v>
      </c>
      <c r="J85" s="195">
        <v>325442483.14000428</v>
      </c>
      <c r="K85" s="195">
        <v>33122301</v>
      </c>
      <c r="L85" s="323">
        <v>655210471.14000428</v>
      </c>
      <c r="M85" s="346">
        <v>167423270.21000004</v>
      </c>
      <c r="N85" s="195">
        <v>298261827.50999999</v>
      </c>
      <c r="O85" s="196">
        <v>33122301</v>
      </c>
      <c r="P85" s="323">
        <v>498807398.72000003</v>
      </c>
      <c r="Q85" s="325">
        <v>0.56438801421036688</v>
      </c>
      <c r="R85" s="45">
        <v>0.92419597006662146</v>
      </c>
      <c r="S85" s="45">
        <v>0.91648092354829025</v>
      </c>
      <c r="T85" s="45">
        <v>0.7612933869205758</v>
      </c>
      <c r="U85" s="179">
        <v>27.966270841531664</v>
      </c>
      <c r="V85" s="179">
        <v>21.290537048487781</v>
      </c>
      <c r="W85" s="326">
        <v>0.33081932492244814</v>
      </c>
      <c r="X85" s="45">
        <v>0.87900497570901159</v>
      </c>
      <c r="Y85" s="45">
        <v>0.66918067507755186</v>
      </c>
      <c r="Z85" s="47">
        <v>0.61572746023090963</v>
      </c>
      <c r="AA85" s="328">
        <v>27.966270841531664</v>
      </c>
      <c r="AB85" s="329">
        <v>18.714488001137813</v>
      </c>
    </row>
    <row r="86" spans="1:28">
      <c r="A86" s="548"/>
      <c r="B86" s="317" t="s">
        <v>27</v>
      </c>
      <c r="C86" s="373">
        <v>27279160.895806804</v>
      </c>
      <c r="D86" s="374">
        <v>22734997.318399999</v>
      </c>
      <c r="E86" s="368">
        <v>794</v>
      </c>
      <c r="F86" s="369">
        <v>21763</v>
      </c>
      <c r="G86" s="183">
        <v>29952</v>
      </c>
      <c r="H86" s="321">
        <v>52509</v>
      </c>
      <c r="I86" s="322">
        <v>189286796</v>
      </c>
      <c r="J86" s="184">
        <v>316184091.91999638</v>
      </c>
      <c r="K86" s="184">
        <v>145510059.50999999</v>
      </c>
      <c r="L86" s="323">
        <v>650980947.42999637</v>
      </c>
      <c r="M86" s="322">
        <v>239255526.51000002</v>
      </c>
      <c r="N86" s="184">
        <v>157927194.22000003</v>
      </c>
      <c r="O86" s="185">
        <v>145510059.50999999</v>
      </c>
      <c r="P86" s="323">
        <v>542692780.24000001</v>
      </c>
      <c r="Q86" s="325">
        <v>1.2639842374953614</v>
      </c>
      <c r="R86" s="45">
        <v>0.6572256823920547</v>
      </c>
      <c r="S86" s="45">
        <v>0.49947862101791041</v>
      </c>
      <c r="T86" s="45">
        <v>0.83365386096550664</v>
      </c>
      <c r="U86" s="179">
        <v>28.633429699291906</v>
      </c>
      <c r="V86" s="179">
        <v>23.870369221499104</v>
      </c>
      <c r="W86" s="326">
        <v>0.30521622839073603</v>
      </c>
      <c r="X86" s="45">
        <v>0.83341996497754045</v>
      </c>
      <c r="Y86" s="45">
        <v>0.69478377160926397</v>
      </c>
      <c r="Z86" s="294">
        <v>0.47125045626572915</v>
      </c>
      <c r="AA86" s="328">
        <v>28.633429699291906</v>
      </c>
      <c r="AB86" s="329">
        <v>19.894042280582745</v>
      </c>
    </row>
    <row r="87" spans="1:28">
      <c r="A87" s="548"/>
      <c r="B87" s="347" t="s">
        <v>30</v>
      </c>
      <c r="C87" s="373">
        <v>20075752.115658619</v>
      </c>
      <c r="D87" s="374">
        <v>17476050.261599999</v>
      </c>
      <c r="E87" s="368">
        <v>696</v>
      </c>
      <c r="F87" s="369">
        <v>25208</v>
      </c>
      <c r="G87" s="197">
        <v>29460</v>
      </c>
      <c r="H87" s="321">
        <v>55364</v>
      </c>
      <c r="I87" s="349">
        <v>136069492</v>
      </c>
      <c r="J87" s="198">
        <v>284351415.17000401</v>
      </c>
      <c r="K87" s="198">
        <v>73284080.579999998</v>
      </c>
      <c r="L87" s="323">
        <v>493704987.75000399</v>
      </c>
      <c r="M87" s="349">
        <v>179246034.55999997</v>
      </c>
      <c r="N87" s="198">
        <v>158275994.84</v>
      </c>
      <c r="O87" s="185">
        <v>73284080.579999998</v>
      </c>
      <c r="P87" s="323">
        <v>410806109.97999996</v>
      </c>
      <c r="Q87" s="325">
        <v>1.3173124403227725</v>
      </c>
      <c r="R87" s="45">
        <v>0.6474750917394011</v>
      </c>
      <c r="S87" s="45">
        <v>0.55662109065070831</v>
      </c>
      <c r="T87" s="45">
        <v>0.83208823117666919</v>
      </c>
      <c r="U87" s="179">
        <v>28.250375820606241</v>
      </c>
      <c r="V87" s="179">
        <v>23.506805246644394</v>
      </c>
      <c r="W87" s="326">
        <v>0.2756627165770198</v>
      </c>
      <c r="X87" s="45">
        <v>0.87050538186158855</v>
      </c>
      <c r="Y87" s="45">
        <v>0.7243372834229802</v>
      </c>
      <c r="Z87" s="47">
        <v>0.42888513820075863</v>
      </c>
      <c r="AA87" s="328">
        <v>28.250375820606241</v>
      </c>
      <c r="AB87" s="329">
        <v>20.46280047757617</v>
      </c>
    </row>
    <row r="88" spans="1:28">
      <c r="A88" s="548"/>
      <c r="B88" s="347" t="s">
        <v>118</v>
      </c>
      <c r="C88" s="373">
        <v>20243626.299547795</v>
      </c>
      <c r="D88" s="374">
        <v>18216277.451000001</v>
      </c>
      <c r="E88" s="368">
        <v>247</v>
      </c>
      <c r="F88" s="369">
        <v>17368</v>
      </c>
      <c r="G88" s="197">
        <v>17171</v>
      </c>
      <c r="H88" s="321">
        <v>34786</v>
      </c>
      <c r="I88" s="349">
        <v>253928479</v>
      </c>
      <c r="J88" s="198">
        <v>226093896.76000232</v>
      </c>
      <c r="K88" s="198">
        <v>83326672.180000007</v>
      </c>
      <c r="L88" s="323">
        <v>563349047.94000232</v>
      </c>
      <c r="M88" s="349">
        <v>267444708.02000001</v>
      </c>
      <c r="N88" s="198">
        <v>119508547.52000001</v>
      </c>
      <c r="O88" s="185">
        <v>83326672.180000007</v>
      </c>
      <c r="P88" s="323">
        <v>470279927.72000003</v>
      </c>
      <c r="Q88" s="325">
        <v>1.053228488089357</v>
      </c>
      <c r="R88" s="45">
        <v>0.65553243727416988</v>
      </c>
      <c r="S88" s="45">
        <v>0.52857927273843142</v>
      </c>
      <c r="T88" s="45">
        <v>0.83479315255732123</v>
      </c>
      <c r="U88" s="179">
        <v>30.925585617333507</v>
      </c>
      <c r="V88" s="179">
        <v>25.816467112175189</v>
      </c>
      <c r="W88" s="326">
        <v>0.24880930638801479</v>
      </c>
      <c r="X88" s="45">
        <v>0.8998524859850292</v>
      </c>
      <c r="Y88" s="45">
        <v>0.75119069361198521</v>
      </c>
      <c r="Z88" s="47">
        <v>0.48442525571556894</v>
      </c>
      <c r="AA88" s="328">
        <v>30.925585617333507</v>
      </c>
      <c r="AB88" s="329">
        <v>23.231012110241593</v>
      </c>
    </row>
    <row r="89" spans="1:28">
      <c r="A89" s="548"/>
      <c r="B89" s="331" t="s">
        <v>107</v>
      </c>
      <c r="C89" s="377">
        <v>94252081.6729348</v>
      </c>
      <c r="D89" s="378">
        <v>81855921.387400001</v>
      </c>
      <c r="E89" s="379">
        <v>2527</v>
      </c>
      <c r="F89" s="379">
        <v>97467</v>
      </c>
      <c r="G89" s="379">
        <v>84949</v>
      </c>
      <c r="H89" s="378">
        <v>184943</v>
      </c>
      <c r="I89" s="380">
        <v>875930454</v>
      </c>
      <c r="J89" s="380">
        <v>1152071886.9900069</v>
      </c>
      <c r="K89" s="380">
        <v>335243113.26999998</v>
      </c>
      <c r="L89" s="381">
        <v>2363245454.2600069</v>
      </c>
      <c r="M89" s="382">
        <v>853369539.29999995</v>
      </c>
      <c r="N89" s="380">
        <v>733973564.09000003</v>
      </c>
      <c r="O89" s="380">
        <v>335243113.26999998</v>
      </c>
      <c r="P89" s="381">
        <v>1922586216.6600001</v>
      </c>
      <c r="Q89" s="337">
        <v>0.97424348634417945</v>
      </c>
      <c r="R89" s="299">
        <v>0.71889053574601447</v>
      </c>
      <c r="S89" s="299">
        <v>0.63709007430746079</v>
      </c>
      <c r="T89" s="299">
        <v>0.81353640739870225</v>
      </c>
      <c r="U89" s="298">
        <v>28.870794124660343</v>
      </c>
      <c r="V89" s="298">
        <v>23.487442130923736</v>
      </c>
      <c r="W89" s="338">
        <v>0.29346099282029314</v>
      </c>
      <c r="X89" s="299">
        <v>0.86847865781308842</v>
      </c>
      <c r="Y89" s="299">
        <v>0.70653900717970686</v>
      </c>
      <c r="Z89" s="193">
        <v>0.49417447211252896</v>
      </c>
      <c r="AA89" s="340">
        <v>28.870794124660343</v>
      </c>
      <c r="AB89" s="341">
        <v>20.39834221732723</v>
      </c>
    </row>
    <row r="90" spans="1:28">
      <c r="A90" s="548" t="s">
        <v>109</v>
      </c>
      <c r="B90" s="317" t="s">
        <v>95</v>
      </c>
      <c r="C90" s="373">
        <v>26998328.718133837</v>
      </c>
      <c r="D90" s="374">
        <v>24554635.783300001</v>
      </c>
      <c r="E90" s="368">
        <v>576</v>
      </c>
      <c r="F90" s="369">
        <v>27761</v>
      </c>
      <c r="G90" s="183">
        <v>46351</v>
      </c>
      <c r="H90" s="321">
        <v>74688</v>
      </c>
      <c r="I90" s="322">
        <v>171858307</v>
      </c>
      <c r="J90" s="184">
        <v>348137286.17998546</v>
      </c>
      <c r="K90" s="184">
        <v>187542482</v>
      </c>
      <c r="L90" s="323">
        <v>707538075.17998552</v>
      </c>
      <c r="M90" s="322">
        <v>182843947.95999998</v>
      </c>
      <c r="N90" s="184">
        <v>101450559.80999999</v>
      </c>
      <c r="O90" s="185">
        <v>187542482</v>
      </c>
      <c r="P90" s="323">
        <v>471836989.76999998</v>
      </c>
      <c r="Q90" s="325">
        <v>1.0639226648497124</v>
      </c>
      <c r="R90" s="45">
        <v>0.53948843875862029</v>
      </c>
      <c r="S90" s="45">
        <v>0.29140963590309166</v>
      </c>
      <c r="T90" s="45">
        <v>0.66687151733844541</v>
      </c>
      <c r="U90" s="179">
        <v>28.814847079148837</v>
      </c>
      <c r="V90" s="179">
        <v>19.215800793547256</v>
      </c>
      <c r="W90" s="326">
        <v>0.39348885653415333</v>
      </c>
      <c r="X90" s="45">
        <v>0.90948725158707722</v>
      </c>
      <c r="Y90" s="45">
        <v>0.60651114346584667</v>
      </c>
      <c r="Z90" s="294">
        <v>0.38730215481085245</v>
      </c>
      <c r="AA90" s="328">
        <v>28.814847079148837</v>
      </c>
      <c r="AB90" s="329">
        <v>17.47652585076807</v>
      </c>
    </row>
    <row r="91" spans="1:28">
      <c r="A91" s="548"/>
      <c r="B91" s="317" t="s">
        <v>28</v>
      </c>
      <c r="C91" s="373">
        <v>74889871.55923903</v>
      </c>
      <c r="D91" s="374">
        <v>64385376.281400003</v>
      </c>
      <c r="E91" s="383">
        <v>3085</v>
      </c>
      <c r="F91" s="369">
        <v>18150</v>
      </c>
      <c r="G91" s="183">
        <v>17177</v>
      </c>
      <c r="H91" s="321">
        <v>38412</v>
      </c>
      <c r="I91" s="322">
        <v>1684128830</v>
      </c>
      <c r="J91" s="184">
        <v>268425067.44</v>
      </c>
      <c r="K91" s="184">
        <v>215209344.84</v>
      </c>
      <c r="L91" s="323">
        <v>2167763242.2800002</v>
      </c>
      <c r="M91" s="322">
        <v>1882946106.7900004</v>
      </c>
      <c r="N91" s="184">
        <v>110178885.38</v>
      </c>
      <c r="O91" s="185">
        <v>215209344.84</v>
      </c>
      <c r="P91" s="323">
        <v>2208334337.0100007</v>
      </c>
      <c r="Q91" s="325">
        <v>1.1180534845365722</v>
      </c>
      <c r="R91" s="45">
        <v>0.6727979274386634</v>
      </c>
      <c r="S91" s="45">
        <v>0.4104642179316127</v>
      </c>
      <c r="T91" s="45">
        <v>1.0187156484336957</v>
      </c>
      <c r="U91" s="179">
        <v>33.668565246953996</v>
      </c>
      <c r="V91" s="179">
        <v>34.298694277382928</v>
      </c>
      <c r="W91" s="326">
        <v>0.12417541941875421</v>
      </c>
      <c r="X91" s="45">
        <v>0.85973409942985668</v>
      </c>
      <c r="Y91" s="45">
        <v>0.87582458058124579</v>
      </c>
      <c r="Z91" s="294">
        <v>0.35939536095908264</v>
      </c>
      <c r="AA91" s="328">
        <v>33.668565246953996</v>
      </c>
      <c r="AB91" s="329">
        <v>29.487757036185791</v>
      </c>
    </row>
    <row r="92" spans="1:28">
      <c r="A92" s="548"/>
      <c r="B92" s="317" t="s">
        <v>29</v>
      </c>
      <c r="C92" s="373">
        <v>49893839.813773997</v>
      </c>
      <c r="D92" s="374">
        <v>41357289.534400001</v>
      </c>
      <c r="E92" s="368">
        <v>1349</v>
      </c>
      <c r="F92" s="369">
        <v>9050</v>
      </c>
      <c r="G92" s="183">
        <v>29562</v>
      </c>
      <c r="H92" s="321">
        <v>39961</v>
      </c>
      <c r="I92" s="322">
        <v>640428409</v>
      </c>
      <c r="J92" s="184">
        <v>242083576.39999735</v>
      </c>
      <c r="K92" s="184">
        <v>398014984.66000003</v>
      </c>
      <c r="L92" s="323">
        <v>1280526970.0599973</v>
      </c>
      <c r="M92" s="322">
        <v>638883273.38</v>
      </c>
      <c r="N92" s="184">
        <v>94871235.75</v>
      </c>
      <c r="O92" s="185">
        <v>398014984.66000003</v>
      </c>
      <c r="P92" s="323">
        <v>1131769493.79</v>
      </c>
      <c r="Q92" s="325">
        <v>0.99758734060156284</v>
      </c>
      <c r="R92" s="45">
        <v>0.77001613563040194</v>
      </c>
      <c r="S92" s="45">
        <v>0.39189455625541164</v>
      </c>
      <c r="T92" s="45">
        <v>0.88383104788255451</v>
      </c>
      <c r="U92" s="179">
        <v>30.962545768258959</v>
      </c>
      <c r="V92" s="179">
        <v>27.36565927147187</v>
      </c>
      <c r="W92" s="326">
        <v>0.26738738322802014</v>
      </c>
      <c r="X92" s="45">
        <v>0.82890572641359739</v>
      </c>
      <c r="Y92" s="45">
        <v>0.73261261677197986</v>
      </c>
      <c r="Z92" s="294">
        <v>0.46551069484875335</v>
      </c>
      <c r="AA92" s="328">
        <v>30.962545768258959</v>
      </c>
      <c r="AB92" s="329">
        <v>22.683551677206388</v>
      </c>
    </row>
    <row r="93" spans="1:28">
      <c r="A93" s="548"/>
      <c r="B93" s="331" t="s">
        <v>107</v>
      </c>
      <c r="C93" s="332">
        <v>151782040.09114686</v>
      </c>
      <c r="D93" s="333">
        <v>130297301.59910001</v>
      </c>
      <c r="E93" s="199">
        <v>5010</v>
      </c>
      <c r="F93" s="199">
        <v>54961</v>
      </c>
      <c r="G93" s="199">
        <v>93090</v>
      </c>
      <c r="H93" s="333">
        <v>153061</v>
      </c>
      <c r="I93" s="370">
        <v>2496415546</v>
      </c>
      <c r="J93" s="371">
        <v>858645930.01998281</v>
      </c>
      <c r="K93" s="371">
        <v>800766811.5</v>
      </c>
      <c r="L93" s="372">
        <v>4155828287.5199833</v>
      </c>
      <c r="M93" s="370">
        <v>2704673328.1300006</v>
      </c>
      <c r="N93" s="371">
        <v>306500680.94</v>
      </c>
      <c r="O93" s="371">
        <v>800766811.5</v>
      </c>
      <c r="P93" s="372">
        <v>3811940820.5700006</v>
      </c>
      <c r="Q93" s="337">
        <v>1.0834227228169973</v>
      </c>
      <c r="R93" s="299">
        <v>0.66726466823785457</v>
      </c>
      <c r="S93" s="299">
        <v>0.35695817126026202</v>
      </c>
      <c r="T93" s="299">
        <v>0.91725176230628147</v>
      </c>
      <c r="U93" s="298">
        <v>31.894968172914862</v>
      </c>
      <c r="V93" s="298">
        <v>29.255715765308913</v>
      </c>
      <c r="W93" s="338">
        <v>0.2125851685498682</v>
      </c>
      <c r="X93" s="299">
        <v>0.85845006115911326</v>
      </c>
      <c r="Y93" s="299">
        <v>0.7874148314501318</v>
      </c>
      <c r="Z93" s="193">
        <v>0.40070785412627163</v>
      </c>
      <c r="AA93" s="340">
        <v>31.894968172914862</v>
      </c>
      <c r="AB93" s="341">
        <v>25.114570987983075</v>
      </c>
    </row>
    <row r="94" spans="1:28" ht="15" thickBot="1">
      <c r="A94" s="546" t="s">
        <v>32</v>
      </c>
      <c r="B94" s="547"/>
      <c r="C94" s="356">
        <v>303685459.05449992</v>
      </c>
      <c r="D94" s="356">
        <v>262741362.28070003</v>
      </c>
      <c r="E94" s="357">
        <v>8786</v>
      </c>
      <c r="F94" s="357">
        <v>273077</v>
      </c>
      <c r="G94" s="357">
        <v>253273</v>
      </c>
      <c r="H94" s="357">
        <v>535136</v>
      </c>
      <c r="I94" s="358">
        <v>3694986579</v>
      </c>
      <c r="J94" s="359">
        <v>2892691664.7099786</v>
      </c>
      <c r="K94" s="359">
        <v>1340826696.8399999</v>
      </c>
      <c r="L94" s="360">
        <v>7928504940.5499954</v>
      </c>
      <c r="M94" s="358">
        <v>3771645778.2400002</v>
      </c>
      <c r="N94" s="359">
        <v>1463752742.8299999</v>
      </c>
      <c r="O94" s="359">
        <v>1340826696.8399999</v>
      </c>
      <c r="P94" s="360">
        <v>6576225217.9100008</v>
      </c>
      <c r="Q94" s="361">
        <v>1.0207468139872775</v>
      </c>
      <c r="R94" s="362">
        <v>0.66247012535530514</v>
      </c>
      <c r="S94" s="362">
        <v>0.50601754783870334</v>
      </c>
      <c r="T94" s="362">
        <v>0.82944076685582691</v>
      </c>
      <c r="U94" s="363">
        <v>30.176082181074971</v>
      </c>
      <c r="V94" s="363">
        <v>25.029272744975277</v>
      </c>
      <c r="W94" s="364">
        <v>0.28238777815259619</v>
      </c>
      <c r="X94" s="362">
        <v>0.86517597220072362</v>
      </c>
      <c r="Y94" s="362">
        <v>0.71761222184740381</v>
      </c>
      <c r="Z94" s="297">
        <v>0.46248613576914777</v>
      </c>
      <c r="AA94" s="366">
        <v>30.176082181074971</v>
      </c>
      <c r="AB94" s="367">
        <v>21.654725380611062</v>
      </c>
    </row>
    <row r="97" spans="1:28" ht="15" thickBot="1">
      <c r="A97" s="300"/>
      <c r="B97" s="308">
        <v>44012</v>
      </c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2"/>
      <c r="P97" s="302"/>
      <c r="Q97" s="302"/>
      <c r="R97" s="302"/>
      <c r="S97" s="302"/>
      <c r="T97" s="302"/>
      <c r="U97" s="309"/>
      <c r="V97" s="309"/>
      <c r="W97" s="310"/>
      <c r="X97" s="310"/>
      <c r="Y97" s="310"/>
      <c r="Z97" s="300"/>
      <c r="AA97" s="302"/>
      <c r="AB97" s="302"/>
    </row>
    <row r="98" spans="1:28">
      <c r="A98" s="548" t="s">
        <v>101</v>
      </c>
      <c r="B98" s="538" t="s">
        <v>1</v>
      </c>
      <c r="C98" s="539" t="s">
        <v>2</v>
      </c>
      <c r="D98" s="541" t="s">
        <v>3</v>
      </c>
      <c r="E98" s="543" t="s">
        <v>5</v>
      </c>
      <c r="F98" s="544"/>
      <c r="G98" s="544"/>
      <c r="H98" s="545"/>
      <c r="I98" s="532" t="s">
        <v>6</v>
      </c>
      <c r="J98" s="533"/>
      <c r="K98" s="533"/>
      <c r="L98" s="534"/>
      <c r="M98" s="532" t="s">
        <v>7</v>
      </c>
      <c r="N98" s="533"/>
      <c r="O98" s="533"/>
      <c r="P98" s="534"/>
      <c r="Q98" s="535" t="s">
        <v>8</v>
      </c>
      <c r="R98" s="536"/>
      <c r="S98" s="536"/>
      <c r="T98" s="536"/>
      <c r="U98" s="536"/>
      <c r="V98" s="536"/>
      <c r="W98" s="536"/>
      <c r="X98" s="536"/>
      <c r="Y98" s="536"/>
      <c r="Z98" s="536"/>
      <c r="AA98" s="536"/>
      <c r="AB98" s="536"/>
    </row>
    <row r="99" spans="1:28" ht="36">
      <c r="A99" s="548"/>
      <c r="B99" s="538"/>
      <c r="C99" s="540"/>
      <c r="D99" s="542"/>
      <c r="E99" s="314" t="s">
        <v>10</v>
      </c>
      <c r="F99" s="168" t="s">
        <v>11</v>
      </c>
      <c r="G99" s="168" t="s">
        <v>12</v>
      </c>
      <c r="H99" s="313" t="s">
        <v>13</v>
      </c>
      <c r="I99" s="314" t="s">
        <v>10</v>
      </c>
      <c r="J99" s="168" t="s">
        <v>11</v>
      </c>
      <c r="K99" s="168" t="s">
        <v>14</v>
      </c>
      <c r="L99" s="313" t="s">
        <v>15</v>
      </c>
      <c r="M99" s="314" t="s">
        <v>10</v>
      </c>
      <c r="N99" s="168" t="s">
        <v>11</v>
      </c>
      <c r="O99" s="168" t="s">
        <v>14</v>
      </c>
      <c r="P99" s="313" t="s">
        <v>15</v>
      </c>
      <c r="Q99" s="314" t="s">
        <v>102</v>
      </c>
      <c r="R99" s="168" t="s">
        <v>103</v>
      </c>
      <c r="S99" s="168" t="s">
        <v>104</v>
      </c>
      <c r="T99" s="168" t="s">
        <v>105</v>
      </c>
      <c r="U99" s="168" t="s">
        <v>92</v>
      </c>
      <c r="V99" s="168" t="s">
        <v>93</v>
      </c>
      <c r="W99" s="315" t="s">
        <v>94</v>
      </c>
      <c r="X99" s="315" t="s">
        <v>21</v>
      </c>
      <c r="Y99" s="315" t="s">
        <v>79</v>
      </c>
      <c r="Z99" s="168" t="s">
        <v>120</v>
      </c>
      <c r="AA99" s="168" t="s">
        <v>122</v>
      </c>
      <c r="AB99" s="168" t="s">
        <v>123</v>
      </c>
    </row>
    <row r="100" spans="1:28">
      <c r="A100" s="548" t="s">
        <v>106</v>
      </c>
      <c r="B100" s="317" t="s">
        <v>24</v>
      </c>
      <c r="C100" s="318">
        <v>20390846.619861748</v>
      </c>
      <c r="D100" s="319">
        <v>18480083.473099999</v>
      </c>
      <c r="E100" s="368">
        <v>443</v>
      </c>
      <c r="F100" s="369">
        <v>55584</v>
      </c>
      <c r="G100" s="183">
        <v>23953</v>
      </c>
      <c r="H100" s="321">
        <v>79980</v>
      </c>
      <c r="I100" s="322">
        <v>120685391.00000009</v>
      </c>
      <c r="J100" s="184">
        <v>343016632.88999999</v>
      </c>
      <c r="K100" s="184">
        <v>58535599.93</v>
      </c>
      <c r="L100" s="323">
        <v>522237623.82000011</v>
      </c>
      <c r="M100" s="322">
        <v>131482452.47</v>
      </c>
      <c r="N100" s="184">
        <v>150627665.19999999</v>
      </c>
      <c r="O100" s="185">
        <v>58535599.93</v>
      </c>
      <c r="P100" s="323">
        <v>340645717.59999996</v>
      </c>
      <c r="Q100" s="325">
        <v>1.0894645274008343</v>
      </c>
      <c r="R100" s="45">
        <v>0.52088681878593768</v>
      </c>
      <c r="S100" s="45">
        <v>0.43912641766355365</v>
      </c>
      <c r="T100" s="45">
        <v>0.65228107294967796</v>
      </c>
      <c r="U100" s="179">
        <v>28.259484032103007</v>
      </c>
      <c r="V100" s="179">
        <v>18.433126565464441</v>
      </c>
      <c r="W100" s="326">
        <v>0.40884216821621078</v>
      </c>
      <c r="X100" s="45">
        <v>0.90629309403462599</v>
      </c>
      <c r="Y100" s="45">
        <v>0.59115783178378922</v>
      </c>
      <c r="Z100" s="294">
        <v>0.53726416863583515</v>
      </c>
      <c r="AA100" s="328">
        <v>28.259484032103007</v>
      </c>
      <c r="AB100" s="329">
        <v>16.705815307746626</v>
      </c>
    </row>
    <row r="101" spans="1:28">
      <c r="A101" s="548"/>
      <c r="B101" s="317" t="s">
        <v>80</v>
      </c>
      <c r="C101" s="318">
        <v>21577979.809605904</v>
      </c>
      <c r="D101" s="319">
        <v>18558894.286200002</v>
      </c>
      <c r="E101" s="368">
        <v>515</v>
      </c>
      <c r="F101" s="369">
        <v>23660</v>
      </c>
      <c r="G101" s="183">
        <v>30423</v>
      </c>
      <c r="H101" s="321">
        <v>54598</v>
      </c>
      <c r="I101" s="322">
        <v>159036234.44</v>
      </c>
      <c r="J101" s="184">
        <v>270445682.81</v>
      </c>
      <c r="K101" s="184">
        <v>106441389.77000001</v>
      </c>
      <c r="L101" s="323">
        <v>535923307.01999998</v>
      </c>
      <c r="M101" s="322">
        <v>93891190.559999987</v>
      </c>
      <c r="N101" s="184">
        <v>192149135.41999999</v>
      </c>
      <c r="O101" s="185">
        <v>106441389.77000001</v>
      </c>
      <c r="P101" s="323">
        <v>392481715.75</v>
      </c>
      <c r="Q101" s="325">
        <v>0.59037609190515983</v>
      </c>
      <c r="R101" s="45">
        <v>0.7922546219109694</v>
      </c>
      <c r="S101" s="45">
        <v>0.71049067385184783</v>
      </c>
      <c r="T101" s="45">
        <v>0.73234679404482972</v>
      </c>
      <c r="U101" s="179">
        <v>28.87689852398702</v>
      </c>
      <c r="V101" s="179">
        <v>21.147904055999771</v>
      </c>
      <c r="W101" s="326">
        <v>0.37011959175784803</v>
      </c>
      <c r="X101" s="45">
        <v>0.86008488514472092</v>
      </c>
      <c r="Y101" s="45">
        <v>0.62988040824215197</v>
      </c>
      <c r="Z101" s="294">
        <v>0.51439613172643683</v>
      </c>
      <c r="AA101" s="328">
        <v>28.87689852398702</v>
      </c>
      <c r="AB101" s="329">
        <v>18.188992631056141</v>
      </c>
    </row>
    <row r="102" spans="1:28">
      <c r="A102" s="548"/>
      <c r="B102" s="317" t="s">
        <v>31</v>
      </c>
      <c r="C102" s="318">
        <v>19939303.767595664</v>
      </c>
      <c r="D102" s="319">
        <v>17876989.655000001</v>
      </c>
      <c r="E102" s="368">
        <v>294</v>
      </c>
      <c r="F102" s="369">
        <v>40430</v>
      </c>
      <c r="G102" s="183">
        <v>20858</v>
      </c>
      <c r="H102" s="321">
        <v>61582</v>
      </c>
      <c r="I102" s="322">
        <v>79306489.519999951</v>
      </c>
      <c r="J102" s="184">
        <v>357281766.91000003</v>
      </c>
      <c r="K102" s="184">
        <v>46359806.009999998</v>
      </c>
      <c r="L102" s="323">
        <v>482948062.43999994</v>
      </c>
      <c r="M102" s="322">
        <v>42734692.170000002</v>
      </c>
      <c r="N102" s="184">
        <v>223761736.83000001</v>
      </c>
      <c r="O102" s="330">
        <v>46359806.009999998</v>
      </c>
      <c r="P102" s="323">
        <v>312856235.00999999</v>
      </c>
      <c r="Q102" s="325">
        <v>0.53885492131413693</v>
      </c>
      <c r="R102" s="45">
        <v>0.66921140180359207</v>
      </c>
      <c r="S102" s="45">
        <v>0.62628926957351849</v>
      </c>
      <c r="T102" s="45">
        <v>0.64780513546188689</v>
      </c>
      <c r="U102" s="179">
        <v>27.015066393179044</v>
      </c>
      <c r="V102" s="179">
        <v>17.500498744345219</v>
      </c>
      <c r="W102" s="326">
        <v>0.41919708731612992</v>
      </c>
      <c r="X102" s="45">
        <v>0.89657040503353835</v>
      </c>
      <c r="Y102" s="45">
        <v>0.58080291268387008</v>
      </c>
      <c r="Z102" s="294">
        <v>0.54589881802831541</v>
      </c>
      <c r="AA102" s="328">
        <v>27.015066393179044</v>
      </c>
      <c r="AB102" s="329">
        <v>15.690429247506522</v>
      </c>
    </row>
    <row r="103" spans="1:28">
      <c r="A103" s="548"/>
      <c r="B103" s="331" t="s">
        <v>107</v>
      </c>
      <c r="C103" s="332">
        <v>61908130.197063312</v>
      </c>
      <c r="D103" s="332">
        <v>54915967.414300002</v>
      </c>
      <c r="E103" s="332">
        <v>1252</v>
      </c>
      <c r="F103" s="332">
        <v>119674</v>
      </c>
      <c r="G103" s="332">
        <v>75234</v>
      </c>
      <c r="H103" s="333">
        <v>196160</v>
      </c>
      <c r="I103" s="370">
        <v>359028114.96000004</v>
      </c>
      <c r="J103" s="371">
        <v>970744082.61000013</v>
      </c>
      <c r="K103" s="371">
        <v>211336795.71000001</v>
      </c>
      <c r="L103" s="372">
        <v>1541108993.2800002</v>
      </c>
      <c r="M103" s="370">
        <v>268108335.19999999</v>
      </c>
      <c r="N103" s="371">
        <v>566538537.45000005</v>
      </c>
      <c r="O103" s="371">
        <v>211336795.71000001</v>
      </c>
      <c r="P103" s="372">
        <v>1045983668.3599999</v>
      </c>
      <c r="Q103" s="337">
        <v>0.74676139285044685</v>
      </c>
      <c r="R103" s="299">
        <v>0.65805593121981121</v>
      </c>
      <c r="S103" s="299">
        <v>0.58361266125544742</v>
      </c>
      <c r="T103" s="299">
        <v>0.67872140966084005</v>
      </c>
      <c r="U103" s="298">
        <v>28.063040056337034</v>
      </c>
      <c r="V103" s="298">
        <v>19.046986106405694</v>
      </c>
      <c r="W103" s="338">
        <v>0.3979362210152726</v>
      </c>
      <c r="X103" s="299">
        <v>0.88705582351613343</v>
      </c>
      <c r="Y103" s="299">
        <v>0.6020637789847274</v>
      </c>
      <c r="Z103" s="193">
        <v>0.5336106395885265</v>
      </c>
      <c r="AA103" s="340">
        <v>28.063040056337034</v>
      </c>
      <c r="AB103" s="341">
        <v>16.895739946118052</v>
      </c>
    </row>
    <row r="104" spans="1:28">
      <c r="A104" s="548" t="s">
        <v>108</v>
      </c>
      <c r="B104" s="342" t="s">
        <v>25</v>
      </c>
      <c r="C104" s="373">
        <v>26255434.86809022</v>
      </c>
      <c r="D104" s="374">
        <v>22705557.752999999</v>
      </c>
      <c r="E104" s="375">
        <v>792</v>
      </c>
      <c r="F104" s="376">
        <v>33014</v>
      </c>
      <c r="G104" s="194">
        <v>8366</v>
      </c>
      <c r="H104" s="321">
        <v>42172</v>
      </c>
      <c r="I104" s="346">
        <v>299584160.13000005</v>
      </c>
      <c r="J104" s="195">
        <v>322375411.25999999</v>
      </c>
      <c r="K104" s="195">
        <v>22510340</v>
      </c>
      <c r="L104" s="323">
        <v>644469911.3900001</v>
      </c>
      <c r="M104" s="346">
        <v>175830247.62</v>
      </c>
      <c r="N104" s="195">
        <v>271088702.88999999</v>
      </c>
      <c r="O104" s="196">
        <v>22510340</v>
      </c>
      <c r="P104" s="323">
        <v>469429290.50999999</v>
      </c>
      <c r="Q104" s="325">
        <v>0.58691436671318375</v>
      </c>
      <c r="R104" s="45">
        <v>0.8512936293174479</v>
      </c>
      <c r="S104" s="45">
        <v>0.84090998699452113</v>
      </c>
      <c r="T104" s="45">
        <v>0.72839597662135924</v>
      </c>
      <c r="U104" s="179">
        <v>28.383795650421703</v>
      </c>
      <c r="V104" s="179">
        <v>20.674642553010003</v>
      </c>
      <c r="W104" s="326">
        <v>0.3700871077808926</v>
      </c>
      <c r="X104" s="45">
        <v>0.86479457937279891</v>
      </c>
      <c r="Y104" s="45">
        <v>0.6299128922191074</v>
      </c>
      <c r="Z104" s="47">
        <v>0.5818086898744691</v>
      </c>
      <c r="AA104" s="328">
        <v>28.383795650421703</v>
      </c>
      <c r="AB104" s="329">
        <v>17.879318810313254</v>
      </c>
    </row>
    <row r="105" spans="1:28">
      <c r="A105" s="548"/>
      <c r="B105" s="317" t="s">
        <v>27</v>
      </c>
      <c r="C105" s="373">
        <v>29819585.342251111</v>
      </c>
      <c r="D105" s="374">
        <v>24014114.2841</v>
      </c>
      <c r="E105" s="368">
        <v>791</v>
      </c>
      <c r="F105" s="369">
        <v>21343</v>
      </c>
      <c r="G105" s="183">
        <v>29952</v>
      </c>
      <c r="H105" s="321">
        <v>52086</v>
      </c>
      <c r="I105" s="322">
        <v>236442808.99999988</v>
      </c>
      <c r="J105" s="184">
        <v>321631410.66000003</v>
      </c>
      <c r="K105" s="184">
        <v>140232112.52000001</v>
      </c>
      <c r="L105" s="323">
        <v>698306332.17999983</v>
      </c>
      <c r="M105" s="322">
        <v>238710700.47999999</v>
      </c>
      <c r="N105" s="184">
        <v>180375679.96999997</v>
      </c>
      <c r="O105" s="185">
        <v>140232112.52000001</v>
      </c>
      <c r="P105" s="323">
        <v>559318492.96999991</v>
      </c>
      <c r="Q105" s="325">
        <v>1.0095917126411744</v>
      </c>
      <c r="R105" s="45">
        <v>0.69416131908960244</v>
      </c>
      <c r="S105" s="45">
        <v>0.56081487687991083</v>
      </c>
      <c r="T105" s="45">
        <v>0.80096437221741601</v>
      </c>
      <c r="U105" s="179">
        <v>29.078995957071623</v>
      </c>
      <c r="V105" s="179">
        <v>23.291239741468651</v>
      </c>
      <c r="W105" s="326">
        <v>0.35497258760777217</v>
      </c>
      <c r="X105" s="45">
        <v>0.80531348804755543</v>
      </c>
      <c r="Y105" s="45">
        <v>0.64502741239222783</v>
      </c>
      <c r="Z105" s="294">
        <v>0.49338581165402706</v>
      </c>
      <c r="AA105" s="328">
        <v>29.078995957071623</v>
      </c>
      <c r="AB105" s="329">
        <v>18.756749517153963</v>
      </c>
    </row>
    <row r="106" spans="1:28">
      <c r="A106" s="548"/>
      <c r="B106" s="347" t="s">
        <v>30</v>
      </c>
      <c r="C106" s="373">
        <v>20322202.372693911</v>
      </c>
      <c r="D106" s="374">
        <v>17429096.592900001</v>
      </c>
      <c r="E106" s="368">
        <v>696</v>
      </c>
      <c r="F106" s="369">
        <v>24771</v>
      </c>
      <c r="G106" s="197">
        <v>29460</v>
      </c>
      <c r="H106" s="321">
        <v>54927</v>
      </c>
      <c r="I106" s="349">
        <v>160234784.32999998</v>
      </c>
      <c r="J106" s="198">
        <v>271321135.26999998</v>
      </c>
      <c r="K106" s="198">
        <v>68289555.5</v>
      </c>
      <c r="L106" s="323">
        <v>499845475.09999996</v>
      </c>
      <c r="M106" s="349">
        <v>153788643.30000001</v>
      </c>
      <c r="N106" s="198">
        <v>206544637.01000002</v>
      </c>
      <c r="O106" s="185">
        <v>68289555.5</v>
      </c>
      <c r="P106" s="323">
        <v>428622835.81000006</v>
      </c>
      <c r="Q106" s="325">
        <v>0.95977065119191418</v>
      </c>
      <c r="R106" s="45">
        <v>0.80926248784120391</v>
      </c>
      <c r="S106" s="45">
        <v>0.7612552439177328</v>
      </c>
      <c r="T106" s="45">
        <v>0.85751068512573614</v>
      </c>
      <c r="U106" s="179">
        <v>28.678794247064957</v>
      </c>
      <c r="V106" s="179">
        <v>24.592372503380691</v>
      </c>
      <c r="W106" s="326">
        <v>0.26456609936223563</v>
      </c>
      <c r="X106" s="45">
        <v>0.85763817686998067</v>
      </c>
      <c r="Y106" s="45">
        <v>0.73543390063776437</v>
      </c>
      <c r="Z106" s="47">
        <v>0.46150204824761037</v>
      </c>
      <c r="AA106" s="328">
        <v>28.678794247064957</v>
      </c>
      <c r="AB106" s="329">
        <v>21.091357518706857</v>
      </c>
    </row>
    <row r="107" spans="1:28">
      <c r="A107" s="548"/>
      <c r="B107" s="347" t="s">
        <v>118</v>
      </c>
      <c r="C107" s="373">
        <v>21632350.456984378</v>
      </c>
      <c r="D107" s="374">
        <v>19179624.388799999</v>
      </c>
      <c r="E107" s="368">
        <v>248</v>
      </c>
      <c r="F107" s="369">
        <v>16888</v>
      </c>
      <c r="G107" s="197">
        <v>17171</v>
      </c>
      <c r="H107" s="321">
        <v>34307</v>
      </c>
      <c r="I107" s="349">
        <v>286844687.09000003</v>
      </c>
      <c r="J107" s="198">
        <v>226062189.69999999</v>
      </c>
      <c r="K107" s="198">
        <v>86681920.400000006</v>
      </c>
      <c r="L107" s="323">
        <v>599588797.19000006</v>
      </c>
      <c r="M107" s="349">
        <v>286442851.06000006</v>
      </c>
      <c r="N107" s="198">
        <v>150690519.90000001</v>
      </c>
      <c r="O107" s="185">
        <v>86681920.400000006</v>
      </c>
      <c r="P107" s="323">
        <v>523815291.36000001</v>
      </c>
      <c r="Q107" s="325">
        <v>0.99859911635778742</v>
      </c>
      <c r="R107" s="45">
        <v>0.75899891519651674</v>
      </c>
      <c r="S107" s="45">
        <v>0.66658878293613211</v>
      </c>
      <c r="T107" s="45">
        <v>0.87362421348578223</v>
      </c>
      <c r="U107" s="179">
        <v>31.261759095768934</v>
      </c>
      <c r="V107" s="179">
        <v>27.311029702223134</v>
      </c>
      <c r="W107" s="326">
        <v>0.22542932609487976</v>
      </c>
      <c r="X107" s="45">
        <v>0.88661768063245872</v>
      </c>
      <c r="Y107" s="45">
        <v>0.77457067390512024</v>
      </c>
      <c r="Z107" s="47">
        <v>0.51444395860661707</v>
      </c>
      <c r="AA107" s="328">
        <v>31.261759095768934</v>
      </c>
      <c r="AB107" s="329">
        <v>24.214441810269268</v>
      </c>
    </row>
    <row r="108" spans="1:28">
      <c r="A108" s="548"/>
      <c r="B108" s="331" t="s">
        <v>107</v>
      </c>
      <c r="C108" s="377">
        <v>98029573.040019631</v>
      </c>
      <c r="D108" s="378">
        <v>83328393.018800005</v>
      </c>
      <c r="E108" s="379">
        <v>2527</v>
      </c>
      <c r="F108" s="379">
        <v>96016</v>
      </c>
      <c r="G108" s="379">
        <v>84949</v>
      </c>
      <c r="H108" s="378">
        <v>183492</v>
      </c>
      <c r="I108" s="380">
        <v>983106440.54999995</v>
      </c>
      <c r="J108" s="380">
        <v>1141390146.8900001</v>
      </c>
      <c r="K108" s="380">
        <v>317713928.42000002</v>
      </c>
      <c r="L108" s="381">
        <v>2442210515.8599997</v>
      </c>
      <c r="M108" s="382">
        <v>854772442.46000016</v>
      </c>
      <c r="N108" s="380">
        <v>808699539.76999998</v>
      </c>
      <c r="O108" s="380">
        <v>317713928.42000002</v>
      </c>
      <c r="P108" s="381">
        <v>1981185910.6500001</v>
      </c>
      <c r="Q108" s="337">
        <v>0.86946072897436899</v>
      </c>
      <c r="R108" s="299">
        <v>0.77198980336661938</v>
      </c>
      <c r="S108" s="299">
        <v>0.70852157079987244</v>
      </c>
      <c r="T108" s="299">
        <v>0.8112265088467796</v>
      </c>
      <c r="U108" s="298">
        <v>29.308263694812933</v>
      </c>
      <c r="V108" s="298">
        <v>23.775640437503913</v>
      </c>
      <c r="W108" s="338">
        <v>0.31043052356397416</v>
      </c>
      <c r="X108" s="299">
        <v>0.85003321380153307</v>
      </c>
      <c r="Y108" s="299">
        <v>0.68956947643602584</v>
      </c>
      <c r="Z108" s="193">
        <v>0.50808913308913306</v>
      </c>
      <c r="AA108" s="340">
        <v>29.308263694812933</v>
      </c>
      <c r="AB108" s="341">
        <v>20.210084051281136</v>
      </c>
    </row>
    <row r="109" spans="1:28">
      <c r="A109" s="548" t="s">
        <v>109</v>
      </c>
      <c r="B109" s="317" t="s">
        <v>95</v>
      </c>
      <c r="C109" s="373">
        <v>31241898.97756296</v>
      </c>
      <c r="D109" s="374">
        <v>25737654.364399999</v>
      </c>
      <c r="E109" s="368">
        <v>582</v>
      </c>
      <c r="F109" s="369">
        <v>27598</v>
      </c>
      <c r="G109" s="183">
        <v>46351</v>
      </c>
      <c r="H109" s="321">
        <v>74531</v>
      </c>
      <c r="I109" s="322">
        <v>188113920.63000017</v>
      </c>
      <c r="J109" s="184">
        <v>405774371.23000002</v>
      </c>
      <c r="K109" s="184">
        <v>151242648.69999999</v>
      </c>
      <c r="L109" s="323">
        <v>745130940.56000018</v>
      </c>
      <c r="M109" s="322">
        <v>177713492.85685</v>
      </c>
      <c r="N109" s="184">
        <v>123825429.61999997</v>
      </c>
      <c r="O109" s="185">
        <v>151242648.69999999</v>
      </c>
      <c r="P109" s="323">
        <v>452781571.17684996</v>
      </c>
      <c r="Q109" s="325">
        <v>0.94471207798806822</v>
      </c>
      <c r="R109" s="45">
        <v>0.49382347123714021</v>
      </c>
      <c r="S109" s="45">
        <v>0.30515833034170003</v>
      </c>
      <c r="T109" s="45">
        <v>0.60765369753209253</v>
      </c>
      <c r="U109" s="179">
        <v>28.951004237225906</v>
      </c>
      <c r="V109" s="179">
        <v>17.5921847720176</v>
      </c>
      <c r="W109" s="326">
        <v>0.49940364215496125</v>
      </c>
      <c r="X109" s="45">
        <v>0.82381850036977744</v>
      </c>
      <c r="Y109" s="45">
        <v>0.50059635784503875</v>
      </c>
      <c r="Z109" s="294">
        <v>0.35944332434343168</v>
      </c>
      <c r="AA109" s="328">
        <v>28.951004237225906</v>
      </c>
      <c r="AB109" s="329">
        <v>14.492767277111572</v>
      </c>
    </row>
    <row r="110" spans="1:28">
      <c r="A110" s="548"/>
      <c r="B110" s="317" t="s">
        <v>28</v>
      </c>
      <c r="C110" s="373">
        <v>77631850.472938508</v>
      </c>
      <c r="D110" s="374">
        <v>66344985.6677</v>
      </c>
      <c r="E110" s="383">
        <v>3091</v>
      </c>
      <c r="F110" s="369">
        <v>18152</v>
      </c>
      <c r="G110" s="183">
        <v>17177</v>
      </c>
      <c r="H110" s="321">
        <v>38420</v>
      </c>
      <c r="I110" s="322">
        <v>1735674510.5900059</v>
      </c>
      <c r="J110" s="184">
        <v>298348026.11000001</v>
      </c>
      <c r="K110" s="184">
        <v>189188357.09</v>
      </c>
      <c r="L110" s="323">
        <v>2223210893.7900062</v>
      </c>
      <c r="M110" s="322">
        <v>1942942917.7</v>
      </c>
      <c r="N110" s="184">
        <v>159098492.91999999</v>
      </c>
      <c r="O110" s="185">
        <v>189188357.09</v>
      </c>
      <c r="P110" s="323">
        <v>2291229767.71</v>
      </c>
      <c r="Q110" s="325">
        <v>1.119416633617289</v>
      </c>
      <c r="R110" s="45">
        <v>0.71438124827521576</v>
      </c>
      <c r="S110" s="45">
        <v>0.5332647746807645</v>
      </c>
      <c r="T110" s="45">
        <v>1.0305948815337258</v>
      </c>
      <c r="U110" s="179">
        <v>33.509855664531017</v>
      </c>
      <c r="V110" s="179">
        <v>34.535085728799594</v>
      </c>
      <c r="W110" s="326">
        <v>0.11924291089268035</v>
      </c>
      <c r="X110" s="45">
        <v>0.85461038560232483</v>
      </c>
      <c r="Y110" s="45">
        <v>0.88075708910731965</v>
      </c>
      <c r="Z110" s="294">
        <v>0.42386209769815641</v>
      </c>
      <c r="AA110" s="328">
        <v>33.509855664531017</v>
      </c>
      <c r="AB110" s="329">
        <v>29.514042931498768</v>
      </c>
    </row>
    <row r="111" spans="1:28">
      <c r="A111" s="548"/>
      <c r="B111" s="317" t="s">
        <v>29</v>
      </c>
      <c r="C111" s="373">
        <v>47863364.543415688</v>
      </c>
      <c r="D111" s="374">
        <v>38643872.183700003</v>
      </c>
      <c r="E111" s="368">
        <v>1357</v>
      </c>
      <c r="F111" s="369">
        <v>8756</v>
      </c>
      <c r="G111" s="183">
        <v>29562</v>
      </c>
      <c r="H111" s="321">
        <v>39675</v>
      </c>
      <c r="I111" s="322">
        <v>634487021.96999967</v>
      </c>
      <c r="J111" s="184">
        <v>209467662.33000001</v>
      </c>
      <c r="K111" s="184">
        <v>368361487.32999998</v>
      </c>
      <c r="L111" s="323">
        <v>1212316171.6299996</v>
      </c>
      <c r="M111" s="322">
        <v>664496850.16000009</v>
      </c>
      <c r="N111" s="184">
        <v>101821899.41</v>
      </c>
      <c r="O111" s="185">
        <v>368361487.32999998</v>
      </c>
      <c r="P111" s="323">
        <v>1134680236.9000001</v>
      </c>
      <c r="Q111" s="325">
        <v>1.0472977809645716</v>
      </c>
      <c r="R111" s="45">
        <v>0.81370658959773889</v>
      </c>
      <c r="S111" s="45">
        <v>0.48609841861693914</v>
      </c>
      <c r="T111" s="45">
        <v>0.93596065403828155</v>
      </c>
      <c r="U111" s="179">
        <v>31.371498328817964</v>
      </c>
      <c r="V111" s="179">
        <v>29.362488094001318</v>
      </c>
      <c r="W111" s="326">
        <v>0.24432508603068503</v>
      </c>
      <c r="X111" s="45">
        <v>0.8073789327669828</v>
      </c>
      <c r="Y111" s="45">
        <v>0.75567491396931497</v>
      </c>
      <c r="Z111" s="294">
        <v>0.4593619062042506</v>
      </c>
      <c r="AA111" s="328">
        <v>31.371498328817964</v>
      </c>
      <c r="AB111" s="329">
        <v>23.706654300718025</v>
      </c>
    </row>
    <row r="112" spans="1:28">
      <c r="A112" s="548"/>
      <c r="B112" s="331" t="s">
        <v>107</v>
      </c>
      <c r="C112" s="332">
        <v>156737113.99391717</v>
      </c>
      <c r="D112" s="333">
        <v>130726512.21579999</v>
      </c>
      <c r="E112" s="199">
        <v>5030</v>
      </c>
      <c r="F112" s="199">
        <v>54506</v>
      </c>
      <c r="G112" s="199">
        <v>93090</v>
      </c>
      <c r="H112" s="333">
        <v>152626</v>
      </c>
      <c r="I112" s="370">
        <v>2558275453.1900058</v>
      </c>
      <c r="J112" s="371">
        <v>913590059.67000008</v>
      </c>
      <c r="K112" s="371">
        <v>708792493.11999989</v>
      </c>
      <c r="L112" s="372">
        <v>4180658005.9800057</v>
      </c>
      <c r="M112" s="370">
        <v>2785153260.7168503</v>
      </c>
      <c r="N112" s="371">
        <v>384745821.94999993</v>
      </c>
      <c r="O112" s="371">
        <v>708792493.11999989</v>
      </c>
      <c r="P112" s="372">
        <v>3878691575.78685</v>
      </c>
      <c r="Q112" s="337">
        <v>1.0886838855620267</v>
      </c>
      <c r="R112" s="299">
        <v>0.67403234409137935</v>
      </c>
      <c r="S112" s="299">
        <v>0.42113617357983824</v>
      </c>
      <c r="T112" s="299">
        <v>0.92777059741284185</v>
      </c>
      <c r="U112" s="298">
        <v>31.980184701009097</v>
      </c>
      <c r="V112" s="298">
        <v>29.670275065428235</v>
      </c>
      <c r="W112" s="338">
        <v>0.22619339321982879</v>
      </c>
      <c r="X112" s="299">
        <v>0.83404950419639201</v>
      </c>
      <c r="Y112" s="299">
        <v>0.77380660678017121</v>
      </c>
      <c r="Z112" s="193">
        <v>0.4011035983523743</v>
      </c>
      <c r="AA112" s="340">
        <v>31.980184701009097</v>
      </c>
      <c r="AB112" s="341">
        <v>24.746478207690991</v>
      </c>
    </row>
    <row r="113" spans="1:28" ht="15" thickBot="1">
      <c r="A113" s="546" t="s">
        <v>32</v>
      </c>
      <c r="B113" s="547"/>
      <c r="C113" s="356">
        <v>316674817.23100013</v>
      </c>
      <c r="D113" s="356">
        <v>268970872.64890003</v>
      </c>
      <c r="E113" s="357">
        <v>8809</v>
      </c>
      <c r="F113" s="357">
        <v>270196</v>
      </c>
      <c r="G113" s="357">
        <v>253273</v>
      </c>
      <c r="H113" s="357">
        <v>532278</v>
      </c>
      <c r="I113" s="358">
        <v>3900410008.7000222</v>
      </c>
      <c r="J113" s="359">
        <v>3025724289.1699996</v>
      </c>
      <c r="K113" s="359">
        <v>1237843217.25</v>
      </c>
      <c r="L113" s="360">
        <v>8163977515.1200066</v>
      </c>
      <c r="M113" s="358">
        <v>3908034038.3768501</v>
      </c>
      <c r="N113" s="359">
        <v>1759983899.1699998</v>
      </c>
      <c r="O113" s="359">
        <v>1237843217.25</v>
      </c>
      <c r="P113" s="360">
        <v>6905861154.7968493</v>
      </c>
      <c r="Q113" s="361">
        <v>1.0019546739085947</v>
      </c>
      <c r="R113" s="362">
        <v>0.70312645734022705</v>
      </c>
      <c r="S113" s="362">
        <v>0.58167358654241075</v>
      </c>
      <c r="T113" s="362">
        <v>0.84589419091452955</v>
      </c>
      <c r="U113" s="363">
        <v>30.352645380218622</v>
      </c>
      <c r="V113" s="363">
        <v>25.675126406015664</v>
      </c>
      <c r="W113" s="364">
        <v>0.2815314438692802</v>
      </c>
      <c r="X113" s="362">
        <v>0.84935984174800294</v>
      </c>
      <c r="Y113" s="362">
        <v>0.7184685561307198</v>
      </c>
      <c r="Z113" s="297">
        <v>0.48653173118515147</v>
      </c>
      <c r="AA113" s="366">
        <v>30.352645380218622</v>
      </c>
      <c r="AB113" s="367">
        <v>21.807421301073436</v>
      </c>
    </row>
    <row r="116" spans="1:28" ht="15" thickBot="1">
      <c r="A116" s="300"/>
      <c r="B116" s="308">
        <v>44043</v>
      </c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2"/>
      <c r="P116" s="302"/>
      <c r="Q116" s="302"/>
      <c r="R116" s="302"/>
      <c r="S116" s="302"/>
      <c r="T116" s="302"/>
      <c r="U116" s="309"/>
      <c r="V116" s="309"/>
      <c r="W116" s="310"/>
      <c r="X116" s="310"/>
      <c r="Y116" s="310"/>
      <c r="Z116" s="300"/>
      <c r="AA116" s="302"/>
      <c r="AB116" s="302"/>
    </row>
    <row r="117" spans="1:28">
      <c r="A117" s="548" t="s">
        <v>101</v>
      </c>
      <c r="B117" s="538" t="s">
        <v>1</v>
      </c>
      <c r="C117" s="539" t="s">
        <v>2</v>
      </c>
      <c r="D117" s="541" t="s">
        <v>3</v>
      </c>
      <c r="E117" s="543" t="s">
        <v>5</v>
      </c>
      <c r="F117" s="544"/>
      <c r="G117" s="544"/>
      <c r="H117" s="545"/>
      <c r="I117" s="532" t="s">
        <v>6</v>
      </c>
      <c r="J117" s="533"/>
      <c r="K117" s="533"/>
      <c r="L117" s="534"/>
      <c r="M117" s="532" t="s">
        <v>7</v>
      </c>
      <c r="N117" s="533"/>
      <c r="O117" s="533"/>
      <c r="P117" s="534"/>
      <c r="Q117" s="535" t="s">
        <v>8</v>
      </c>
      <c r="R117" s="536"/>
      <c r="S117" s="536"/>
      <c r="T117" s="536"/>
      <c r="U117" s="536"/>
      <c r="V117" s="536"/>
      <c r="W117" s="536"/>
      <c r="X117" s="536"/>
      <c r="Y117" s="536"/>
      <c r="Z117" s="536"/>
      <c r="AA117" s="536"/>
      <c r="AB117" s="536"/>
    </row>
    <row r="118" spans="1:28" ht="36">
      <c r="A118" s="548"/>
      <c r="B118" s="538"/>
      <c r="C118" s="540"/>
      <c r="D118" s="542"/>
      <c r="E118" s="314" t="s">
        <v>10</v>
      </c>
      <c r="F118" s="168" t="s">
        <v>11</v>
      </c>
      <c r="G118" s="168" t="s">
        <v>12</v>
      </c>
      <c r="H118" s="313" t="s">
        <v>13</v>
      </c>
      <c r="I118" s="314" t="s">
        <v>10</v>
      </c>
      <c r="J118" s="168" t="s">
        <v>11</v>
      </c>
      <c r="K118" s="168" t="s">
        <v>14</v>
      </c>
      <c r="L118" s="313" t="s">
        <v>15</v>
      </c>
      <c r="M118" s="314" t="s">
        <v>10</v>
      </c>
      <c r="N118" s="168" t="s">
        <v>11</v>
      </c>
      <c r="O118" s="168" t="s">
        <v>14</v>
      </c>
      <c r="P118" s="313" t="s">
        <v>15</v>
      </c>
      <c r="Q118" s="314" t="s">
        <v>102</v>
      </c>
      <c r="R118" s="168" t="s">
        <v>103</v>
      </c>
      <c r="S118" s="168" t="s">
        <v>104</v>
      </c>
      <c r="T118" s="168" t="s">
        <v>105</v>
      </c>
      <c r="U118" s="168" t="s">
        <v>92</v>
      </c>
      <c r="V118" s="168" t="s">
        <v>93</v>
      </c>
      <c r="W118" s="315" t="s">
        <v>94</v>
      </c>
      <c r="X118" s="315" t="s">
        <v>21</v>
      </c>
      <c r="Y118" s="315" t="s">
        <v>79</v>
      </c>
      <c r="Z118" s="168" t="s">
        <v>120</v>
      </c>
      <c r="AA118" s="168" t="s">
        <v>122</v>
      </c>
      <c r="AB118" s="168" t="s">
        <v>123</v>
      </c>
    </row>
    <row r="119" spans="1:28">
      <c r="A119" s="548" t="s">
        <v>106</v>
      </c>
      <c r="B119" s="317" t="s">
        <v>24</v>
      </c>
      <c r="C119" s="318">
        <v>18679510</v>
      </c>
      <c r="D119" s="319">
        <v>16633950.59</v>
      </c>
      <c r="E119" s="368">
        <v>447</v>
      </c>
      <c r="F119" s="369">
        <v>56064</v>
      </c>
      <c r="G119" s="183">
        <v>23953</v>
      </c>
      <c r="H119" s="321">
        <v>80464</v>
      </c>
      <c r="I119" s="322">
        <v>140878146.80999994</v>
      </c>
      <c r="J119" s="184">
        <v>291533467.83999991</v>
      </c>
      <c r="K119" s="184">
        <v>47995249</v>
      </c>
      <c r="L119" s="323">
        <v>480406863.64999986</v>
      </c>
      <c r="M119" s="322">
        <v>97159167.359999999</v>
      </c>
      <c r="N119" s="184">
        <v>158202194.49000004</v>
      </c>
      <c r="O119" s="185">
        <v>47995249</v>
      </c>
      <c r="P119" s="323">
        <v>303356610.85000002</v>
      </c>
      <c r="Q119" s="325">
        <v>0.68966812497212204</v>
      </c>
      <c r="R119" s="45">
        <v>0.60730487073106354</v>
      </c>
      <c r="S119" s="45">
        <v>0.54265534472640697</v>
      </c>
      <c r="T119" s="45">
        <v>0.63145769514028072</v>
      </c>
      <c r="U119" s="179">
        <v>28.881104404555039</v>
      </c>
      <c r="V119" s="179">
        <v>18.237195620406133</v>
      </c>
      <c r="W119" s="326">
        <v>0.43769209681417165</v>
      </c>
      <c r="X119" s="45">
        <v>0.89049180572723807</v>
      </c>
      <c r="Y119" s="45">
        <v>0.56230790318582835</v>
      </c>
      <c r="Z119" s="294">
        <v>0.54149952185198524</v>
      </c>
      <c r="AA119" s="328">
        <v>28.881104404555039</v>
      </c>
      <c r="AB119" s="329">
        <v>16.240073259416334</v>
      </c>
    </row>
    <row r="120" spans="1:28">
      <c r="A120" s="548"/>
      <c r="B120" s="317" t="s">
        <v>80</v>
      </c>
      <c r="C120" s="318">
        <v>19890560</v>
      </c>
      <c r="D120" s="319">
        <v>17273314.5</v>
      </c>
      <c r="E120" s="368">
        <v>517</v>
      </c>
      <c r="F120" s="369">
        <v>23721</v>
      </c>
      <c r="G120" s="183">
        <v>30423</v>
      </c>
      <c r="H120" s="321">
        <v>54661</v>
      </c>
      <c r="I120" s="322">
        <v>177020619.30999991</v>
      </c>
      <c r="J120" s="184">
        <v>232703577.80999908</v>
      </c>
      <c r="K120" s="184">
        <v>97795248.99000001</v>
      </c>
      <c r="L120" s="323">
        <v>507519446.109999</v>
      </c>
      <c r="M120" s="322">
        <v>105216854.41000001</v>
      </c>
      <c r="N120" s="184">
        <v>189996687.10999998</v>
      </c>
      <c r="O120" s="185">
        <v>97829748.99000001</v>
      </c>
      <c r="P120" s="323">
        <v>393043290.50999999</v>
      </c>
      <c r="Q120" s="325">
        <v>0.59437626430254109</v>
      </c>
      <c r="R120" s="45">
        <v>0.87088489507461331</v>
      </c>
      <c r="S120" s="45">
        <v>0.81647514360578943</v>
      </c>
      <c r="T120" s="45">
        <v>0.77443986338370252</v>
      </c>
      <c r="U120" s="179">
        <v>29.381705874109976</v>
      </c>
      <c r="V120" s="179">
        <v>22.754364283125859</v>
      </c>
      <c r="W120" s="326">
        <v>0.32746270987022341</v>
      </c>
      <c r="X120" s="45">
        <v>0.86841770669101326</v>
      </c>
      <c r="Y120" s="45">
        <v>0.67253729012977659</v>
      </c>
      <c r="Z120" s="294">
        <v>0.51625409537677469</v>
      </c>
      <c r="AA120" s="328">
        <v>29.381705874109976</v>
      </c>
      <c r="AB120" s="329">
        <v>19.76029284796406</v>
      </c>
    </row>
    <row r="121" spans="1:28">
      <c r="A121" s="548"/>
      <c r="B121" s="317" t="s">
        <v>31</v>
      </c>
      <c r="C121" s="318">
        <v>17803520</v>
      </c>
      <c r="D121" s="319">
        <v>15848574.66</v>
      </c>
      <c r="E121" s="368">
        <v>295</v>
      </c>
      <c r="F121" s="369">
        <v>40731</v>
      </c>
      <c r="G121" s="183">
        <v>20858</v>
      </c>
      <c r="H121" s="321">
        <v>61884</v>
      </c>
      <c r="I121" s="322">
        <v>74276686.800000072</v>
      </c>
      <c r="J121" s="184">
        <v>310521618.51999813</v>
      </c>
      <c r="K121" s="184">
        <v>44362218</v>
      </c>
      <c r="L121" s="323">
        <v>429160523.3199982</v>
      </c>
      <c r="M121" s="322">
        <v>38822810.459999993</v>
      </c>
      <c r="N121" s="184">
        <v>215140012.13</v>
      </c>
      <c r="O121" s="330">
        <v>44362218</v>
      </c>
      <c r="P121" s="323">
        <v>298325040.58999997</v>
      </c>
      <c r="Q121" s="325">
        <v>0.52267827406647271</v>
      </c>
      <c r="R121" s="45">
        <v>0.73123147189425952</v>
      </c>
      <c r="S121" s="45">
        <v>0.69283424824138162</v>
      </c>
      <c r="T121" s="45">
        <v>0.69513625876431695</v>
      </c>
      <c r="U121" s="179">
        <v>27.078808822041932</v>
      </c>
      <c r="V121" s="179">
        <v>18.823461856348409</v>
      </c>
      <c r="W121" s="326">
        <v>0.38119434269743535</v>
      </c>
      <c r="X121" s="45">
        <v>0.89019332469084766</v>
      </c>
      <c r="Y121" s="45">
        <v>0.61880565730256465</v>
      </c>
      <c r="Z121" s="294">
        <v>0.56415051752490886</v>
      </c>
      <c r="AA121" s="328">
        <v>27.078808822041932</v>
      </c>
      <c r="AB121" s="329">
        <v>16.756520092094146</v>
      </c>
    </row>
    <row r="122" spans="1:28">
      <c r="A122" s="548"/>
      <c r="B122" s="331" t="s">
        <v>107</v>
      </c>
      <c r="C122" s="332">
        <v>56373590</v>
      </c>
      <c r="D122" s="332">
        <v>49755839.75</v>
      </c>
      <c r="E122" s="332">
        <v>1259</v>
      </c>
      <c r="F122" s="332">
        <v>120516</v>
      </c>
      <c r="G122" s="332">
        <v>75234</v>
      </c>
      <c r="H122" s="333">
        <v>197009</v>
      </c>
      <c r="I122" s="370">
        <v>392175452.91999996</v>
      </c>
      <c r="J122" s="371">
        <v>834758664.16999722</v>
      </c>
      <c r="K122" s="371">
        <v>190152715.99000001</v>
      </c>
      <c r="L122" s="372">
        <v>1417086833.0799971</v>
      </c>
      <c r="M122" s="370">
        <v>241198832.23000002</v>
      </c>
      <c r="N122" s="371">
        <v>563338893.73000002</v>
      </c>
      <c r="O122" s="371">
        <v>190187215.99000001</v>
      </c>
      <c r="P122" s="372">
        <v>994724941.95000005</v>
      </c>
      <c r="Q122" s="337">
        <v>0.61502786682368482</v>
      </c>
      <c r="R122" s="299">
        <v>0.73521098926852413</v>
      </c>
      <c r="S122" s="299">
        <v>0.6748524069410281</v>
      </c>
      <c r="T122" s="299">
        <v>0.70195059239100699</v>
      </c>
      <c r="U122" s="298">
        <v>28.48081431647422</v>
      </c>
      <c r="V122" s="298">
        <v>19.992124481227354</v>
      </c>
      <c r="W122" s="338">
        <v>0.38045206651865682</v>
      </c>
      <c r="X122" s="299">
        <v>0.88260903288224146</v>
      </c>
      <c r="Y122" s="299">
        <v>0.61954793348134318</v>
      </c>
      <c r="Z122" s="193">
        <v>0.5415905005443451</v>
      </c>
      <c r="AA122" s="340">
        <v>28.48081431647422</v>
      </c>
      <c r="AB122" s="341">
        <v>17.645229653637458</v>
      </c>
    </row>
    <row r="123" spans="1:28">
      <c r="A123" s="548" t="s">
        <v>108</v>
      </c>
      <c r="B123" s="342" t="s">
        <v>25</v>
      </c>
      <c r="C123" s="373">
        <v>16674230</v>
      </c>
      <c r="D123" s="374">
        <v>14542431.83</v>
      </c>
      <c r="E123" s="375">
        <v>791</v>
      </c>
      <c r="F123" s="376">
        <v>33187</v>
      </c>
      <c r="G123" s="194">
        <v>8366</v>
      </c>
      <c r="H123" s="321">
        <v>42344</v>
      </c>
      <c r="I123" s="346">
        <v>126384325.63000016</v>
      </c>
      <c r="J123" s="195">
        <v>259583382.10000375</v>
      </c>
      <c r="K123" s="195">
        <v>33122301</v>
      </c>
      <c r="L123" s="323">
        <v>419090008.73000389</v>
      </c>
      <c r="M123" s="346">
        <v>93886590.679999992</v>
      </c>
      <c r="N123" s="195">
        <v>218446746.86000001</v>
      </c>
      <c r="O123" s="196">
        <v>16512880</v>
      </c>
      <c r="P123" s="323">
        <v>328846217.54000002</v>
      </c>
      <c r="Q123" s="325">
        <v>0.74286578032516637</v>
      </c>
      <c r="R123" s="45">
        <v>0.80271631343667971</v>
      </c>
      <c r="S123" s="45">
        <v>0.84152824072476273</v>
      </c>
      <c r="T123" s="45">
        <v>0.78466728075079717</v>
      </c>
      <c r="U123" s="179">
        <v>28.818426906114222</v>
      </c>
      <c r="V123" s="179">
        <v>22.612876675936256</v>
      </c>
      <c r="W123" s="326">
        <v>0.3156523305993777</v>
      </c>
      <c r="X123" s="45">
        <v>0.87215012807188097</v>
      </c>
      <c r="Y123" s="45">
        <v>0.6843476694006223</v>
      </c>
      <c r="Z123" s="47">
        <v>0.52971221830736126</v>
      </c>
      <c r="AA123" s="328">
        <v>28.818426906114222</v>
      </c>
      <c r="AB123" s="329">
        <v>19.721823288991455</v>
      </c>
    </row>
    <row r="124" spans="1:28">
      <c r="A124" s="548"/>
      <c r="B124" s="317" t="s">
        <v>27</v>
      </c>
      <c r="C124" s="373">
        <v>25240240</v>
      </c>
      <c r="D124" s="374">
        <v>20709863.030000001</v>
      </c>
      <c r="E124" s="368">
        <v>793</v>
      </c>
      <c r="F124" s="369">
        <v>21392</v>
      </c>
      <c r="G124" s="183">
        <v>29952</v>
      </c>
      <c r="H124" s="321">
        <v>52137</v>
      </c>
      <c r="I124" s="322">
        <v>217193447.53999993</v>
      </c>
      <c r="J124" s="184">
        <v>270734770.40999842</v>
      </c>
      <c r="K124" s="184">
        <v>120793976.18000001</v>
      </c>
      <c r="L124" s="323">
        <v>608722194.12999845</v>
      </c>
      <c r="M124" s="322">
        <v>212338778.95000002</v>
      </c>
      <c r="N124" s="184">
        <v>178000858.25000003</v>
      </c>
      <c r="O124" s="185">
        <v>120793976.18000001</v>
      </c>
      <c r="P124" s="323">
        <v>511133613.38000005</v>
      </c>
      <c r="Q124" s="325">
        <v>0.97764818117219743</v>
      </c>
      <c r="R124" s="45">
        <v>0.76314916090412244</v>
      </c>
      <c r="S124" s="45">
        <v>0.65747320885469218</v>
      </c>
      <c r="T124" s="45">
        <v>0.83968289362362658</v>
      </c>
      <c r="U124" s="179">
        <v>29.392864320165348</v>
      </c>
      <c r="V124" s="179">
        <v>24.680685364243089</v>
      </c>
      <c r="W124" s="326">
        <v>0.31103199828609518</v>
      </c>
      <c r="X124" s="45">
        <v>0.82050975069967647</v>
      </c>
      <c r="Y124" s="45">
        <v>0.68896800171390482</v>
      </c>
      <c r="Z124" s="294">
        <v>0.49194614161766675</v>
      </c>
      <c r="AA124" s="328">
        <v>29.392864320165348</v>
      </c>
      <c r="AB124" s="329">
        <v>20.250742995312251</v>
      </c>
    </row>
    <row r="125" spans="1:28">
      <c r="A125" s="548"/>
      <c r="B125" s="347" t="s">
        <v>30</v>
      </c>
      <c r="C125" s="373">
        <v>18400600</v>
      </c>
      <c r="D125" s="374">
        <v>16420727.16</v>
      </c>
      <c r="E125" s="368">
        <v>697</v>
      </c>
      <c r="F125" s="369">
        <v>24761</v>
      </c>
      <c r="G125" s="197">
        <v>29460</v>
      </c>
      <c r="H125" s="321">
        <v>54918</v>
      </c>
      <c r="I125" s="349">
        <v>192960272.46000016</v>
      </c>
      <c r="J125" s="198">
        <v>218618872.63999882</v>
      </c>
      <c r="K125" s="198">
        <v>74406580.549999997</v>
      </c>
      <c r="L125" s="323">
        <v>485985725.64999896</v>
      </c>
      <c r="M125" s="349">
        <v>186050780.74999997</v>
      </c>
      <c r="N125" s="198">
        <v>213911652.45000002</v>
      </c>
      <c r="O125" s="185">
        <v>74406580.549999997</v>
      </c>
      <c r="P125" s="323">
        <v>474369013.75</v>
      </c>
      <c r="Q125" s="325">
        <v>0.9641921540537185</v>
      </c>
      <c r="R125" s="45">
        <v>0.98393579759452965</v>
      </c>
      <c r="S125" s="45">
        <v>0.97846837222626148</v>
      </c>
      <c r="T125" s="45">
        <v>0.97609659854831787</v>
      </c>
      <c r="U125" s="179">
        <v>29.595871176389423</v>
      </c>
      <c r="V125" s="179">
        <v>28.888429186347921</v>
      </c>
      <c r="W125" s="326">
        <v>0.12892971280469223</v>
      </c>
      <c r="X125" s="45">
        <v>0.89240172385683081</v>
      </c>
      <c r="Y125" s="45">
        <v>0.87107028719530777</v>
      </c>
      <c r="Z125" s="47">
        <v>0.49992739417701298</v>
      </c>
      <c r="AA125" s="328">
        <v>29.595871176389423</v>
      </c>
      <c r="AB125" s="329">
        <v>25.780084005412867</v>
      </c>
    </row>
    <row r="126" spans="1:28">
      <c r="A126" s="548"/>
      <c r="B126" s="347" t="s">
        <v>118</v>
      </c>
      <c r="C126" s="373">
        <v>20171830</v>
      </c>
      <c r="D126" s="374">
        <v>17551151.690000001</v>
      </c>
      <c r="E126" s="368">
        <v>249</v>
      </c>
      <c r="F126" s="369">
        <v>16897</v>
      </c>
      <c r="G126" s="197">
        <v>17171</v>
      </c>
      <c r="H126" s="321">
        <v>34317</v>
      </c>
      <c r="I126" s="349">
        <v>276397144.7299999</v>
      </c>
      <c r="J126" s="198">
        <v>202838072.6800001</v>
      </c>
      <c r="K126" s="198">
        <v>75281421</v>
      </c>
      <c r="L126" s="323">
        <v>554516638.40999997</v>
      </c>
      <c r="M126" s="349">
        <v>267914333.84000003</v>
      </c>
      <c r="N126" s="198">
        <v>154211452.53</v>
      </c>
      <c r="O126" s="185">
        <v>75281421</v>
      </c>
      <c r="P126" s="323">
        <v>497407207.37</v>
      </c>
      <c r="Q126" s="325">
        <v>0.9693093396522372</v>
      </c>
      <c r="R126" s="45">
        <v>0.82515925256951206</v>
      </c>
      <c r="S126" s="45">
        <v>0.76026877248674085</v>
      </c>
      <c r="T126" s="45">
        <v>0.89701042839083533</v>
      </c>
      <c r="U126" s="179">
        <v>31.594316327739513</v>
      </c>
      <c r="V126" s="179">
        <v>28.340431223861184</v>
      </c>
      <c r="W126" s="326">
        <v>0.21952712787092521</v>
      </c>
      <c r="X126" s="45">
        <v>0.87008227265448901</v>
      </c>
      <c r="Y126" s="45">
        <v>0.78047287212907479</v>
      </c>
      <c r="Z126" s="47">
        <v>0.51615619102917698</v>
      </c>
      <c r="AA126" s="328">
        <v>31.594316327739513</v>
      </c>
      <c r="AB126" s="329">
        <v>24.658506807265379</v>
      </c>
    </row>
    <row r="127" spans="1:28">
      <c r="A127" s="548"/>
      <c r="B127" s="331" t="s">
        <v>107</v>
      </c>
      <c r="C127" s="377">
        <v>80486900</v>
      </c>
      <c r="D127" s="378">
        <v>69224173.709999993</v>
      </c>
      <c r="E127" s="379">
        <v>2530</v>
      </c>
      <c r="F127" s="379">
        <v>96237</v>
      </c>
      <c r="G127" s="379">
        <v>84949</v>
      </c>
      <c r="H127" s="378">
        <v>183716</v>
      </c>
      <c r="I127" s="380">
        <v>812935190.36000013</v>
      </c>
      <c r="J127" s="380">
        <v>951775097.830001</v>
      </c>
      <c r="K127" s="380">
        <v>303604278.73000002</v>
      </c>
      <c r="L127" s="381">
        <v>2068314566.920001</v>
      </c>
      <c r="M127" s="382">
        <v>760190484.22000003</v>
      </c>
      <c r="N127" s="380">
        <v>764570710.09000003</v>
      </c>
      <c r="O127" s="380">
        <v>286994857.73000002</v>
      </c>
      <c r="P127" s="381">
        <v>1811756052.04</v>
      </c>
      <c r="Q127" s="337">
        <v>0.93511819052064571</v>
      </c>
      <c r="R127" s="299">
        <v>0.83764763660647923</v>
      </c>
      <c r="S127" s="299">
        <v>0.80331026923606486</v>
      </c>
      <c r="T127" s="299">
        <v>0.87595769087385422</v>
      </c>
      <c r="U127" s="298">
        <v>29.878501339499792</v>
      </c>
      <c r="V127" s="298">
        <v>26.172303040119598</v>
      </c>
      <c r="W127" s="338">
        <v>0.24661718421678358</v>
      </c>
      <c r="X127" s="299">
        <v>0.86006758503557712</v>
      </c>
      <c r="Y127" s="299">
        <v>0.75338281578321642</v>
      </c>
      <c r="Z127" s="193">
        <v>0.50754467851573326</v>
      </c>
      <c r="AA127" s="340">
        <v>29.878501339499792</v>
      </c>
      <c r="AB127" s="341">
        <v>22.509949470534956</v>
      </c>
    </row>
    <row r="128" spans="1:28">
      <c r="A128" s="548" t="s">
        <v>109</v>
      </c>
      <c r="B128" s="317" t="s">
        <v>95</v>
      </c>
      <c r="C128" s="373">
        <v>21382850</v>
      </c>
      <c r="D128" s="374">
        <v>18582802.300000001</v>
      </c>
      <c r="E128" s="368">
        <v>586</v>
      </c>
      <c r="F128" s="369">
        <v>28216</v>
      </c>
      <c r="G128" s="183">
        <v>46351</v>
      </c>
      <c r="H128" s="321">
        <v>75153</v>
      </c>
      <c r="I128" s="322">
        <v>156697299.81999999</v>
      </c>
      <c r="J128" s="184">
        <v>226573110.74000305</v>
      </c>
      <c r="K128" s="184">
        <v>167194716.62</v>
      </c>
      <c r="L128" s="323">
        <v>550465127.18000305</v>
      </c>
      <c r="M128" s="322">
        <v>142758742.00999999</v>
      </c>
      <c r="N128" s="184">
        <v>134912053.43000001</v>
      </c>
      <c r="O128" s="185">
        <v>167194716.62</v>
      </c>
      <c r="P128" s="323">
        <v>444865512.06</v>
      </c>
      <c r="Q128" s="325">
        <v>0.91104787494097605</v>
      </c>
      <c r="R128" s="45">
        <v>0.76722055246478593</v>
      </c>
      <c r="S128" s="45">
        <v>0.59544600411482262</v>
      </c>
      <c r="T128" s="45">
        <v>0.80816293366124214</v>
      </c>
      <c r="U128" s="179">
        <v>29.622288301479859</v>
      </c>
      <c r="V128" s="179">
        <v>23.939635415483057</v>
      </c>
      <c r="W128" s="326">
        <v>0.29766462270394833</v>
      </c>
      <c r="X128" s="45">
        <v>0.86905170732619841</v>
      </c>
      <c r="Y128" s="45">
        <v>0.70233537729605167</v>
      </c>
      <c r="Z128" s="294">
        <v>0.39894263811789588</v>
      </c>
      <c r="AA128" s="328">
        <v>29.622288301479859</v>
      </c>
      <c r="AB128" s="329">
        <v>20.804781030592274</v>
      </c>
    </row>
    <row r="129" spans="1:28">
      <c r="A129" s="548"/>
      <c r="B129" s="317" t="s">
        <v>28</v>
      </c>
      <c r="C129" s="373">
        <v>66381200</v>
      </c>
      <c r="D129" s="374">
        <v>58816898</v>
      </c>
      <c r="E129" s="383">
        <v>3101</v>
      </c>
      <c r="F129" s="369">
        <v>18231</v>
      </c>
      <c r="G129" s="183">
        <v>17177</v>
      </c>
      <c r="H129" s="321">
        <v>38509</v>
      </c>
      <c r="I129" s="322">
        <v>1577935481.1800005</v>
      </c>
      <c r="J129" s="184">
        <v>235000201.62999913</v>
      </c>
      <c r="K129" s="184">
        <v>177986186.11000001</v>
      </c>
      <c r="L129" s="323">
        <v>1990921868.9199996</v>
      </c>
      <c r="M129" s="322">
        <v>1574240785.6900001</v>
      </c>
      <c r="N129" s="184">
        <v>181395448.95999998</v>
      </c>
      <c r="O129" s="185">
        <v>177986186.11000001</v>
      </c>
      <c r="P129" s="323">
        <v>1933622420.7600002</v>
      </c>
      <c r="Q129" s="325">
        <v>0.99765852562790613</v>
      </c>
      <c r="R129" s="45">
        <v>0.87020213193141194</v>
      </c>
      <c r="S129" s="45">
        <v>0.77189486520357009</v>
      </c>
      <c r="T129" s="45">
        <v>0.97121963997960292</v>
      </c>
      <c r="U129" s="179">
        <v>33.849487759793107</v>
      </c>
      <c r="V129" s="179">
        <v>32.875287315560236</v>
      </c>
      <c r="W129" s="326">
        <v>0.13945324127498404</v>
      </c>
      <c r="X129" s="45">
        <v>0.88604752550420907</v>
      </c>
      <c r="Y129" s="45">
        <v>0.86054675872501596</v>
      </c>
      <c r="Z129" s="294">
        <v>0.43614126914207241</v>
      </c>
      <c r="AA129" s="328">
        <v>33.849487759793107</v>
      </c>
      <c r="AB129" s="329">
        <v>29.129066976192057</v>
      </c>
    </row>
    <row r="130" spans="1:28">
      <c r="A130" s="548"/>
      <c r="B130" s="317" t="s">
        <v>29</v>
      </c>
      <c r="C130" s="373">
        <v>37429070</v>
      </c>
      <c r="D130" s="374">
        <v>33481564.039999999</v>
      </c>
      <c r="E130" s="368">
        <v>1361</v>
      </c>
      <c r="F130" s="369">
        <v>8897</v>
      </c>
      <c r="G130" s="183">
        <v>29562</v>
      </c>
      <c r="H130" s="321">
        <v>39820</v>
      </c>
      <c r="I130" s="322">
        <v>547614056.58000016</v>
      </c>
      <c r="J130" s="184">
        <v>131112247.13999817</v>
      </c>
      <c r="K130" s="184">
        <v>376783178.25999999</v>
      </c>
      <c r="L130" s="323">
        <v>1055509481.9799984</v>
      </c>
      <c r="M130" s="322">
        <v>528976961.26999998</v>
      </c>
      <c r="N130" s="184">
        <v>112365800.73</v>
      </c>
      <c r="O130" s="185">
        <v>376783178.25999999</v>
      </c>
      <c r="P130" s="323">
        <v>1018125940.26</v>
      </c>
      <c r="Q130" s="325">
        <v>0.96596673316533554</v>
      </c>
      <c r="R130" s="45">
        <v>0.96308994829942751</v>
      </c>
      <c r="S130" s="45">
        <v>0.85701986794581286</v>
      </c>
      <c r="T130" s="45">
        <v>0.96458246717985729</v>
      </c>
      <c r="U130" s="179">
        <v>31.525094846793735</v>
      </c>
      <c r="V130" s="179">
        <v>30.408553765399308</v>
      </c>
      <c r="W130" s="326">
        <v>0.13714848788004641</v>
      </c>
      <c r="X130" s="45">
        <v>0.89453368838712799</v>
      </c>
      <c r="Y130" s="45">
        <v>0.86285151211995359</v>
      </c>
      <c r="Z130" s="294">
        <v>0.49487986412907736</v>
      </c>
      <c r="AA130" s="328">
        <v>31.525094846793735</v>
      </c>
      <c r="AB130" s="329">
        <v>27.201475758280928</v>
      </c>
    </row>
    <row r="131" spans="1:28">
      <c r="A131" s="548"/>
      <c r="B131" s="331" t="s">
        <v>107</v>
      </c>
      <c r="C131" s="332">
        <v>125193120</v>
      </c>
      <c r="D131" s="333">
        <v>110881264.34</v>
      </c>
      <c r="E131" s="199">
        <v>5048</v>
      </c>
      <c r="F131" s="199">
        <v>55344</v>
      </c>
      <c r="G131" s="199">
        <v>93090</v>
      </c>
      <c r="H131" s="333">
        <v>153482</v>
      </c>
      <c r="I131" s="370">
        <v>2282246837.5800009</v>
      </c>
      <c r="J131" s="371">
        <v>592685559.51000035</v>
      </c>
      <c r="K131" s="371">
        <v>721964080.99000001</v>
      </c>
      <c r="L131" s="372">
        <v>3596896478.0800009</v>
      </c>
      <c r="M131" s="370">
        <v>2245976488.9700003</v>
      </c>
      <c r="N131" s="371">
        <v>428673303.12</v>
      </c>
      <c r="O131" s="371">
        <v>721964080.99000001</v>
      </c>
      <c r="P131" s="372">
        <v>3396613873.0799999</v>
      </c>
      <c r="Q131" s="337">
        <v>0.98410761359693233</v>
      </c>
      <c r="R131" s="299">
        <v>0.87524261115864943</v>
      </c>
      <c r="S131" s="299">
        <v>0.72327273077886933</v>
      </c>
      <c r="T131" s="299">
        <v>0.94431794014074311</v>
      </c>
      <c r="U131" s="298">
        <v>32.439172654549481</v>
      </c>
      <c r="V131" s="298">
        <v>30.632892701014089</v>
      </c>
      <c r="W131" s="338">
        <v>0.16363481362434262</v>
      </c>
      <c r="X131" s="299">
        <v>0.88568177180982477</v>
      </c>
      <c r="Y131" s="299">
        <v>0.83636518637565738</v>
      </c>
      <c r="Z131" s="193">
        <v>0.43314256826386505</v>
      </c>
      <c r="AA131" s="340">
        <v>32.439172654549481</v>
      </c>
      <c r="AB131" s="341">
        <v>27.130994683094407</v>
      </c>
    </row>
    <row r="132" spans="1:28" ht="15" thickBot="1">
      <c r="A132" s="546" t="s">
        <v>32</v>
      </c>
      <c r="B132" s="547"/>
      <c r="C132" s="356">
        <v>262053610</v>
      </c>
      <c r="D132" s="356">
        <v>229861277.80000001</v>
      </c>
      <c r="E132" s="357">
        <v>8837</v>
      </c>
      <c r="F132" s="357">
        <v>272097</v>
      </c>
      <c r="G132" s="357">
        <v>253273</v>
      </c>
      <c r="H132" s="357">
        <v>534207</v>
      </c>
      <c r="I132" s="358">
        <v>3487357480.8600154</v>
      </c>
      <c r="J132" s="359">
        <v>2379219321.5100622</v>
      </c>
      <c r="K132" s="359">
        <v>1215721075.71</v>
      </c>
      <c r="L132" s="360">
        <v>7082297878.079999</v>
      </c>
      <c r="M132" s="358">
        <v>3247365805.4200006</v>
      </c>
      <c r="N132" s="359">
        <v>1756582906.9400001</v>
      </c>
      <c r="O132" s="359">
        <v>1199146154.71</v>
      </c>
      <c r="P132" s="360">
        <v>6203094867.0699997</v>
      </c>
      <c r="Q132" s="361">
        <v>0.93118237038870166</v>
      </c>
      <c r="R132" s="362">
        <v>0.82219139542219977</v>
      </c>
      <c r="S132" s="362">
        <v>0.73830222000093615</v>
      </c>
      <c r="T132" s="362">
        <v>0.87585907481649872</v>
      </c>
      <c r="U132" s="363">
        <v>30.811182926783498</v>
      </c>
      <c r="V132" s="363">
        <v>26.986254172254494</v>
      </c>
      <c r="W132" s="364">
        <v>0.2317370246872531</v>
      </c>
      <c r="X132" s="362">
        <v>0.87715363966937909</v>
      </c>
      <c r="Y132" s="362">
        <v>0.7682629753127469</v>
      </c>
      <c r="Z132" s="297">
        <v>0.49866837870675029</v>
      </c>
      <c r="AA132" s="366">
        <v>30.811182926783498</v>
      </c>
      <c r="AB132" s="367">
        <v>23.671091068235999</v>
      </c>
    </row>
    <row r="135" spans="1:28" ht="15" thickBot="1">
      <c r="A135" s="300"/>
      <c r="B135" s="308">
        <v>44074</v>
      </c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  <c r="U135" s="309"/>
      <c r="V135" s="309"/>
      <c r="W135" s="310"/>
      <c r="X135" s="310"/>
      <c r="Y135" s="310"/>
      <c r="Z135" s="300"/>
      <c r="AA135" s="302"/>
      <c r="AB135" s="302"/>
    </row>
    <row r="136" spans="1:28">
      <c r="A136" s="548" t="s">
        <v>101</v>
      </c>
      <c r="B136" s="538" t="s">
        <v>1</v>
      </c>
      <c r="C136" s="539" t="s">
        <v>2</v>
      </c>
      <c r="D136" s="541" t="s">
        <v>3</v>
      </c>
      <c r="E136" s="543" t="s">
        <v>5</v>
      </c>
      <c r="F136" s="544"/>
      <c r="G136" s="544"/>
      <c r="H136" s="545"/>
      <c r="I136" s="532" t="s">
        <v>6</v>
      </c>
      <c r="J136" s="533"/>
      <c r="K136" s="533"/>
      <c r="L136" s="534"/>
      <c r="M136" s="532" t="s">
        <v>7</v>
      </c>
      <c r="N136" s="533"/>
      <c r="O136" s="533"/>
      <c r="P136" s="534"/>
      <c r="Q136" s="535" t="s">
        <v>8</v>
      </c>
      <c r="R136" s="536"/>
      <c r="S136" s="536"/>
      <c r="T136" s="536"/>
      <c r="U136" s="536"/>
      <c r="V136" s="536"/>
      <c r="W136" s="536"/>
      <c r="X136" s="536"/>
      <c r="Y136" s="536"/>
      <c r="Z136" s="536"/>
      <c r="AA136" s="536"/>
      <c r="AB136" s="536"/>
    </row>
    <row r="137" spans="1:28" ht="36">
      <c r="A137" s="548"/>
      <c r="B137" s="538"/>
      <c r="C137" s="540"/>
      <c r="D137" s="542"/>
      <c r="E137" s="314" t="s">
        <v>10</v>
      </c>
      <c r="F137" s="168" t="s">
        <v>11</v>
      </c>
      <c r="G137" s="168" t="s">
        <v>12</v>
      </c>
      <c r="H137" s="313" t="s">
        <v>13</v>
      </c>
      <c r="I137" s="314" t="s">
        <v>10</v>
      </c>
      <c r="J137" s="168" t="s">
        <v>11</v>
      </c>
      <c r="K137" s="168" t="s">
        <v>14</v>
      </c>
      <c r="L137" s="313" t="s">
        <v>15</v>
      </c>
      <c r="M137" s="314" t="s">
        <v>10</v>
      </c>
      <c r="N137" s="168" t="s">
        <v>11</v>
      </c>
      <c r="O137" s="168" t="s">
        <v>14</v>
      </c>
      <c r="P137" s="313" t="s">
        <v>15</v>
      </c>
      <c r="Q137" s="314" t="s">
        <v>102</v>
      </c>
      <c r="R137" s="168" t="s">
        <v>103</v>
      </c>
      <c r="S137" s="168" t="s">
        <v>104</v>
      </c>
      <c r="T137" s="168" t="s">
        <v>105</v>
      </c>
      <c r="U137" s="168" t="s">
        <v>92</v>
      </c>
      <c r="V137" s="168" t="s">
        <v>93</v>
      </c>
      <c r="W137" s="315" t="s">
        <v>94</v>
      </c>
      <c r="X137" s="315" t="s">
        <v>21</v>
      </c>
      <c r="Y137" s="315" t="s">
        <v>79</v>
      </c>
      <c r="Z137" s="168" t="s">
        <v>120</v>
      </c>
      <c r="AA137" s="168" t="s">
        <v>122</v>
      </c>
      <c r="AB137" s="168" t="s">
        <v>123</v>
      </c>
    </row>
    <row r="138" spans="1:28">
      <c r="A138" s="548" t="s">
        <v>106</v>
      </c>
      <c r="B138" s="317" t="s">
        <v>24</v>
      </c>
      <c r="C138" s="318">
        <v>17575730</v>
      </c>
      <c r="D138" s="319">
        <v>16471958.65</v>
      </c>
      <c r="E138" s="368">
        <v>450</v>
      </c>
      <c r="F138" s="369">
        <v>56370</v>
      </c>
      <c r="G138" s="183">
        <v>24715</v>
      </c>
      <c r="H138" s="321">
        <v>81535</v>
      </c>
      <c r="I138" s="322">
        <v>161546655.35000005</v>
      </c>
      <c r="J138" s="184">
        <v>271097090.88000596</v>
      </c>
      <c r="K138" s="184">
        <v>54426753</v>
      </c>
      <c r="L138" s="323">
        <v>487070499.23000598</v>
      </c>
      <c r="M138" s="322">
        <v>182659322.08999997</v>
      </c>
      <c r="N138" s="184">
        <v>153300597.96000001</v>
      </c>
      <c r="O138" s="185">
        <v>54426753</v>
      </c>
      <c r="P138" s="323">
        <v>390386673.04999995</v>
      </c>
      <c r="Q138" s="325">
        <v>1.1306908316625814</v>
      </c>
      <c r="R138" s="45">
        <v>0.63813252044471469</v>
      </c>
      <c r="S138" s="45">
        <v>0.56548226859378037</v>
      </c>
      <c r="T138" s="45">
        <v>0.80149931820372955</v>
      </c>
      <c r="U138" s="179">
        <v>29.56967714522559</v>
      </c>
      <c r="V138" s="179">
        <v>23.700076071402712</v>
      </c>
      <c r="W138" s="326">
        <v>0.24883554609367431</v>
      </c>
      <c r="X138" s="45">
        <v>0.93719911776068476</v>
      </c>
      <c r="Y138" s="45">
        <v>0.75116445390632569</v>
      </c>
      <c r="Z138" s="294">
        <v>0.54997240448886986</v>
      </c>
      <c r="AA138" s="328">
        <v>29.56967714522559</v>
      </c>
      <c r="AB138" s="329">
        <v>22.21169038497974</v>
      </c>
    </row>
    <row r="139" spans="1:28">
      <c r="A139" s="548"/>
      <c r="B139" s="317" t="s">
        <v>80</v>
      </c>
      <c r="C139" s="318">
        <v>21319470</v>
      </c>
      <c r="D139" s="319">
        <v>18485554</v>
      </c>
      <c r="E139" s="368">
        <v>522</v>
      </c>
      <c r="F139" s="369">
        <v>23838</v>
      </c>
      <c r="G139" s="183">
        <v>31249</v>
      </c>
      <c r="H139" s="321">
        <v>55609</v>
      </c>
      <c r="I139" s="322">
        <v>184112457.56</v>
      </c>
      <c r="J139" s="184">
        <v>261457999.46999967</v>
      </c>
      <c r="K139" s="184">
        <v>101688998.92</v>
      </c>
      <c r="L139" s="323">
        <v>547259455.94999969</v>
      </c>
      <c r="M139" s="322">
        <v>108451714.57999998</v>
      </c>
      <c r="N139" s="184">
        <v>186040012.05000004</v>
      </c>
      <c r="O139" s="185">
        <v>101688998.92</v>
      </c>
      <c r="P139" s="323">
        <v>396180725.55000001</v>
      </c>
      <c r="Q139" s="325">
        <v>0.58905147439388716</v>
      </c>
      <c r="R139" s="45">
        <v>0.79232104972817385</v>
      </c>
      <c r="S139" s="45">
        <v>0.71154836504188401</v>
      </c>
      <c r="T139" s="45">
        <v>0.72393582466704243</v>
      </c>
      <c r="U139" s="179">
        <v>29.604709490989542</v>
      </c>
      <c r="V139" s="179">
        <v>21.431909779387734</v>
      </c>
      <c r="W139" s="326">
        <v>0.37229420902972044</v>
      </c>
      <c r="X139" s="45">
        <v>0.86707380624377628</v>
      </c>
      <c r="Y139" s="45">
        <v>0.62770579097027956</v>
      </c>
      <c r="Z139" s="294">
        <v>0.53120897696416047</v>
      </c>
      <c r="AA139" s="328">
        <v>29.604709490989542</v>
      </c>
      <c r="AB139" s="329">
        <v>18.583047587486931</v>
      </c>
    </row>
    <row r="140" spans="1:28">
      <c r="A140" s="548"/>
      <c r="B140" s="317" t="s">
        <v>31</v>
      </c>
      <c r="C140" s="318">
        <v>19015740</v>
      </c>
      <c r="D140" s="319">
        <v>17421392.149999999</v>
      </c>
      <c r="E140" s="368">
        <v>296</v>
      </c>
      <c r="F140" s="369">
        <v>40907</v>
      </c>
      <c r="G140" s="183">
        <v>21449</v>
      </c>
      <c r="H140" s="321">
        <v>62652</v>
      </c>
      <c r="I140" s="322">
        <v>86883475.079999983</v>
      </c>
      <c r="J140" s="184">
        <v>336927270.24999833</v>
      </c>
      <c r="K140" s="184">
        <v>51466727.5</v>
      </c>
      <c r="L140" s="323">
        <v>475277472.82999831</v>
      </c>
      <c r="M140" s="322">
        <v>47712861.580000013</v>
      </c>
      <c r="N140" s="184">
        <v>228480650.94</v>
      </c>
      <c r="O140" s="330">
        <v>51466727.5</v>
      </c>
      <c r="P140" s="323">
        <v>327660240.01999998</v>
      </c>
      <c r="Q140" s="325">
        <v>0.54915922200472855</v>
      </c>
      <c r="R140" s="45">
        <v>0.72078193808802549</v>
      </c>
      <c r="S140" s="45">
        <v>0.67813047833874807</v>
      </c>
      <c r="T140" s="45">
        <v>0.6894083114627243</v>
      </c>
      <c r="U140" s="179">
        <v>27.281256786932403</v>
      </c>
      <c r="V140" s="179">
        <v>18.807925176060056</v>
      </c>
      <c r="W140" s="326">
        <v>0.36839415423951638</v>
      </c>
      <c r="X140" s="45">
        <v>0.91615641305571061</v>
      </c>
      <c r="Y140" s="45">
        <v>0.63160584576048362</v>
      </c>
      <c r="Z140" s="294">
        <v>0.58401424347439035</v>
      </c>
      <c r="AA140" s="328">
        <v>27.281256786932403</v>
      </c>
      <c r="AB140" s="329">
        <v>17.231001266319375</v>
      </c>
    </row>
    <row r="141" spans="1:28">
      <c r="A141" s="548"/>
      <c r="B141" s="331" t="s">
        <v>107</v>
      </c>
      <c r="C141" s="332">
        <v>57910940</v>
      </c>
      <c r="D141" s="332">
        <v>52378904.799999997</v>
      </c>
      <c r="E141" s="332">
        <v>1268</v>
      </c>
      <c r="F141" s="332">
        <v>121115</v>
      </c>
      <c r="G141" s="332">
        <v>77413</v>
      </c>
      <c r="H141" s="333">
        <v>199796</v>
      </c>
      <c r="I141" s="370">
        <v>432542587.99000007</v>
      </c>
      <c r="J141" s="371">
        <v>869482360.60000396</v>
      </c>
      <c r="K141" s="371">
        <v>207582479.42000002</v>
      </c>
      <c r="L141" s="372">
        <v>1509607428.010004</v>
      </c>
      <c r="M141" s="370">
        <v>338823898.25</v>
      </c>
      <c r="N141" s="371">
        <v>567821260.95000005</v>
      </c>
      <c r="O141" s="371">
        <v>207582479.42000002</v>
      </c>
      <c r="P141" s="372">
        <v>1114227638.6199999</v>
      </c>
      <c r="Q141" s="337">
        <v>0.78333072316530661</v>
      </c>
      <c r="R141" s="299">
        <v>0.71992299029610762</v>
      </c>
      <c r="S141" s="299">
        <v>0.65305667680039359</v>
      </c>
      <c r="T141" s="299">
        <v>0.73809098838947684</v>
      </c>
      <c r="U141" s="298">
        <v>28.820904785508308</v>
      </c>
      <c r="V141" s="298">
        <v>21.272450099414829</v>
      </c>
      <c r="W141" s="338">
        <v>0.33241633420921313</v>
      </c>
      <c r="X141" s="299">
        <v>0.90447340001733689</v>
      </c>
      <c r="Y141" s="299">
        <v>0.66758366579078687</v>
      </c>
      <c r="Z141" s="193">
        <v>0.55546113471632097</v>
      </c>
      <c r="AA141" s="340">
        <v>28.820904785508308</v>
      </c>
      <c r="AB141" s="341">
        <v>19.240365268116868</v>
      </c>
    </row>
    <row r="142" spans="1:28">
      <c r="A142" s="548" t="s">
        <v>108</v>
      </c>
      <c r="B142" s="342" t="s">
        <v>25</v>
      </c>
      <c r="C142" s="373">
        <v>12836210</v>
      </c>
      <c r="D142" s="374">
        <v>11671754.25</v>
      </c>
      <c r="E142" s="375">
        <v>793</v>
      </c>
      <c r="F142" s="376">
        <v>33218</v>
      </c>
      <c r="G142" s="194">
        <v>8478</v>
      </c>
      <c r="H142" s="321">
        <v>42489</v>
      </c>
      <c r="I142" s="346">
        <v>58617003.079999954</v>
      </c>
      <c r="J142" s="195">
        <v>235432274.59999958</v>
      </c>
      <c r="K142" s="195">
        <v>24177385.939999998</v>
      </c>
      <c r="L142" s="323">
        <v>318226663.61999953</v>
      </c>
      <c r="M142" s="346">
        <v>63601029.899999999</v>
      </c>
      <c r="N142" s="195">
        <v>238908284.37</v>
      </c>
      <c r="O142" s="196">
        <v>24177385.939999998</v>
      </c>
      <c r="P142" s="323">
        <v>326686700.20999998</v>
      </c>
      <c r="Q142" s="325">
        <v>1.0850269812190483</v>
      </c>
      <c r="R142" s="45">
        <v>1.0133893698823464</v>
      </c>
      <c r="S142" s="45">
        <v>1.0147643723695325</v>
      </c>
      <c r="T142" s="45">
        <v>1.026584939469757</v>
      </c>
      <c r="U142" s="179">
        <v>27.264681624015477</v>
      </c>
      <c r="V142" s="179">
        <v>27.989511534652127</v>
      </c>
      <c r="W142" s="326">
        <v>6.6543229641605306E-2</v>
      </c>
      <c r="X142" s="45">
        <v>0.90928352294018255</v>
      </c>
      <c r="Y142" s="45">
        <v>0.93345677035839469</v>
      </c>
      <c r="Z142" s="47">
        <v>0.59467539193070007</v>
      </c>
      <c r="AA142" s="328">
        <v>27.264681624015477</v>
      </c>
      <c r="AB142" s="329">
        <v>25.450401653603361</v>
      </c>
    </row>
    <row r="143" spans="1:28">
      <c r="A143" s="548"/>
      <c r="B143" s="317" t="s">
        <v>27</v>
      </c>
      <c r="C143" s="373">
        <v>24268090</v>
      </c>
      <c r="D143" s="374">
        <v>20846558.240000002</v>
      </c>
      <c r="E143" s="368">
        <v>811</v>
      </c>
      <c r="F143" s="369">
        <v>21265</v>
      </c>
      <c r="G143" s="183">
        <v>30462</v>
      </c>
      <c r="H143" s="321">
        <v>52538</v>
      </c>
      <c r="I143" s="322">
        <v>230302071.69000006</v>
      </c>
      <c r="J143" s="184">
        <v>259414263.54999745</v>
      </c>
      <c r="K143" s="184">
        <v>129273984.61</v>
      </c>
      <c r="L143" s="323">
        <v>618990319.84999752</v>
      </c>
      <c r="M143" s="322">
        <v>213247202.62999997</v>
      </c>
      <c r="N143" s="184">
        <v>175243169.16</v>
      </c>
      <c r="O143" s="185">
        <v>129273984.61</v>
      </c>
      <c r="P143" s="323">
        <v>517764356.39999998</v>
      </c>
      <c r="Q143" s="325">
        <v>0.92594565504839688</v>
      </c>
      <c r="R143" s="45">
        <v>0.78344831677198079</v>
      </c>
      <c r="S143" s="45">
        <v>0.67553405414897327</v>
      </c>
      <c r="T143" s="45">
        <v>0.83646599921865006</v>
      </c>
      <c r="U143" s="179">
        <v>29.692686568389501</v>
      </c>
      <c r="V143" s="179">
        <v>24.836922739914112</v>
      </c>
      <c r="W143" s="326">
        <v>0.28146643726426823</v>
      </c>
      <c r="X143" s="45">
        <v>0.85901108163023965</v>
      </c>
      <c r="Y143" s="45">
        <v>0.71853356273573177</v>
      </c>
      <c r="Z143" s="294">
        <v>0.50373838833924933</v>
      </c>
      <c r="AA143" s="328">
        <v>29.692686568389501</v>
      </c>
      <c r="AB143" s="329">
        <v>21.335191867180317</v>
      </c>
    </row>
    <row r="144" spans="1:28">
      <c r="A144" s="548"/>
      <c r="B144" s="347" t="s">
        <v>30</v>
      </c>
      <c r="C144" s="373">
        <v>20963070</v>
      </c>
      <c r="D144" s="374">
        <v>18517708.920000002</v>
      </c>
      <c r="E144" s="368">
        <v>701</v>
      </c>
      <c r="F144" s="369">
        <v>24775</v>
      </c>
      <c r="G144" s="197">
        <v>29825</v>
      </c>
      <c r="H144" s="321">
        <v>55301</v>
      </c>
      <c r="I144" s="349">
        <v>169031969.85999992</v>
      </c>
      <c r="J144" s="198">
        <v>288511070.0600006</v>
      </c>
      <c r="K144" s="198">
        <v>77433261.230000004</v>
      </c>
      <c r="L144" s="323">
        <v>534976301.15000057</v>
      </c>
      <c r="M144" s="349">
        <v>159828651.02000001</v>
      </c>
      <c r="N144" s="198">
        <v>217719209.16999996</v>
      </c>
      <c r="O144" s="185">
        <v>77433261.230000004</v>
      </c>
      <c r="P144" s="323">
        <v>454981121.41999996</v>
      </c>
      <c r="Q144" s="325">
        <v>0.94555279189124675</v>
      </c>
      <c r="R144" s="45">
        <v>0.80655019128059646</v>
      </c>
      <c r="S144" s="45">
        <v>0.75463034789175221</v>
      </c>
      <c r="T144" s="45">
        <v>0.85046967583790034</v>
      </c>
      <c r="U144" s="179">
        <v>28.889983283634017</v>
      </c>
      <c r="V144" s="179">
        <v>24.570054718194584</v>
      </c>
      <c r="W144" s="326">
        <v>0.2487383812364794</v>
      </c>
      <c r="X144" s="45">
        <v>0.88334909533765815</v>
      </c>
      <c r="Y144" s="45">
        <v>0.7512616187635206</v>
      </c>
      <c r="Z144" s="47">
        <v>0.49987351835790689</v>
      </c>
      <c r="AA144" s="328">
        <v>28.889983283634017</v>
      </c>
      <c r="AB144" s="329">
        <v>21.703935607713944</v>
      </c>
    </row>
    <row r="145" spans="1:28">
      <c r="A145" s="548"/>
      <c r="B145" s="347" t="s">
        <v>118</v>
      </c>
      <c r="C145" s="373">
        <v>19871670</v>
      </c>
      <c r="D145" s="374">
        <v>17922862.539999999</v>
      </c>
      <c r="E145" s="368">
        <v>250</v>
      </c>
      <c r="F145" s="369">
        <v>16903</v>
      </c>
      <c r="G145" s="197">
        <v>17693</v>
      </c>
      <c r="H145" s="321">
        <v>34846</v>
      </c>
      <c r="I145" s="349">
        <v>302471231.14999992</v>
      </c>
      <c r="J145" s="198">
        <v>190850404.06999958</v>
      </c>
      <c r="K145" s="198">
        <v>82832901.270000011</v>
      </c>
      <c r="L145" s="323">
        <v>576154536.48999953</v>
      </c>
      <c r="M145" s="349">
        <v>312139369.73000002</v>
      </c>
      <c r="N145" s="198">
        <v>156692405.59</v>
      </c>
      <c r="O145" s="185">
        <v>82832901.270000011</v>
      </c>
      <c r="P145" s="323">
        <v>551664676.59000003</v>
      </c>
      <c r="Q145" s="325">
        <v>1.0319638285705444</v>
      </c>
      <c r="R145" s="45">
        <v>0.87519151583775012</v>
      </c>
      <c r="S145" s="45">
        <v>0.82102213172432581</v>
      </c>
      <c r="T145" s="45">
        <v>0.95749428608304543</v>
      </c>
      <c r="U145" s="179">
        <v>32.146345775076149</v>
      </c>
      <c r="V145" s="179">
        <v>30.779942398085261</v>
      </c>
      <c r="W145" s="326">
        <v>0.13640683081483052</v>
      </c>
      <c r="X145" s="45">
        <v>0.90193036317531439</v>
      </c>
      <c r="Y145" s="45">
        <v>0.86359316918516948</v>
      </c>
      <c r="Z145" s="47">
        <v>0.53537776254925473</v>
      </c>
      <c r="AA145" s="328">
        <v>32.146345775076149</v>
      </c>
      <c r="AB145" s="329">
        <v>27.761364625620295</v>
      </c>
    </row>
    <row r="146" spans="1:28">
      <c r="A146" s="548"/>
      <c r="B146" s="331" t="s">
        <v>107</v>
      </c>
      <c r="C146" s="377">
        <v>77939040</v>
      </c>
      <c r="D146" s="378">
        <v>68958883.950000003</v>
      </c>
      <c r="E146" s="379">
        <v>2555</v>
      </c>
      <c r="F146" s="379">
        <v>96161</v>
      </c>
      <c r="G146" s="379">
        <v>86458</v>
      </c>
      <c r="H146" s="378">
        <v>185174</v>
      </c>
      <c r="I146" s="380">
        <v>760422275.77999973</v>
      </c>
      <c r="J146" s="380">
        <v>974208012.27999723</v>
      </c>
      <c r="K146" s="380">
        <v>313717533.05000007</v>
      </c>
      <c r="L146" s="381">
        <v>2048347821.109997</v>
      </c>
      <c r="M146" s="382">
        <v>748816253.27999997</v>
      </c>
      <c r="N146" s="380">
        <v>788563068.28999996</v>
      </c>
      <c r="O146" s="380">
        <v>313717533.05000007</v>
      </c>
      <c r="P146" s="381">
        <v>1851096854.6199999</v>
      </c>
      <c r="Q146" s="337">
        <v>0.98473739806202421</v>
      </c>
      <c r="R146" s="299">
        <v>0.85585739434772179</v>
      </c>
      <c r="S146" s="299">
        <v>0.80944013839968187</v>
      </c>
      <c r="T146" s="299">
        <v>0.90370240617479358</v>
      </c>
      <c r="U146" s="298">
        <v>29.703900408179344</v>
      </c>
      <c r="V146" s="298">
        <v>26.843486271648104</v>
      </c>
      <c r="W146" s="338">
        <v>0.20042241535508576</v>
      </c>
      <c r="X146" s="299">
        <v>0.88477974517007141</v>
      </c>
      <c r="Y146" s="299">
        <v>0.79957758464491424</v>
      </c>
      <c r="Z146" s="193">
        <v>0.52934148494176914</v>
      </c>
      <c r="AA146" s="340">
        <v>29.703900408179344</v>
      </c>
      <c r="AB146" s="341">
        <v>23.750572942905119</v>
      </c>
    </row>
    <row r="147" spans="1:28">
      <c r="A147" s="548" t="s">
        <v>109</v>
      </c>
      <c r="B147" s="317" t="s">
        <v>95</v>
      </c>
      <c r="C147" s="373">
        <v>24220220</v>
      </c>
      <c r="D147" s="374">
        <v>22670640.530000001</v>
      </c>
      <c r="E147" s="368">
        <v>597</v>
      </c>
      <c r="F147" s="369">
        <v>28272</v>
      </c>
      <c r="G147" s="183">
        <v>47737</v>
      </c>
      <c r="H147" s="321">
        <v>76606</v>
      </c>
      <c r="I147" s="322">
        <v>165464043.88</v>
      </c>
      <c r="J147" s="184">
        <v>306199363.75000763</v>
      </c>
      <c r="K147" s="184">
        <v>192784368.73999998</v>
      </c>
      <c r="L147" s="323">
        <v>664447776.37000763</v>
      </c>
      <c r="M147" s="322">
        <v>157457118.29999998</v>
      </c>
      <c r="N147" s="184">
        <v>140552824.05999997</v>
      </c>
      <c r="O147" s="185">
        <v>192784368.73999998</v>
      </c>
      <c r="P147" s="323">
        <v>490794311.0999999</v>
      </c>
      <c r="Q147" s="325">
        <v>0.9516092717653698</v>
      </c>
      <c r="R147" s="45">
        <v>0.66803218440928869</v>
      </c>
      <c r="S147" s="45">
        <v>0.45902389325260795</v>
      </c>
      <c r="T147" s="45">
        <v>0.73864994143150509</v>
      </c>
      <c r="U147" s="179">
        <v>29.308734152912248</v>
      </c>
      <c r="V147" s="179">
        <v>21.648894765480183</v>
      </c>
      <c r="W147" s="326">
        <v>0.30860796063375129</v>
      </c>
      <c r="X147" s="45">
        <v>0.93602124712327139</v>
      </c>
      <c r="Y147" s="45">
        <v>0.69139203936624871</v>
      </c>
      <c r="Z147" s="294">
        <v>0.43757030371203598</v>
      </c>
      <c r="AA147" s="328">
        <v>29.308734152912248</v>
      </c>
      <c r="AB147" s="329">
        <v>20.263825477225225</v>
      </c>
    </row>
    <row r="148" spans="1:28">
      <c r="A148" s="548"/>
      <c r="B148" s="317" t="s">
        <v>28</v>
      </c>
      <c r="C148" s="373">
        <v>72246410</v>
      </c>
      <c r="D148" s="374">
        <v>63433748.909999996</v>
      </c>
      <c r="E148" s="383">
        <v>3112</v>
      </c>
      <c r="F148" s="369">
        <v>18258</v>
      </c>
      <c r="G148" s="183">
        <v>17408</v>
      </c>
      <c r="H148" s="321">
        <v>38778</v>
      </c>
      <c r="I148" s="322">
        <v>1681994508.9100006</v>
      </c>
      <c r="J148" s="184">
        <v>281076679.08000225</v>
      </c>
      <c r="K148" s="184">
        <v>198131541.46999997</v>
      </c>
      <c r="L148" s="323">
        <v>2161202729.4600029</v>
      </c>
      <c r="M148" s="322">
        <v>1687233357.6099999</v>
      </c>
      <c r="N148" s="184">
        <v>171727782.59999999</v>
      </c>
      <c r="O148" s="185">
        <v>198131541.46999997</v>
      </c>
      <c r="P148" s="323">
        <v>2057092681.6799998</v>
      </c>
      <c r="Q148" s="325">
        <v>1.0031146645677187</v>
      </c>
      <c r="R148" s="45">
        <v>0.77181339595030496</v>
      </c>
      <c r="S148" s="45">
        <v>0.61096417946193782</v>
      </c>
      <c r="T148" s="45">
        <v>0.95182772705177177</v>
      </c>
      <c r="U148" s="179">
        <v>34.070234955312579</v>
      </c>
      <c r="V148" s="179">
        <v>32.428994297634993</v>
      </c>
      <c r="W148" s="326">
        <v>0.16427679875888501</v>
      </c>
      <c r="X148" s="45">
        <v>0.87801939099811321</v>
      </c>
      <c r="Y148" s="45">
        <v>0.83572320124111499</v>
      </c>
      <c r="Z148" s="294">
        <v>0.45552297165200389</v>
      </c>
      <c r="AA148" s="328">
        <v>34.070234955312579</v>
      </c>
      <c r="AB148" s="329">
        <v>28.473285823890762</v>
      </c>
    </row>
    <row r="149" spans="1:28">
      <c r="A149" s="548"/>
      <c r="B149" s="317" t="s">
        <v>29</v>
      </c>
      <c r="C149" s="373">
        <v>45265090</v>
      </c>
      <c r="D149" s="374">
        <v>37429195.280000001</v>
      </c>
      <c r="E149" s="368">
        <v>1374</v>
      </c>
      <c r="F149" s="369">
        <v>14439</v>
      </c>
      <c r="G149" s="183">
        <v>30089</v>
      </c>
      <c r="H149" s="321">
        <v>45902</v>
      </c>
      <c r="I149" s="322">
        <v>636544871.76000035</v>
      </c>
      <c r="J149" s="184">
        <v>134054676.84000091</v>
      </c>
      <c r="K149" s="184">
        <v>404815467.18000001</v>
      </c>
      <c r="L149" s="323">
        <v>1175415015.7800012</v>
      </c>
      <c r="M149" s="322">
        <v>637731497.35000002</v>
      </c>
      <c r="N149" s="184">
        <v>119822115.48999999</v>
      </c>
      <c r="O149" s="185">
        <v>404815467.18000001</v>
      </c>
      <c r="P149" s="323">
        <v>1162369080.02</v>
      </c>
      <c r="Q149" s="325">
        <v>1.001864166443944</v>
      </c>
      <c r="R149" s="45">
        <v>0.97358814269459204</v>
      </c>
      <c r="S149" s="45">
        <v>0.89383017671969778</v>
      </c>
      <c r="T149" s="45">
        <v>0.98890099617168503</v>
      </c>
      <c r="U149" s="179">
        <v>31.403694548786493</v>
      </c>
      <c r="V149" s="179">
        <v>31.055144822766277</v>
      </c>
      <c r="W149" s="326">
        <v>0.18228885663771943</v>
      </c>
      <c r="X149" s="45">
        <v>0.82688878515429887</v>
      </c>
      <c r="Y149" s="45">
        <v>0.81771114336228057</v>
      </c>
      <c r="Z149" s="294">
        <v>0.52339108910891086</v>
      </c>
      <c r="AA149" s="328">
        <v>31.403694548786493</v>
      </c>
      <c r="AB149" s="329">
        <v>25.679150975288021</v>
      </c>
    </row>
    <row r="150" spans="1:28">
      <c r="A150" s="548"/>
      <c r="B150" s="331" t="s">
        <v>107</v>
      </c>
      <c r="C150" s="332">
        <v>141731720</v>
      </c>
      <c r="D150" s="333">
        <v>123533584.72</v>
      </c>
      <c r="E150" s="199">
        <v>5083</v>
      </c>
      <c r="F150" s="199">
        <v>60969</v>
      </c>
      <c r="G150" s="199">
        <v>95234</v>
      </c>
      <c r="H150" s="333">
        <v>161286</v>
      </c>
      <c r="I150" s="370">
        <v>2484003424.5500007</v>
      </c>
      <c r="J150" s="371">
        <v>721330719.67001081</v>
      </c>
      <c r="K150" s="371">
        <v>795731377.38999987</v>
      </c>
      <c r="L150" s="372">
        <v>4001065521.6100116</v>
      </c>
      <c r="M150" s="370">
        <v>2482421973.2599998</v>
      </c>
      <c r="N150" s="371">
        <v>432102722.14999998</v>
      </c>
      <c r="O150" s="371">
        <v>795731377.38999987</v>
      </c>
      <c r="P150" s="372">
        <v>3710256072.7999997</v>
      </c>
      <c r="Q150" s="337">
        <v>0.99936334576902308</v>
      </c>
      <c r="R150" s="299">
        <v>0.80934992833812147</v>
      </c>
      <c r="S150" s="299">
        <v>0.5990355191688983</v>
      </c>
      <c r="T150" s="299">
        <v>0.92731699912452537</v>
      </c>
      <c r="U150" s="298">
        <v>32.388483914546697</v>
      </c>
      <c r="V150" s="298">
        <v>30.034391709830402</v>
      </c>
      <c r="W150" s="338">
        <v>0.19174908006728686</v>
      </c>
      <c r="X150" s="299">
        <v>0.8716015350692139</v>
      </c>
      <c r="Y150" s="299">
        <v>0.80825091993271314</v>
      </c>
      <c r="Z150" s="193">
        <v>0.46431598684886471</v>
      </c>
      <c r="AA150" s="340">
        <v>32.388483914546697</v>
      </c>
      <c r="AB150" s="341">
        <v>26.178021919158251</v>
      </c>
    </row>
    <row r="151" spans="1:28" ht="15" thickBot="1">
      <c r="A151" s="546" t="s">
        <v>32</v>
      </c>
      <c r="B151" s="547"/>
      <c r="C151" s="356">
        <v>277581700</v>
      </c>
      <c r="D151" s="356">
        <v>244871373.47000003</v>
      </c>
      <c r="E151" s="357">
        <v>8906</v>
      </c>
      <c r="F151" s="357">
        <v>278245</v>
      </c>
      <c r="G151" s="357">
        <v>259105</v>
      </c>
      <c r="H151" s="357">
        <v>546256</v>
      </c>
      <c r="I151" s="358">
        <v>3676968288.3199911</v>
      </c>
      <c r="J151" s="359">
        <v>2565021092.5500116</v>
      </c>
      <c r="K151" s="359">
        <v>1317031389.8600001</v>
      </c>
      <c r="L151" s="360">
        <v>7559020770.7300129</v>
      </c>
      <c r="M151" s="358">
        <v>3570062124.79</v>
      </c>
      <c r="N151" s="359">
        <v>1788487051.3900001</v>
      </c>
      <c r="O151" s="359">
        <v>1317031389.8600001</v>
      </c>
      <c r="P151" s="360">
        <v>6675580566.04</v>
      </c>
      <c r="Q151" s="361">
        <v>0.97092545946899189</v>
      </c>
      <c r="R151" s="362">
        <v>0.79996817542303478</v>
      </c>
      <c r="S151" s="362">
        <v>0.69726017325338197</v>
      </c>
      <c r="T151" s="362">
        <v>0.88312769186838802</v>
      </c>
      <c r="U151" s="363">
        <v>30.869352605873683</v>
      </c>
      <c r="V151" s="363">
        <v>27.261580116296635</v>
      </c>
      <c r="W151" s="364">
        <v>0.22094039031678547</v>
      </c>
      <c r="X151" s="362">
        <v>0.88215964334104169</v>
      </c>
      <c r="Y151" s="362">
        <v>0.77905960968321453</v>
      </c>
      <c r="Z151" s="297">
        <v>0.52029210288225414</v>
      </c>
      <c r="AA151" s="366">
        <v>30.869352605873683</v>
      </c>
      <c r="AB151" s="367">
        <v>24.049065792305473</v>
      </c>
    </row>
    <row r="154" spans="1:28" ht="15" thickBot="1">
      <c r="A154" s="300"/>
      <c r="B154" s="308">
        <v>44104</v>
      </c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9"/>
      <c r="V154" s="309"/>
      <c r="W154" s="310"/>
      <c r="X154" s="310"/>
      <c r="Y154" s="310"/>
      <c r="Z154" s="300"/>
      <c r="AA154" s="302"/>
      <c r="AB154" s="302"/>
    </row>
    <row r="155" spans="1:28">
      <c r="A155" s="548" t="s">
        <v>101</v>
      </c>
      <c r="B155" s="538" t="s">
        <v>1</v>
      </c>
      <c r="C155" s="539" t="s">
        <v>2</v>
      </c>
      <c r="D155" s="541" t="s">
        <v>3</v>
      </c>
      <c r="E155" s="543" t="s">
        <v>5</v>
      </c>
      <c r="F155" s="544"/>
      <c r="G155" s="544"/>
      <c r="H155" s="545"/>
      <c r="I155" s="532" t="s">
        <v>6</v>
      </c>
      <c r="J155" s="533"/>
      <c r="K155" s="533"/>
      <c r="L155" s="534"/>
      <c r="M155" s="532" t="s">
        <v>7</v>
      </c>
      <c r="N155" s="533"/>
      <c r="O155" s="533"/>
      <c r="P155" s="534"/>
      <c r="Q155" s="535" t="s">
        <v>8</v>
      </c>
      <c r="R155" s="536"/>
      <c r="S155" s="536"/>
      <c r="T155" s="536"/>
      <c r="U155" s="536"/>
      <c r="V155" s="536"/>
      <c r="W155" s="536"/>
      <c r="X155" s="536"/>
      <c r="Y155" s="536"/>
      <c r="Z155" s="536"/>
      <c r="AA155" s="536"/>
      <c r="AB155" s="536"/>
    </row>
    <row r="156" spans="1:28" ht="36">
      <c r="A156" s="548"/>
      <c r="B156" s="538"/>
      <c r="C156" s="540"/>
      <c r="D156" s="542"/>
      <c r="E156" s="314" t="s">
        <v>10</v>
      </c>
      <c r="F156" s="168" t="s">
        <v>11</v>
      </c>
      <c r="G156" s="168" t="s">
        <v>12</v>
      </c>
      <c r="H156" s="313" t="s">
        <v>13</v>
      </c>
      <c r="I156" s="314" t="s">
        <v>10</v>
      </c>
      <c r="J156" s="168" t="s">
        <v>11</v>
      </c>
      <c r="K156" s="168" t="s">
        <v>14</v>
      </c>
      <c r="L156" s="313" t="s">
        <v>15</v>
      </c>
      <c r="M156" s="314" t="s">
        <v>10</v>
      </c>
      <c r="N156" s="168" t="s">
        <v>11</v>
      </c>
      <c r="O156" s="168" t="s">
        <v>14</v>
      </c>
      <c r="P156" s="313" t="s">
        <v>15</v>
      </c>
      <c r="Q156" s="314" t="s">
        <v>102</v>
      </c>
      <c r="R156" s="168" t="s">
        <v>103</v>
      </c>
      <c r="S156" s="168" t="s">
        <v>104</v>
      </c>
      <c r="T156" s="168" t="s">
        <v>105</v>
      </c>
      <c r="U156" s="168" t="s">
        <v>92</v>
      </c>
      <c r="V156" s="168" t="s">
        <v>93</v>
      </c>
      <c r="W156" s="315" t="s">
        <v>94</v>
      </c>
      <c r="X156" s="315" t="s">
        <v>21</v>
      </c>
      <c r="Y156" s="315" t="s">
        <v>79</v>
      </c>
      <c r="Z156" s="168" t="s">
        <v>120</v>
      </c>
      <c r="AA156" s="168" t="s">
        <v>122</v>
      </c>
      <c r="AB156" s="168" t="s">
        <v>123</v>
      </c>
    </row>
    <row r="157" spans="1:28">
      <c r="A157" s="548" t="s">
        <v>106</v>
      </c>
      <c r="B157" s="317" t="s">
        <v>24</v>
      </c>
      <c r="C157" s="318">
        <v>18511650</v>
      </c>
      <c r="D157" s="319">
        <v>17087063.949999999</v>
      </c>
      <c r="E157" s="368">
        <v>450</v>
      </c>
      <c r="F157" s="369">
        <v>56975</v>
      </c>
      <c r="G157" s="183">
        <v>25422</v>
      </c>
      <c r="H157" s="321">
        <v>82847</v>
      </c>
      <c r="I157" s="322">
        <v>120475493.31</v>
      </c>
      <c r="J157" s="184">
        <v>319604342.99000001</v>
      </c>
      <c r="K157" s="184">
        <v>58315197.090000004</v>
      </c>
      <c r="L157" s="323">
        <v>498395033.38999999</v>
      </c>
      <c r="M157" s="322">
        <v>121564367.82999998</v>
      </c>
      <c r="N157" s="184">
        <v>151792354.44</v>
      </c>
      <c r="O157" s="185">
        <v>58315197.090000004</v>
      </c>
      <c r="P157" s="323">
        <v>331671919.36000001</v>
      </c>
      <c r="Q157" s="325">
        <v>1.0090381412026939</v>
      </c>
      <c r="R157" s="45">
        <v>0.55595842301650589</v>
      </c>
      <c r="S157" s="45">
        <v>0.47493833475457303</v>
      </c>
      <c r="T157" s="45">
        <v>0.66547998503119676</v>
      </c>
      <c r="U157" s="179">
        <v>29.167973786977019</v>
      </c>
      <c r="V157" s="179">
        <v>19.410702759147807</v>
      </c>
      <c r="W157" s="326">
        <v>0.38573281897220923</v>
      </c>
      <c r="X157" s="45">
        <v>0.92304381024922144</v>
      </c>
      <c r="Y157" s="45">
        <v>0.61426718102779077</v>
      </c>
      <c r="Z157" s="294">
        <v>0.51774958658732362</v>
      </c>
      <c r="AA157" s="328">
        <v>29.167973786977019</v>
      </c>
      <c r="AB157" s="329">
        <v>17.916929034418867</v>
      </c>
    </row>
    <row r="158" spans="1:28">
      <c r="A158" s="548"/>
      <c r="B158" s="317" t="s">
        <v>80</v>
      </c>
      <c r="C158" s="318">
        <v>21002020</v>
      </c>
      <c r="D158" s="319">
        <v>18954447.899999999</v>
      </c>
      <c r="E158" s="368">
        <v>522</v>
      </c>
      <c r="F158" s="369">
        <v>24138</v>
      </c>
      <c r="G158" s="183">
        <v>32134</v>
      </c>
      <c r="H158" s="321">
        <v>56794</v>
      </c>
      <c r="I158" s="322">
        <v>186192614.41</v>
      </c>
      <c r="J158" s="184">
        <v>271835777.05000001</v>
      </c>
      <c r="K158" s="184">
        <v>104306767.27</v>
      </c>
      <c r="L158" s="323">
        <v>562335158.73000002</v>
      </c>
      <c r="M158" s="322">
        <v>107017551.64999999</v>
      </c>
      <c r="N158" s="184">
        <v>171622983.84999999</v>
      </c>
      <c r="O158" s="185">
        <v>104306767.27</v>
      </c>
      <c r="P158" s="323">
        <v>382947302.76999998</v>
      </c>
      <c r="Q158" s="325">
        <v>0.57476797341888719</v>
      </c>
      <c r="R158" s="45">
        <v>0.73357761648268949</v>
      </c>
      <c r="S158" s="45">
        <v>0.63134803561354835</v>
      </c>
      <c r="T158" s="45">
        <v>0.68099477122302532</v>
      </c>
      <c r="U158" s="179">
        <v>29.667715023764952</v>
      </c>
      <c r="V158" s="179">
        <v>20.203558805318725</v>
      </c>
      <c r="W158" s="326">
        <v>0.38539817068456983</v>
      </c>
      <c r="X158" s="45">
        <v>0.90250594466627487</v>
      </c>
      <c r="Y158" s="45">
        <v>0.61460182931543017</v>
      </c>
      <c r="Z158" s="294">
        <v>0.48429411557558899</v>
      </c>
      <c r="AA158" s="328">
        <v>29.667715023764952</v>
      </c>
      <c r="AB158" s="329">
        <v>18.233831925214812</v>
      </c>
    </row>
    <row r="159" spans="1:28">
      <c r="A159" s="548"/>
      <c r="B159" s="317" t="s">
        <v>31</v>
      </c>
      <c r="C159" s="318">
        <v>20940440</v>
      </c>
      <c r="D159" s="319">
        <v>18820395.129999999</v>
      </c>
      <c r="E159" s="368">
        <v>297</v>
      </c>
      <c r="F159" s="369">
        <v>42510</v>
      </c>
      <c r="G159" s="183">
        <v>22270</v>
      </c>
      <c r="H159" s="321">
        <v>65077</v>
      </c>
      <c r="I159" s="322">
        <v>89777939.150000006</v>
      </c>
      <c r="J159" s="184">
        <v>379134151.24000001</v>
      </c>
      <c r="K159" s="184">
        <v>49260192.079999998</v>
      </c>
      <c r="L159" s="323">
        <v>518172282.46999997</v>
      </c>
      <c r="M159" s="322">
        <v>50444772.82</v>
      </c>
      <c r="N159" s="184">
        <v>217983935</v>
      </c>
      <c r="O159" s="330">
        <v>49260192.079999998</v>
      </c>
      <c r="P159" s="323">
        <v>317688899.89999998</v>
      </c>
      <c r="Q159" s="325">
        <v>0.56188383580199386</v>
      </c>
      <c r="R159" s="45">
        <v>0.62382739465907289</v>
      </c>
      <c r="S159" s="45">
        <v>0.57495199070582148</v>
      </c>
      <c r="T159" s="45">
        <v>0.61309512424256862</v>
      </c>
      <c r="U159" s="179">
        <v>27.532486905337358</v>
      </c>
      <c r="V159" s="179">
        <v>16.880033479934699</v>
      </c>
      <c r="W159" s="326">
        <v>0.44897564279826097</v>
      </c>
      <c r="X159" s="45">
        <v>0.89875834175404146</v>
      </c>
      <c r="Y159" s="45">
        <v>0.55102435720173903</v>
      </c>
      <c r="Z159" s="294">
        <v>0.52820504940301494</v>
      </c>
      <c r="AA159" s="328">
        <v>27.532486905337358</v>
      </c>
      <c r="AB159" s="329">
        <v>15.171070899178813</v>
      </c>
    </row>
    <row r="160" spans="1:28">
      <c r="A160" s="548"/>
      <c r="B160" s="331" t="s">
        <v>107</v>
      </c>
      <c r="C160" s="332">
        <v>60454110</v>
      </c>
      <c r="D160" s="332">
        <v>54861906.979999989</v>
      </c>
      <c r="E160" s="332">
        <v>1269</v>
      </c>
      <c r="F160" s="332">
        <v>123623</v>
      </c>
      <c r="G160" s="332">
        <v>79826</v>
      </c>
      <c r="H160" s="333">
        <v>204718</v>
      </c>
      <c r="I160" s="370">
        <v>396446046.87</v>
      </c>
      <c r="J160" s="371">
        <v>970574271.27999997</v>
      </c>
      <c r="K160" s="371">
        <v>211882156.44</v>
      </c>
      <c r="L160" s="372">
        <v>1578902474.5899999</v>
      </c>
      <c r="M160" s="370">
        <v>279026692.29999995</v>
      </c>
      <c r="N160" s="371">
        <v>541399273.28999996</v>
      </c>
      <c r="O160" s="371">
        <v>211882156.44</v>
      </c>
      <c r="P160" s="372">
        <v>1032308122.03</v>
      </c>
      <c r="Q160" s="337">
        <v>0.70382008977755439</v>
      </c>
      <c r="R160" s="299">
        <v>0.63704793857179942</v>
      </c>
      <c r="S160" s="299">
        <v>0.55781333722765891</v>
      </c>
      <c r="T160" s="299">
        <v>0.65381373368108986</v>
      </c>
      <c r="U160" s="298">
        <v>28.779576968871893</v>
      </c>
      <c r="V160" s="298">
        <v>18.816482671780438</v>
      </c>
      <c r="W160" s="338">
        <v>0.40666617638637903</v>
      </c>
      <c r="X160" s="299">
        <v>0.90749672735236675</v>
      </c>
      <c r="Y160" s="299">
        <v>0.59333382361362097</v>
      </c>
      <c r="Z160" s="193">
        <v>0.51179183071346923</v>
      </c>
      <c r="AA160" s="340">
        <v>28.779576968871893</v>
      </c>
      <c r="AB160" s="341">
        <v>17.075896444923263</v>
      </c>
    </row>
    <row r="161" spans="1:28">
      <c r="A161" s="548" t="s">
        <v>108</v>
      </c>
      <c r="B161" s="342" t="s">
        <v>25</v>
      </c>
      <c r="C161" s="373">
        <v>17424960</v>
      </c>
      <c r="D161" s="374">
        <v>16155661.470000001</v>
      </c>
      <c r="E161" s="375">
        <v>794</v>
      </c>
      <c r="F161" s="376">
        <v>33329</v>
      </c>
      <c r="G161" s="194">
        <v>8455</v>
      </c>
      <c r="H161" s="321">
        <v>42578</v>
      </c>
      <c r="I161" s="346">
        <v>134006800.2</v>
      </c>
      <c r="J161" s="195">
        <v>291813382.87</v>
      </c>
      <c r="K161" s="195">
        <v>34598166</v>
      </c>
      <c r="L161" s="323">
        <v>460418349.06999999</v>
      </c>
      <c r="M161" s="346">
        <v>96788521.909999996</v>
      </c>
      <c r="N161" s="195">
        <v>272746779.74000001</v>
      </c>
      <c r="O161" s="196">
        <v>34598166</v>
      </c>
      <c r="P161" s="323">
        <v>404133467.64999998</v>
      </c>
      <c r="Q161" s="325">
        <v>0.72226574894368678</v>
      </c>
      <c r="R161" s="45">
        <v>0.94158722877298173</v>
      </c>
      <c r="S161" s="45">
        <v>0.93466165621850872</v>
      </c>
      <c r="T161" s="45">
        <v>0.87775274045074447</v>
      </c>
      <c r="U161" s="179">
        <v>28.498885664630109</v>
      </c>
      <c r="V161" s="179">
        <v>25.014974991921513</v>
      </c>
      <c r="W161" s="326">
        <v>0.18618601540049418</v>
      </c>
      <c r="X161" s="45">
        <v>0.92715630165004692</v>
      </c>
      <c r="Y161" s="45">
        <v>0.81381398459950582</v>
      </c>
      <c r="Z161" s="47">
        <v>0.65151016957114005</v>
      </c>
      <c r="AA161" s="328">
        <v>28.498885664630109</v>
      </c>
      <c r="AB161" s="329">
        <v>23.192791699378361</v>
      </c>
    </row>
    <row r="162" spans="1:28">
      <c r="A162" s="548"/>
      <c r="B162" s="317" t="s">
        <v>27</v>
      </c>
      <c r="C162" s="373">
        <v>25011200</v>
      </c>
      <c r="D162" s="374">
        <v>20799368.259999998</v>
      </c>
      <c r="E162" s="368">
        <v>817</v>
      </c>
      <c r="F162" s="369">
        <v>21491</v>
      </c>
      <c r="G162" s="183">
        <v>30525</v>
      </c>
      <c r="H162" s="321">
        <v>52833</v>
      </c>
      <c r="I162" s="322">
        <v>253979219.56999999</v>
      </c>
      <c r="J162" s="184">
        <v>264070537.40000001</v>
      </c>
      <c r="K162" s="184">
        <v>151025507.52000001</v>
      </c>
      <c r="L162" s="323">
        <v>669075264.49000001</v>
      </c>
      <c r="M162" s="322">
        <v>266399467.37999997</v>
      </c>
      <c r="N162" s="184">
        <v>175079261.75000003</v>
      </c>
      <c r="O162" s="185">
        <v>151025507.52000001</v>
      </c>
      <c r="P162" s="323">
        <v>592504236.64999998</v>
      </c>
      <c r="Q162" s="325">
        <v>1.0489026142809168</v>
      </c>
      <c r="R162" s="45">
        <v>0.78561280759215391</v>
      </c>
      <c r="S162" s="45">
        <v>0.66300187621763829</v>
      </c>
      <c r="T162" s="45">
        <v>0.88555692923670404</v>
      </c>
      <c r="U162" s="179">
        <v>32.168057035497675</v>
      </c>
      <c r="V162" s="179">
        <v>28.486645807866477</v>
      </c>
      <c r="W162" s="326">
        <v>0.26356893366216072</v>
      </c>
      <c r="X162" s="45">
        <v>0.83160217262666314</v>
      </c>
      <c r="Y162" s="45">
        <v>0.73643106633783928</v>
      </c>
      <c r="Z162" s="294">
        <v>0.49963091249787067</v>
      </c>
      <c r="AA162" s="328">
        <v>32.168057035497675</v>
      </c>
      <c r="AB162" s="329">
        <v>23.689556544667987</v>
      </c>
    </row>
    <row r="163" spans="1:28">
      <c r="A163" s="548"/>
      <c r="B163" s="347" t="s">
        <v>30</v>
      </c>
      <c r="C163" s="373">
        <v>21317610</v>
      </c>
      <c r="D163" s="374">
        <v>18444403.34</v>
      </c>
      <c r="E163" s="368">
        <v>703</v>
      </c>
      <c r="F163" s="369">
        <v>24722</v>
      </c>
      <c r="G163" s="197">
        <v>27383</v>
      </c>
      <c r="H163" s="321">
        <v>52808</v>
      </c>
      <c r="I163" s="349">
        <v>192811277.94999999</v>
      </c>
      <c r="J163" s="198">
        <v>272689817.10000002</v>
      </c>
      <c r="K163" s="198">
        <v>85348478</v>
      </c>
      <c r="L163" s="323">
        <v>550849573.04999995</v>
      </c>
      <c r="M163" s="349">
        <v>180941713.66000006</v>
      </c>
      <c r="N163" s="198">
        <v>224387958.94999999</v>
      </c>
      <c r="O163" s="185">
        <v>85348478</v>
      </c>
      <c r="P163" s="323">
        <v>490678150.61000001</v>
      </c>
      <c r="Q163" s="325">
        <v>0.93843947088469604</v>
      </c>
      <c r="R163" s="45">
        <v>0.86509303945682869</v>
      </c>
      <c r="S163" s="45">
        <v>0.82286886007082938</v>
      </c>
      <c r="T163" s="45">
        <v>0.89076614490806139</v>
      </c>
      <c r="U163" s="179">
        <v>29.86540485456549</v>
      </c>
      <c r="V163" s="179">
        <v>26.603091548419805</v>
      </c>
      <c r="W163" s="326">
        <v>0.22929211772327329</v>
      </c>
      <c r="X163" s="45">
        <v>0.86521910007735392</v>
      </c>
      <c r="Y163" s="45">
        <v>0.77070788227672671</v>
      </c>
      <c r="Z163" s="47">
        <v>0.52344341766399027</v>
      </c>
      <c r="AA163" s="328">
        <v>29.86540485456549</v>
      </c>
      <c r="AB163" s="329">
        <v>23.017502928799242</v>
      </c>
    </row>
    <row r="164" spans="1:28">
      <c r="A164" s="548"/>
      <c r="B164" s="347" t="s">
        <v>118</v>
      </c>
      <c r="C164" s="373">
        <v>19919220</v>
      </c>
      <c r="D164" s="374">
        <v>17965277.629999999</v>
      </c>
      <c r="E164" s="368">
        <v>256</v>
      </c>
      <c r="F164" s="369">
        <v>16738</v>
      </c>
      <c r="G164" s="197">
        <v>18227</v>
      </c>
      <c r="H164" s="321">
        <v>35221</v>
      </c>
      <c r="I164" s="349">
        <v>274397526.44</v>
      </c>
      <c r="J164" s="198">
        <v>216114073.66999999</v>
      </c>
      <c r="K164" s="198">
        <v>90467485.799999982</v>
      </c>
      <c r="L164" s="323">
        <v>580979085.90999997</v>
      </c>
      <c r="M164" s="349">
        <v>273211074.2100001</v>
      </c>
      <c r="N164" s="198">
        <v>158986423.09</v>
      </c>
      <c r="O164" s="185">
        <v>90467485.799999982</v>
      </c>
      <c r="P164" s="323">
        <v>522664983.10000002</v>
      </c>
      <c r="Q164" s="325">
        <v>0.99567615552008504</v>
      </c>
      <c r="R164" s="45">
        <v>0.81366246985383306</v>
      </c>
      <c r="S164" s="45">
        <v>0.73565973927624784</v>
      </c>
      <c r="T164" s="45">
        <v>0.89962787951538514</v>
      </c>
      <c r="U164" s="179">
        <v>32.338998476696517</v>
      </c>
      <c r="V164" s="179">
        <v>29.093064625241755</v>
      </c>
      <c r="W164" s="326">
        <v>0.1886196036199167</v>
      </c>
      <c r="X164" s="45">
        <v>0.90190668259098494</v>
      </c>
      <c r="Y164" s="45">
        <v>0.8113803963800833</v>
      </c>
      <c r="Z164" s="47">
        <v>0.51599897788251325</v>
      </c>
      <c r="AA164" s="328">
        <v>32.338998476696517</v>
      </c>
      <c r="AB164" s="329">
        <v>26.23922940255693</v>
      </c>
    </row>
    <row r="165" spans="1:28">
      <c r="A165" s="548"/>
      <c r="B165" s="331" t="s">
        <v>107</v>
      </c>
      <c r="C165" s="377">
        <v>83672990</v>
      </c>
      <c r="D165" s="378">
        <v>73364710.699999988</v>
      </c>
      <c r="E165" s="379">
        <v>2570</v>
      </c>
      <c r="F165" s="379">
        <v>96280</v>
      </c>
      <c r="G165" s="379">
        <v>84590</v>
      </c>
      <c r="H165" s="378">
        <v>183440</v>
      </c>
      <c r="I165" s="380">
        <v>855194824.16000009</v>
      </c>
      <c r="J165" s="380">
        <v>1044687811.04</v>
      </c>
      <c r="K165" s="380">
        <v>361439637.31999993</v>
      </c>
      <c r="L165" s="381">
        <v>2261322272.52</v>
      </c>
      <c r="M165" s="382">
        <v>817340777.16000009</v>
      </c>
      <c r="N165" s="380">
        <v>831200423.53000009</v>
      </c>
      <c r="O165" s="380">
        <v>361439637.31999993</v>
      </c>
      <c r="P165" s="381">
        <v>2009980838.0099998</v>
      </c>
      <c r="Q165" s="337">
        <v>0.95573634693453458</v>
      </c>
      <c r="R165" s="299">
        <v>0.84817351531043972</v>
      </c>
      <c r="S165" s="299">
        <v>0.79564479909316599</v>
      </c>
      <c r="T165" s="299">
        <v>0.88885200594167979</v>
      </c>
      <c r="U165" s="298">
        <v>30.823024461541294</v>
      </c>
      <c r="V165" s="298">
        <v>27.397107121830441</v>
      </c>
      <c r="W165" s="338">
        <v>0.22065208532614877</v>
      </c>
      <c r="X165" s="299">
        <v>0.87680278546278778</v>
      </c>
      <c r="Y165" s="299">
        <v>0.77934791467385123</v>
      </c>
      <c r="Z165" s="193">
        <v>0.54488116005233322</v>
      </c>
      <c r="AA165" s="340">
        <v>30.823024461541294</v>
      </c>
      <c r="AB165" s="341">
        <v>24.021859838043312</v>
      </c>
    </row>
    <row r="166" spans="1:28">
      <c r="A166" s="548" t="s">
        <v>109</v>
      </c>
      <c r="B166" s="317" t="s">
        <v>95</v>
      </c>
      <c r="C166" s="373">
        <v>26681960</v>
      </c>
      <c r="D166" s="374">
        <v>24260514.329999998</v>
      </c>
      <c r="E166" s="368">
        <v>606</v>
      </c>
      <c r="F166" s="369">
        <v>28236</v>
      </c>
      <c r="G166" s="183">
        <v>48970</v>
      </c>
      <c r="H166" s="321">
        <v>77812</v>
      </c>
      <c r="I166" s="322">
        <v>188490919.41999999</v>
      </c>
      <c r="J166" s="184">
        <v>345791905.16000003</v>
      </c>
      <c r="K166" s="184">
        <v>186960788.06999999</v>
      </c>
      <c r="L166" s="323">
        <v>721243612.6500001</v>
      </c>
      <c r="M166" s="322">
        <v>174318746.38</v>
      </c>
      <c r="N166" s="184">
        <v>131959141.58999999</v>
      </c>
      <c r="O166" s="185">
        <v>186960788.06999999</v>
      </c>
      <c r="P166" s="323">
        <v>493238676.03999996</v>
      </c>
      <c r="Q166" s="325">
        <v>0.92481243614488817</v>
      </c>
      <c r="R166" s="45">
        <v>0.5986265930002832</v>
      </c>
      <c r="S166" s="45">
        <v>0.38161431664787437</v>
      </c>
      <c r="T166" s="45">
        <v>0.68387250491929874</v>
      </c>
      <c r="U166" s="179">
        <v>29.729114677429848</v>
      </c>
      <c r="V166" s="179">
        <v>20.330924123487041</v>
      </c>
      <c r="W166" s="326">
        <v>0.37819040634617385</v>
      </c>
      <c r="X166" s="45">
        <v>0.90924783374234874</v>
      </c>
      <c r="Y166" s="45">
        <v>0.62180959365382615</v>
      </c>
      <c r="Z166" s="294">
        <v>0.40001542178584282</v>
      </c>
      <c r="AA166" s="328">
        <v>29.729114677429848</v>
      </c>
      <c r="AB166" s="329">
        <v>18.485848717260648</v>
      </c>
    </row>
    <row r="167" spans="1:28">
      <c r="A167" s="548"/>
      <c r="B167" s="317" t="s">
        <v>28</v>
      </c>
      <c r="C167" s="373">
        <v>75536750</v>
      </c>
      <c r="D167" s="374">
        <v>64616039</v>
      </c>
      <c r="E167" s="383">
        <v>3121</v>
      </c>
      <c r="F167" s="369">
        <v>18405</v>
      </c>
      <c r="G167" s="183">
        <v>16411</v>
      </c>
      <c r="H167" s="321">
        <v>37937</v>
      </c>
      <c r="I167" s="322">
        <v>1759015001.9300001</v>
      </c>
      <c r="J167" s="184">
        <v>300486588.37</v>
      </c>
      <c r="K167" s="184">
        <v>231360851.40999997</v>
      </c>
      <c r="L167" s="323">
        <v>2290862441.71</v>
      </c>
      <c r="M167" s="322">
        <v>1707153595.9100001</v>
      </c>
      <c r="N167" s="184">
        <v>163512428.36000001</v>
      </c>
      <c r="O167" s="185">
        <v>231360851.40999997</v>
      </c>
      <c r="P167" s="323">
        <v>2102026875.6799998</v>
      </c>
      <c r="Q167" s="325">
        <v>0.97051679152076742</v>
      </c>
      <c r="R167" s="45">
        <v>0.74245591918866871</v>
      </c>
      <c r="S167" s="45">
        <v>0.5441588233504161</v>
      </c>
      <c r="T167" s="45">
        <v>0.91757009823381408</v>
      </c>
      <c r="U167" s="179">
        <v>35.453464451914179</v>
      </c>
      <c r="V167" s="179">
        <v>32.531038859871927</v>
      </c>
      <c r="W167" s="326">
        <v>0.21508742098766542</v>
      </c>
      <c r="X167" s="45">
        <v>0.85542519369710768</v>
      </c>
      <c r="Y167" s="45">
        <v>0.78491257901233458</v>
      </c>
      <c r="Z167" s="294">
        <v>0.44283944434193534</v>
      </c>
      <c r="AA167" s="328">
        <v>35.453464451914179</v>
      </c>
      <c r="AB167" s="329">
        <v>27.827870217874079</v>
      </c>
    </row>
    <row r="168" spans="1:28">
      <c r="A168" s="548"/>
      <c r="B168" s="317" t="s">
        <v>29</v>
      </c>
      <c r="C168" s="373">
        <v>44715220</v>
      </c>
      <c r="D168" s="374">
        <v>35151370.700000003</v>
      </c>
      <c r="E168" s="368">
        <v>1389</v>
      </c>
      <c r="F168" s="369">
        <v>9411</v>
      </c>
      <c r="G168" s="183">
        <v>30016</v>
      </c>
      <c r="H168" s="321">
        <v>40816</v>
      </c>
      <c r="I168" s="322">
        <v>636011590.54999995</v>
      </c>
      <c r="J168" s="184">
        <v>188597532.59999999</v>
      </c>
      <c r="K168" s="184">
        <v>537401016.64999998</v>
      </c>
      <c r="L168" s="323">
        <v>1362010139.8</v>
      </c>
      <c r="M168" s="322">
        <v>608847212.3499999</v>
      </c>
      <c r="N168" s="184">
        <v>130169925.86000003</v>
      </c>
      <c r="O168" s="185">
        <v>537401016.64999998</v>
      </c>
      <c r="P168" s="323">
        <v>1276418154.8599999</v>
      </c>
      <c r="Q168" s="325">
        <v>0.95728949188408774</v>
      </c>
      <c r="R168" s="45">
        <v>0.91952104201811524</v>
      </c>
      <c r="S168" s="45">
        <v>0.69019951674595781</v>
      </c>
      <c r="T168" s="45">
        <v>0.9371576007851391</v>
      </c>
      <c r="U168" s="179">
        <v>38.746999410751279</v>
      </c>
      <c r="V168" s="179">
        <v>36.312045005402872</v>
      </c>
      <c r="W168" s="326">
        <v>0.26328497926386052</v>
      </c>
      <c r="X168" s="45">
        <v>0.78611646548982661</v>
      </c>
      <c r="Y168" s="45">
        <v>0.73671502073613948</v>
      </c>
      <c r="Z168" s="294">
        <v>0.52156017248137987</v>
      </c>
      <c r="AA168" s="328">
        <v>38.746999410751279</v>
      </c>
      <c r="AB168" s="329">
        <v>28.545496474354813</v>
      </c>
    </row>
    <row r="169" spans="1:28">
      <c r="A169" s="548"/>
      <c r="B169" s="331" t="s">
        <v>107</v>
      </c>
      <c r="C169" s="332">
        <v>146933930</v>
      </c>
      <c r="D169" s="333">
        <v>124027924.03</v>
      </c>
      <c r="E169" s="199">
        <v>5116</v>
      </c>
      <c r="F169" s="199">
        <v>56052</v>
      </c>
      <c r="G169" s="199">
        <v>95397</v>
      </c>
      <c r="H169" s="333">
        <v>156565</v>
      </c>
      <c r="I169" s="370">
        <v>2583517511.9000001</v>
      </c>
      <c r="J169" s="371">
        <v>834876026.13</v>
      </c>
      <c r="K169" s="371">
        <v>955722656.12999988</v>
      </c>
      <c r="L169" s="372">
        <v>4374116194.1599998</v>
      </c>
      <c r="M169" s="370">
        <v>2490319554.6399999</v>
      </c>
      <c r="N169" s="371">
        <v>425641495.81</v>
      </c>
      <c r="O169" s="371">
        <v>955722656.12999988</v>
      </c>
      <c r="P169" s="372">
        <v>3871683706.5799999</v>
      </c>
      <c r="Q169" s="337">
        <v>0.96392594328053949</v>
      </c>
      <c r="R169" s="299">
        <v>0.77145379678070269</v>
      </c>
      <c r="S169" s="299">
        <v>0.50982598911484689</v>
      </c>
      <c r="T169" s="299">
        <v>0.88513508437411625</v>
      </c>
      <c r="U169" s="298">
        <v>35.267188646179257</v>
      </c>
      <c r="V169" s="298">
        <v>31.216225997973755</v>
      </c>
      <c r="W169" s="338">
        <v>0.25285148909417632</v>
      </c>
      <c r="X169" s="299">
        <v>0.84410676301927001</v>
      </c>
      <c r="Y169" s="299">
        <v>0.74714851090582368</v>
      </c>
      <c r="Z169" s="193">
        <v>0.44207837000606776</v>
      </c>
      <c r="AA169" s="340">
        <v>35.267188646179257</v>
      </c>
      <c r="AB169" s="341">
        <v>26.349827480827607</v>
      </c>
    </row>
    <row r="170" spans="1:28" ht="15" thickBot="1">
      <c r="A170" s="546" t="s">
        <v>32</v>
      </c>
      <c r="B170" s="547"/>
      <c r="C170" s="356">
        <v>291061030</v>
      </c>
      <c r="D170" s="356">
        <v>252254541.71000001</v>
      </c>
      <c r="E170" s="357">
        <v>8955</v>
      </c>
      <c r="F170" s="357">
        <v>275955</v>
      </c>
      <c r="G170" s="357">
        <v>259813</v>
      </c>
      <c r="H170" s="357">
        <v>544723</v>
      </c>
      <c r="I170" s="358">
        <v>3835158382.9300003</v>
      </c>
      <c r="J170" s="359">
        <v>2850138108.4499998</v>
      </c>
      <c r="K170" s="359">
        <v>1529044449.8899999</v>
      </c>
      <c r="L170" s="360">
        <v>8214340941.2700005</v>
      </c>
      <c r="M170" s="358">
        <v>3586687024.1000004</v>
      </c>
      <c r="N170" s="359">
        <v>1798241192.6300001</v>
      </c>
      <c r="O170" s="359">
        <v>1529044449.8899999</v>
      </c>
      <c r="P170" s="360">
        <v>6913972666.6199999</v>
      </c>
      <c r="Q170" s="361">
        <v>0.93521223010347443</v>
      </c>
      <c r="R170" s="362">
        <v>0.75979605741334089</v>
      </c>
      <c r="S170" s="362">
        <v>0.63093124761169683</v>
      </c>
      <c r="T170" s="362">
        <v>0.84169536132633993</v>
      </c>
      <c r="U170" s="363">
        <v>32.563698895512744</v>
      </c>
      <c r="V170" s="363">
        <v>27.408714307980734</v>
      </c>
      <c r="W170" s="364">
        <v>0.27052591811824223</v>
      </c>
      <c r="X170" s="362">
        <v>0.86667233229402096</v>
      </c>
      <c r="Y170" s="362">
        <v>0.72947408188175777</v>
      </c>
      <c r="Z170" s="297">
        <v>0.50289780310359578</v>
      </c>
      <c r="AA170" s="366">
        <v>32.563698895512744</v>
      </c>
      <c r="AB170" s="367">
        <v>23.754374354478166</v>
      </c>
    </row>
    <row r="173" spans="1:28" ht="15" thickBot="1">
      <c r="A173" s="300"/>
      <c r="B173" s="308">
        <v>44135</v>
      </c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2"/>
      <c r="P173" s="302"/>
      <c r="Q173" s="302"/>
      <c r="R173" s="302"/>
      <c r="S173" s="302"/>
      <c r="T173" s="302"/>
      <c r="U173" s="309"/>
      <c r="V173" s="309"/>
      <c r="W173" s="310"/>
      <c r="X173" s="310"/>
      <c r="Y173" s="310"/>
      <c r="Z173" s="300"/>
      <c r="AA173" s="302"/>
      <c r="AB173" s="302"/>
    </row>
    <row r="174" spans="1:28">
      <c r="A174" s="548" t="s">
        <v>101</v>
      </c>
      <c r="B174" s="538" t="s">
        <v>1</v>
      </c>
      <c r="C174" s="539" t="s">
        <v>2</v>
      </c>
      <c r="D174" s="541" t="s">
        <v>3</v>
      </c>
      <c r="E174" s="543" t="s">
        <v>5</v>
      </c>
      <c r="F174" s="544"/>
      <c r="G174" s="544"/>
      <c r="H174" s="545"/>
      <c r="I174" s="532" t="s">
        <v>6</v>
      </c>
      <c r="J174" s="533"/>
      <c r="K174" s="533"/>
      <c r="L174" s="534"/>
      <c r="M174" s="532" t="s">
        <v>7</v>
      </c>
      <c r="N174" s="533"/>
      <c r="O174" s="533"/>
      <c r="P174" s="534"/>
      <c r="Q174" s="535" t="s">
        <v>8</v>
      </c>
      <c r="R174" s="536"/>
      <c r="S174" s="536"/>
      <c r="T174" s="536"/>
      <c r="U174" s="536"/>
      <c r="V174" s="536"/>
      <c r="W174" s="536"/>
      <c r="X174" s="536"/>
      <c r="Y174" s="536"/>
      <c r="Z174" s="536"/>
      <c r="AA174" s="536"/>
      <c r="AB174" s="536"/>
    </row>
    <row r="175" spans="1:28" ht="36">
      <c r="A175" s="548"/>
      <c r="B175" s="538"/>
      <c r="C175" s="540"/>
      <c r="D175" s="542"/>
      <c r="E175" s="314" t="s">
        <v>10</v>
      </c>
      <c r="F175" s="168" t="s">
        <v>11</v>
      </c>
      <c r="G175" s="168" t="s">
        <v>12</v>
      </c>
      <c r="H175" s="313" t="s">
        <v>13</v>
      </c>
      <c r="I175" s="314" t="s">
        <v>10</v>
      </c>
      <c r="J175" s="168" t="s">
        <v>11</v>
      </c>
      <c r="K175" s="168" t="s">
        <v>14</v>
      </c>
      <c r="L175" s="313" t="s">
        <v>15</v>
      </c>
      <c r="M175" s="314" t="s">
        <v>10</v>
      </c>
      <c r="N175" s="168" t="s">
        <v>11</v>
      </c>
      <c r="O175" s="168" t="s">
        <v>14</v>
      </c>
      <c r="P175" s="313" t="s">
        <v>15</v>
      </c>
      <c r="Q175" s="314" t="s">
        <v>102</v>
      </c>
      <c r="R175" s="168" t="s">
        <v>103</v>
      </c>
      <c r="S175" s="168" t="s">
        <v>104</v>
      </c>
      <c r="T175" s="168" t="s">
        <v>105</v>
      </c>
      <c r="U175" s="168" t="s">
        <v>92</v>
      </c>
      <c r="V175" s="168" t="s">
        <v>93</v>
      </c>
      <c r="W175" s="315" t="s">
        <v>94</v>
      </c>
      <c r="X175" s="315" t="s">
        <v>21</v>
      </c>
      <c r="Y175" s="315" t="s">
        <v>79</v>
      </c>
      <c r="Z175" s="168" t="s">
        <v>120</v>
      </c>
      <c r="AA175" s="168" t="s">
        <v>122</v>
      </c>
      <c r="AB175" s="168" t="s">
        <v>123</v>
      </c>
    </row>
    <row r="176" spans="1:28">
      <c r="A176" s="548" t="s">
        <v>106</v>
      </c>
      <c r="B176" s="317" t="s">
        <v>24</v>
      </c>
      <c r="C176" s="318">
        <v>15064948.421932325</v>
      </c>
      <c r="D176" s="319">
        <v>15160887.189999999</v>
      </c>
      <c r="E176" s="368">
        <v>450</v>
      </c>
      <c r="F176" s="369">
        <v>57986</v>
      </c>
      <c r="G176" s="183">
        <v>25918</v>
      </c>
      <c r="H176" s="321">
        <v>84354</v>
      </c>
      <c r="I176" s="322">
        <v>141375472.84</v>
      </c>
      <c r="J176" s="184">
        <v>307509903.73001403</v>
      </c>
      <c r="K176" s="184">
        <v>74860979.599999994</v>
      </c>
      <c r="L176" s="323">
        <v>523746356.17001402</v>
      </c>
      <c r="M176" s="322">
        <v>114364110.59</v>
      </c>
      <c r="N176" s="184">
        <v>101626457.53</v>
      </c>
      <c r="O176" s="185">
        <v>74860979.599999994</v>
      </c>
      <c r="P176" s="323">
        <v>290851547.72000003</v>
      </c>
      <c r="Q176" s="325">
        <v>0.80893883707416647</v>
      </c>
      <c r="R176" s="45">
        <v>0.46156086884282571</v>
      </c>
      <c r="S176" s="45">
        <v>0.33048190089911861</v>
      </c>
      <c r="T176" s="45">
        <v>0.55532901430933546</v>
      </c>
      <c r="U176" s="179">
        <v>34.545890989511022</v>
      </c>
      <c r="V176" s="179">
        <v>19.18433559164291</v>
      </c>
      <c r="W176" s="326">
        <v>0.44113445970910137</v>
      </c>
      <c r="X176" s="45">
        <v>1.0063683436133111</v>
      </c>
      <c r="Y176" s="45">
        <v>0.55886554029089863</v>
      </c>
      <c r="Z176" s="294">
        <v>0.42845626763401856</v>
      </c>
      <c r="AA176" s="328">
        <v>34.545890989511022</v>
      </c>
      <c r="AB176" s="329">
        <v>19.306508032683567</v>
      </c>
    </row>
    <row r="177" spans="1:28">
      <c r="A177" s="548"/>
      <c r="B177" s="317" t="s">
        <v>80</v>
      </c>
      <c r="C177" s="318">
        <v>17778229.456010148</v>
      </c>
      <c r="D177" s="319">
        <v>17191347.329999998</v>
      </c>
      <c r="E177" s="368">
        <v>522</v>
      </c>
      <c r="F177" s="369">
        <v>24562</v>
      </c>
      <c r="G177" s="183">
        <v>32831</v>
      </c>
      <c r="H177" s="321">
        <v>57915</v>
      </c>
      <c r="I177" s="322">
        <v>220858002.28</v>
      </c>
      <c r="J177" s="184">
        <v>218115568.06000003</v>
      </c>
      <c r="K177" s="184">
        <v>127213967.18000001</v>
      </c>
      <c r="L177" s="323">
        <v>566187537.51999998</v>
      </c>
      <c r="M177" s="322">
        <v>104798012.95000002</v>
      </c>
      <c r="N177" s="184">
        <v>123644447.67</v>
      </c>
      <c r="O177" s="185">
        <v>127213967.18000001</v>
      </c>
      <c r="P177" s="323">
        <v>355656427.80000001</v>
      </c>
      <c r="Q177" s="325">
        <v>0.47450403366928445</v>
      </c>
      <c r="R177" s="45">
        <v>0.7264319707715019</v>
      </c>
      <c r="S177" s="45">
        <v>0.56687584829335713</v>
      </c>
      <c r="T177" s="45">
        <v>0.62816011344551503</v>
      </c>
      <c r="U177" s="179">
        <v>32.934448164627945</v>
      </c>
      <c r="V177" s="179">
        <v>20.688106695358126</v>
      </c>
      <c r="W177" s="326">
        <v>0.39257625649311523</v>
      </c>
      <c r="X177" s="45">
        <v>0.96698871912625994</v>
      </c>
      <c r="Y177" s="45">
        <v>0.60742374350688477</v>
      </c>
      <c r="Z177" s="294">
        <v>0.47509425439129904</v>
      </c>
      <c r="AA177" s="328">
        <v>32.934448164627945</v>
      </c>
      <c r="AB177" s="329">
        <v>20.005165794491756</v>
      </c>
    </row>
    <row r="178" spans="1:28">
      <c r="A178" s="548"/>
      <c r="B178" s="317" t="s">
        <v>31</v>
      </c>
      <c r="C178" s="318">
        <v>17690413.622226048</v>
      </c>
      <c r="D178" s="319">
        <v>16811169.210000001</v>
      </c>
      <c r="E178" s="368">
        <v>297</v>
      </c>
      <c r="F178" s="369">
        <v>43001</v>
      </c>
      <c r="G178" s="183">
        <v>22787</v>
      </c>
      <c r="H178" s="321">
        <v>66085</v>
      </c>
      <c r="I178" s="322">
        <v>97850077.010000005</v>
      </c>
      <c r="J178" s="184">
        <v>374297347.13000339</v>
      </c>
      <c r="K178" s="184">
        <v>60364174.789999999</v>
      </c>
      <c r="L178" s="323">
        <v>532511598.9300034</v>
      </c>
      <c r="M178" s="322">
        <v>39242317.93</v>
      </c>
      <c r="N178" s="184">
        <v>124472118.92</v>
      </c>
      <c r="O178" s="330">
        <v>60364174.789999999</v>
      </c>
      <c r="P178" s="323">
        <v>224078611.63999999</v>
      </c>
      <c r="Q178" s="325">
        <v>0.40104534538066378</v>
      </c>
      <c r="R178" s="45">
        <v>0.42524190522670169</v>
      </c>
      <c r="S178" s="45">
        <v>0.33254876069631223</v>
      </c>
      <c r="T178" s="45">
        <v>0.42079573870362635</v>
      </c>
      <c r="U178" s="179">
        <v>31.676059664740201</v>
      </c>
      <c r="V178" s="179">
        <v>13.329150925844495</v>
      </c>
      <c r="W178" s="326">
        <v>0.60011854345192783</v>
      </c>
      <c r="X178" s="45">
        <v>0.95029825582363014</v>
      </c>
      <c r="Y178" s="45">
        <v>0.39988145654807217</v>
      </c>
      <c r="Z178" s="294">
        <v>0.39396869523176409</v>
      </c>
      <c r="AA178" s="328">
        <v>31.676059664740201</v>
      </c>
      <c r="AB178" s="329">
        <v>12.66666887643995</v>
      </c>
    </row>
    <row r="179" spans="1:28">
      <c r="A179" s="548"/>
      <c r="B179" s="331" t="s">
        <v>107</v>
      </c>
      <c r="C179" s="332">
        <v>50533591.500168517</v>
      </c>
      <c r="D179" s="332">
        <v>49163403.730000004</v>
      </c>
      <c r="E179" s="332">
        <v>1269</v>
      </c>
      <c r="F179" s="332">
        <v>125549</v>
      </c>
      <c r="G179" s="332">
        <v>81536</v>
      </c>
      <c r="H179" s="333">
        <v>208354</v>
      </c>
      <c r="I179" s="370">
        <v>460083552.13</v>
      </c>
      <c r="J179" s="371">
        <v>899922818.92001748</v>
      </c>
      <c r="K179" s="371">
        <v>262439121.56999999</v>
      </c>
      <c r="L179" s="372">
        <v>1622445492.6200173</v>
      </c>
      <c r="M179" s="370">
        <v>258404441.47000003</v>
      </c>
      <c r="N179" s="371">
        <v>349743024.12</v>
      </c>
      <c r="O179" s="371">
        <v>262439121.56999999</v>
      </c>
      <c r="P179" s="372">
        <v>870586587.15999997</v>
      </c>
      <c r="Q179" s="337">
        <v>0.56164677105645788</v>
      </c>
      <c r="R179" s="299">
        <v>0.52667084525489727</v>
      </c>
      <c r="S179" s="299">
        <v>0.38863668835480897</v>
      </c>
      <c r="T179" s="299">
        <v>0.53658911262043518</v>
      </c>
      <c r="U179" s="298">
        <v>33.00108148594245</v>
      </c>
      <c r="V179" s="298">
        <v>17.708021030056535</v>
      </c>
      <c r="W179" s="338">
        <v>0.47796017663235113</v>
      </c>
      <c r="X179" s="299">
        <v>0.97288560481271269</v>
      </c>
      <c r="Y179" s="299">
        <v>0.52203982336764887</v>
      </c>
      <c r="Z179" s="193">
        <v>0.43038649873377577</v>
      </c>
      <c r="AA179" s="340">
        <v>33.00108148594245</v>
      </c>
      <c r="AB179" s="341">
        <v>17.227878749862786</v>
      </c>
    </row>
    <row r="180" spans="1:28">
      <c r="A180" s="548" t="s">
        <v>108</v>
      </c>
      <c r="B180" s="342" t="s">
        <v>25</v>
      </c>
      <c r="C180" s="373">
        <v>23305197.626751769</v>
      </c>
      <c r="D180" s="374">
        <v>21185114.109999999</v>
      </c>
      <c r="E180" s="375">
        <v>794</v>
      </c>
      <c r="F180" s="376">
        <v>33337</v>
      </c>
      <c r="G180" s="194">
        <v>8507</v>
      </c>
      <c r="H180" s="321">
        <v>42638</v>
      </c>
      <c r="I180" s="346">
        <v>362426586.10999995</v>
      </c>
      <c r="J180" s="195">
        <v>489174477.42000657</v>
      </c>
      <c r="K180" s="195">
        <v>39790649.850000001</v>
      </c>
      <c r="L180" s="323">
        <v>891391713.38000655</v>
      </c>
      <c r="M180" s="346">
        <v>98090916.510000005</v>
      </c>
      <c r="N180" s="195">
        <v>152233334.41</v>
      </c>
      <c r="O180" s="196">
        <v>39790649.850000001</v>
      </c>
      <c r="P180" s="323">
        <v>290114900.77000004</v>
      </c>
      <c r="Q180" s="325">
        <v>0.2706504441708602</v>
      </c>
      <c r="R180" s="45">
        <v>0.36301823005050893</v>
      </c>
      <c r="S180" s="45">
        <v>0.31120457308587673</v>
      </c>
      <c r="T180" s="45">
        <v>0.32546286488342308</v>
      </c>
      <c r="U180" s="179">
        <v>42.076323438788719</v>
      </c>
      <c r="V180" s="179">
        <v>13.6942807701497</v>
      </c>
      <c r="W180" s="326">
        <v>0.70414462723936855</v>
      </c>
      <c r="X180" s="45">
        <v>0.90902958427101466</v>
      </c>
      <c r="Y180" s="45">
        <v>0.29585537276063151</v>
      </c>
      <c r="Z180" s="47">
        <v>0.3852224824355972</v>
      </c>
      <c r="AA180" s="328">
        <v>42.076323438788719</v>
      </c>
      <c r="AB180" s="329">
        <v>12.448506355379731</v>
      </c>
    </row>
    <row r="181" spans="1:28">
      <c r="A181" s="548"/>
      <c r="B181" s="317" t="s">
        <v>27</v>
      </c>
      <c r="C181" s="373">
        <v>23356674.865525339</v>
      </c>
      <c r="D181" s="374">
        <v>24236363.43</v>
      </c>
      <c r="E181" s="368">
        <v>819</v>
      </c>
      <c r="F181" s="369">
        <v>21474</v>
      </c>
      <c r="G181" s="183">
        <v>30901</v>
      </c>
      <c r="H181" s="321">
        <v>53194</v>
      </c>
      <c r="I181" s="322">
        <v>389862136.63</v>
      </c>
      <c r="J181" s="184">
        <v>359370814.07999068</v>
      </c>
      <c r="K181" s="184">
        <v>211540210.96000001</v>
      </c>
      <c r="L181" s="323">
        <v>960773161.66999078</v>
      </c>
      <c r="M181" s="322">
        <v>250157392.00000003</v>
      </c>
      <c r="N181" s="184">
        <v>112359567.32999997</v>
      </c>
      <c r="O181" s="185">
        <v>211540210.96000001</v>
      </c>
      <c r="P181" s="323">
        <v>574057170.28999996</v>
      </c>
      <c r="Q181" s="325">
        <v>0.64165603298227636</v>
      </c>
      <c r="R181" s="45">
        <v>0.56733845395140459</v>
      </c>
      <c r="S181" s="45">
        <v>0.31265635084375654</v>
      </c>
      <c r="T181" s="45">
        <v>0.59749501046864051</v>
      </c>
      <c r="U181" s="179">
        <v>39.641803707264792</v>
      </c>
      <c r="V181" s="179">
        <v>23.685779921067969</v>
      </c>
      <c r="W181" s="326">
        <v>0.38000137841949977</v>
      </c>
      <c r="X181" s="45">
        <v>1.0376632619813999</v>
      </c>
      <c r="Y181" s="45">
        <v>0.61999862158050023</v>
      </c>
      <c r="Z181" s="294">
        <v>0.43663137306527749</v>
      </c>
      <c r="AA181" s="328">
        <v>39.641803707264792</v>
      </c>
      <c r="AB181" s="329">
        <v>24.577863655468935</v>
      </c>
    </row>
    <row r="182" spans="1:28">
      <c r="A182" s="548"/>
      <c r="B182" s="347" t="s">
        <v>30</v>
      </c>
      <c r="C182" s="373">
        <v>19946860.848838579</v>
      </c>
      <c r="D182" s="374">
        <v>19131744.210000001</v>
      </c>
      <c r="E182" s="368">
        <v>709</v>
      </c>
      <c r="F182" s="369">
        <v>24746</v>
      </c>
      <c r="G182" s="197">
        <v>27629</v>
      </c>
      <c r="H182" s="321">
        <v>53084</v>
      </c>
      <c r="I182" s="349">
        <v>309054888.20999998</v>
      </c>
      <c r="J182" s="198">
        <v>314792808.22999501</v>
      </c>
      <c r="K182" s="198">
        <v>102701289.09999998</v>
      </c>
      <c r="L182" s="323">
        <v>726548985.53999507</v>
      </c>
      <c r="M182" s="349">
        <v>221846810.24999994</v>
      </c>
      <c r="N182" s="198">
        <v>121653878.87999998</v>
      </c>
      <c r="O182" s="185">
        <v>102701289.09999998</v>
      </c>
      <c r="P182" s="323">
        <v>446201978.2299999</v>
      </c>
      <c r="Q182" s="325">
        <v>0.71782333401973908</v>
      </c>
      <c r="R182" s="45">
        <v>0.53738524547968769</v>
      </c>
      <c r="S182" s="45">
        <v>0.38645698281365054</v>
      </c>
      <c r="T182" s="45">
        <v>0.61413887722707083</v>
      </c>
      <c r="U182" s="179">
        <v>37.976097608509427</v>
      </c>
      <c r="V182" s="179">
        <v>23.322597946755629</v>
      </c>
      <c r="W182" s="326">
        <v>0.41095754376764304</v>
      </c>
      <c r="X182" s="45">
        <v>0.95913559306320428</v>
      </c>
      <c r="Y182" s="45">
        <v>0.58904245623235696</v>
      </c>
      <c r="Z182" s="47">
        <v>0.44539255575647979</v>
      </c>
      <c r="AA182" s="328">
        <v>37.976097608509427</v>
      </c>
      <c r="AB182" s="329">
        <v>22.369533813436131</v>
      </c>
    </row>
    <row r="183" spans="1:28">
      <c r="A183" s="548"/>
      <c r="B183" s="347" t="s">
        <v>118</v>
      </c>
      <c r="C183" s="373">
        <v>18347851.746275537</v>
      </c>
      <c r="D183" s="374">
        <v>18325217.370000001</v>
      </c>
      <c r="E183" s="368">
        <v>256</v>
      </c>
      <c r="F183" s="369">
        <v>16727</v>
      </c>
      <c r="G183" s="197">
        <v>18736</v>
      </c>
      <c r="H183" s="321">
        <v>35719</v>
      </c>
      <c r="I183" s="349">
        <v>394599569.40000004</v>
      </c>
      <c r="J183" s="198">
        <v>221873742.70999837</v>
      </c>
      <c r="K183" s="198">
        <v>122895949.37000002</v>
      </c>
      <c r="L183" s="323">
        <v>739369261.47999847</v>
      </c>
      <c r="M183" s="349">
        <v>299369475.72000003</v>
      </c>
      <c r="N183" s="198">
        <v>80207405.099999994</v>
      </c>
      <c r="O183" s="185">
        <v>122895949.37000002</v>
      </c>
      <c r="P183" s="323">
        <v>502472830.19000006</v>
      </c>
      <c r="Q183" s="325">
        <v>0.75866650380587064</v>
      </c>
      <c r="R183" s="45">
        <v>0.58909863348102276</v>
      </c>
      <c r="S183" s="45">
        <v>0.36150021232947627</v>
      </c>
      <c r="T183" s="45">
        <v>0.67959659180880494</v>
      </c>
      <c r="U183" s="179">
        <v>40.34709365523878</v>
      </c>
      <c r="V183" s="179">
        <v>27.419747337490929</v>
      </c>
      <c r="W183" s="326">
        <v>0.32124177582067492</v>
      </c>
      <c r="X183" s="45">
        <v>0.99876637458223794</v>
      </c>
      <c r="Y183" s="45">
        <v>0.67875822417932508</v>
      </c>
      <c r="Z183" s="47">
        <v>0.43596410299421284</v>
      </c>
      <c r="AA183" s="328">
        <v>40.34709365523878</v>
      </c>
      <c r="AB183" s="329">
        <v>27.385921640226787</v>
      </c>
    </row>
    <row r="184" spans="1:28">
      <c r="A184" s="548"/>
      <c r="B184" s="331" t="s">
        <v>107</v>
      </c>
      <c r="C184" s="377">
        <v>84956585.087391227</v>
      </c>
      <c r="D184" s="378">
        <v>82878439.120000005</v>
      </c>
      <c r="E184" s="379">
        <v>2578</v>
      </c>
      <c r="F184" s="379">
        <v>96284</v>
      </c>
      <c r="G184" s="379">
        <v>85773</v>
      </c>
      <c r="H184" s="378">
        <v>184635</v>
      </c>
      <c r="I184" s="380">
        <v>1455943180.3500001</v>
      </c>
      <c r="J184" s="380">
        <v>1385211842.4399908</v>
      </c>
      <c r="K184" s="380">
        <v>476928099.27999997</v>
      </c>
      <c r="L184" s="381">
        <v>3318083122.0699911</v>
      </c>
      <c r="M184" s="382">
        <v>869464594.48000002</v>
      </c>
      <c r="N184" s="380">
        <v>466454185.71999991</v>
      </c>
      <c r="O184" s="380">
        <v>476928099.27999997</v>
      </c>
      <c r="P184" s="381">
        <v>1812846879.48</v>
      </c>
      <c r="Q184" s="337">
        <v>0.59718305371710034</v>
      </c>
      <c r="R184" s="299">
        <v>0.50661191667938343</v>
      </c>
      <c r="S184" s="299">
        <v>0.33673852000742432</v>
      </c>
      <c r="T184" s="299">
        <v>0.54635366649556771</v>
      </c>
      <c r="U184" s="298">
        <v>40.035540694314065</v>
      </c>
      <c r="V184" s="298">
        <v>21.873564448470997</v>
      </c>
      <c r="W184" s="338">
        <v>0.46701083806436994</v>
      </c>
      <c r="X184" s="299">
        <v>0.97553872998480906</v>
      </c>
      <c r="Y184" s="299">
        <v>0.53298916193563006</v>
      </c>
      <c r="Z184" s="193">
        <v>0.42713690250636066</v>
      </c>
      <c r="AA184" s="340">
        <v>40.035540694314065</v>
      </c>
      <c r="AB184" s="341">
        <v>21.338509282302265</v>
      </c>
    </row>
    <row r="185" spans="1:28">
      <c r="A185" s="548" t="s">
        <v>109</v>
      </c>
      <c r="B185" s="317" t="s">
        <v>95</v>
      </c>
      <c r="C185" s="373">
        <v>23674708.871197004</v>
      </c>
      <c r="D185" s="374">
        <v>22610875.59</v>
      </c>
      <c r="E185" s="368">
        <v>613</v>
      </c>
      <c r="F185" s="369">
        <v>28526</v>
      </c>
      <c r="G185" s="183">
        <v>49992</v>
      </c>
      <c r="H185" s="321">
        <v>79131</v>
      </c>
      <c r="I185" s="322">
        <v>232157261.79999998</v>
      </c>
      <c r="J185" s="184">
        <v>293767659.84999347</v>
      </c>
      <c r="K185" s="184">
        <v>209617924.75999999</v>
      </c>
      <c r="L185" s="323">
        <v>735542846.40999341</v>
      </c>
      <c r="M185" s="322">
        <v>141681825.34</v>
      </c>
      <c r="N185" s="184">
        <v>62858441.580000013</v>
      </c>
      <c r="O185" s="185">
        <v>209617924.75999999</v>
      </c>
      <c r="P185" s="323">
        <v>414158191.68000001</v>
      </c>
      <c r="Q185" s="325">
        <v>0.61028384053761275</v>
      </c>
      <c r="R185" s="45">
        <v>0.54128758285977885</v>
      </c>
      <c r="S185" s="45">
        <v>0.2139733203174829</v>
      </c>
      <c r="T185" s="45">
        <v>0.56306467216886946</v>
      </c>
      <c r="U185" s="179">
        <v>32.53048929849043</v>
      </c>
      <c r="V185" s="179">
        <v>18.316769292347427</v>
      </c>
      <c r="W185" s="326">
        <v>0.46223688237097471</v>
      </c>
      <c r="X185" s="45">
        <v>0.9550645675524535</v>
      </c>
      <c r="Y185" s="45">
        <v>0.53776311762902529</v>
      </c>
      <c r="Z185" s="294">
        <v>0.3347476354636259</v>
      </c>
      <c r="AA185" s="328">
        <v>32.53048929849043</v>
      </c>
      <c r="AB185" s="329">
        <v>17.493697343153855</v>
      </c>
    </row>
    <row r="186" spans="1:28">
      <c r="A186" s="548"/>
      <c r="B186" s="317" t="s">
        <v>28</v>
      </c>
      <c r="C186" s="373">
        <v>70144509.697057128</v>
      </c>
      <c r="D186" s="374">
        <v>67141277.640000001</v>
      </c>
      <c r="E186" s="383">
        <v>3135</v>
      </c>
      <c r="F186" s="369">
        <v>18366</v>
      </c>
      <c r="G186" s="183">
        <v>16579</v>
      </c>
      <c r="H186" s="321">
        <v>38080</v>
      </c>
      <c r="I186" s="322">
        <v>2719185616.73</v>
      </c>
      <c r="J186" s="184">
        <v>519236303.31000167</v>
      </c>
      <c r="K186" s="184">
        <v>275965896.46999997</v>
      </c>
      <c r="L186" s="323">
        <v>3514387816.5100017</v>
      </c>
      <c r="M186" s="322">
        <v>2077366681.75</v>
      </c>
      <c r="N186" s="184">
        <v>95299532.850000009</v>
      </c>
      <c r="O186" s="185">
        <v>275965896.46999997</v>
      </c>
      <c r="P186" s="323">
        <v>2448632111.0699997</v>
      </c>
      <c r="Q186" s="325">
        <v>0.76396648649832533</v>
      </c>
      <c r="R186" s="45">
        <v>0.46688179361514998</v>
      </c>
      <c r="S186" s="45">
        <v>0.18353788485606515</v>
      </c>
      <c r="T186" s="45">
        <v>0.69674499199170303</v>
      </c>
      <c r="U186" s="179">
        <v>52.343177550977593</v>
      </c>
      <c r="V186" s="179">
        <v>36.469846823576169</v>
      </c>
      <c r="W186" s="326">
        <v>0.33308609392764565</v>
      </c>
      <c r="X186" s="45">
        <v>0.95718507307232448</v>
      </c>
      <c r="Y186" s="45">
        <v>0.66691390607235435</v>
      </c>
      <c r="Z186" s="294">
        <v>0.34341660331856666</v>
      </c>
      <c r="AA186" s="328">
        <v>52.343177550977593</v>
      </c>
      <c r="AB186" s="329">
        <v>34.908392996761236</v>
      </c>
    </row>
    <row r="187" spans="1:28">
      <c r="A187" s="548"/>
      <c r="B187" s="317" t="s">
        <v>29</v>
      </c>
      <c r="C187" s="373">
        <v>43951328.012186006</v>
      </c>
      <c r="D187" s="374">
        <v>47414580.700000003</v>
      </c>
      <c r="E187" s="368">
        <v>1403</v>
      </c>
      <c r="F187" s="369">
        <v>9533</v>
      </c>
      <c r="G187" s="183">
        <v>30511</v>
      </c>
      <c r="H187" s="321">
        <v>41447</v>
      </c>
      <c r="I187" s="322">
        <v>1091363066.52</v>
      </c>
      <c r="J187" s="184">
        <v>470484631.98000395</v>
      </c>
      <c r="K187" s="184">
        <v>597126136.06999981</v>
      </c>
      <c r="L187" s="323">
        <v>2158973834.5700035</v>
      </c>
      <c r="M187" s="322">
        <v>701919349.63999987</v>
      </c>
      <c r="N187" s="184">
        <v>65573086.090000004</v>
      </c>
      <c r="O187" s="185">
        <v>597126136.06999981</v>
      </c>
      <c r="P187" s="323">
        <v>1364618571.7999997</v>
      </c>
      <c r="Q187" s="325">
        <v>0.64315842378484656</v>
      </c>
      <c r="R187" s="45">
        <v>0.62073111473990017</v>
      </c>
      <c r="S187" s="45">
        <v>0.13937349199704979</v>
      </c>
      <c r="T187" s="45">
        <v>0.63206813808921714</v>
      </c>
      <c r="U187" s="179">
        <v>45.533964504087734</v>
      </c>
      <c r="V187" s="179">
        <v>28.780568163919241</v>
      </c>
      <c r="W187" s="326">
        <v>0.31812650273000576</v>
      </c>
      <c r="X187" s="45">
        <v>1.078797452647023</v>
      </c>
      <c r="Y187" s="45">
        <v>0.68187349726999424</v>
      </c>
      <c r="Z187" s="294">
        <v>0.47852198451556882</v>
      </c>
      <c r="AA187" s="328">
        <v>45.533964504087734</v>
      </c>
      <c r="AB187" s="329">
        <v>31.048403620970081</v>
      </c>
    </row>
    <row r="188" spans="1:28">
      <c r="A188" s="548"/>
      <c r="B188" s="331" t="s">
        <v>107</v>
      </c>
      <c r="C188" s="332">
        <v>137770546.58044013</v>
      </c>
      <c r="D188" s="333">
        <v>137166733.93000001</v>
      </c>
      <c r="E188" s="199">
        <v>5151</v>
      </c>
      <c r="F188" s="199">
        <v>56425</v>
      </c>
      <c r="G188" s="199">
        <v>97082</v>
      </c>
      <c r="H188" s="333">
        <v>158658</v>
      </c>
      <c r="I188" s="370">
        <v>4042705945.0500002</v>
      </c>
      <c r="J188" s="371">
        <v>1283488595.1399989</v>
      </c>
      <c r="K188" s="371">
        <v>1082709957.2999997</v>
      </c>
      <c r="L188" s="372">
        <v>6408904497.4899988</v>
      </c>
      <c r="M188" s="370">
        <v>2920967856.73</v>
      </c>
      <c r="N188" s="371">
        <v>223731060.52000001</v>
      </c>
      <c r="O188" s="371">
        <v>1082709957.2999997</v>
      </c>
      <c r="P188" s="372">
        <v>4227408874.5499992</v>
      </c>
      <c r="Q188" s="337">
        <v>0.72252790493122876</v>
      </c>
      <c r="R188" s="299">
        <v>0.55212653920052979</v>
      </c>
      <c r="S188" s="299">
        <v>0.17431480214718709</v>
      </c>
      <c r="T188" s="299">
        <v>0.65961489615044711</v>
      </c>
      <c r="U188" s="298">
        <v>46.723460666203806</v>
      </c>
      <c r="V188" s="298">
        <v>30.819490655127527</v>
      </c>
      <c r="W188" s="338">
        <v>0.34327602523006617</v>
      </c>
      <c r="X188" s="299">
        <v>0.99561725880148422</v>
      </c>
      <c r="Y188" s="299">
        <v>0.65672397476993383</v>
      </c>
      <c r="Z188" s="193">
        <v>0.37436791959748367</v>
      </c>
      <c r="AA188" s="340">
        <v>46.723460666203806</v>
      </c>
      <c r="AB188" s="341">
        <v>30.684416803716029</v>
      </c>
    </row>
    <row r="189" spans="1:28" ht="15" thickBot="1">
      <c r="A189" s="546" t="s">
        <v>32</v>
      </c>
      <c r="B189" s="547"/>
      <c r="C189" s="356">
        <v>273260723.16799986</v>
      </c>
      <c r="D189" s="356">
        <v>269208576.77999997</v>
      </c>
      <c r="E189" s="357">
        <v>8998</v>
      </c>
      <c r="F189" s="357">
        <v>278258</v>
      </c>
      <c r="G189" s="357">
        <v>264391</v>
      </c>
      <c r="H189" s="357">
        <v>551647</v>
      </c>
      <c r="I189" s="358">
        <v>5958732677.5299997</v>
      </c>
      <c r="J189" s="359">
        <v>3568623256.5000076</v>
      </c>
      <c r="K189" s="359">
        <v>1822077178.1499996</v>
      </c>
      <c r="L189" s="360">
        <v>11349433112.180008</v>
      </c>
      <c r="M189" s="358">
        <v>4048836892.6800003</v>
      </c>
      <c r="N189" s="359">
        <v>1039928270.3599999</v>
      </c>
      <c r="O189" s="359">
        <v>1822077178.1499996</v>
      </c>
      <c r="P189" s="360">
        <v>6910842341.1899986</v>
      </c>
      <c r="Q189" s="361">
        <v>0.67947953227502644</v>
      </c>
      <c r="R189" s="362">
        <v>0.53091532041249767</v>
      </c>
      <c r="S189" s="362">
        <v>0.29140881387964962</v>
      </c>
      <c r="T189" s="362">
        <v>0.60891520068728422</v>
      </c>
      <c r="U189" s="363">
        <v>42.158512362163265</v>
      </c>
      <c r="V189" s="363">
        <v>25.670959015684002</v>
      </c>
      <c r="W189" s="364">
        <v>0.40011432065210806</v>
      </c>
      <c r="X189" s="362">
        <v>0.9851711349475254</v>
      </c>
      <c r="Y189" s="362">
        <v>0.59988567934789194</v>
      </c>
      <c r="Z189" s="297">
        <v>0.41317187245073689</v>
      </c>
      <c r="AA189" s="366">
        <v>42.158512362163265</v>
      </c>
      <c r="AB189" s="367">
        <v>25.290287828672817</v>
      </c>
    </row>
    <row r="192" spans="1:28" ht="15" thickBot="1">
      <c r="A192" s="300"/>
      <c r="B192" s="308">
        <v>44165</v>
      </c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9"/>
      <c r="V192" s="309"/>
      <c r="W192" s="310"/>
      <c r="X192" s="310"/>
      <c r="Y192" s="310"/>
      <c r="Z192" s="300"/>
      <c r="AA192" s="302"/>
      <c r="AB192" s="302"/>
    </row>
    <row r="193" spans="1:28">
      <c r="A193" s="548" t="s">
        <v>101</v>
      </c>
      <c r="B193" s="538" t="s">
        <v>1</v>
      </c>
      <c r="C193" s="539" t="s">
        <v>2</v>
      </c>
      <c r="D193" s="541" t="s">
        <v>3</v>
      </c>
      <c r="E193" s="543" t="s">
        <v>5</v>
      </c>
      <c r="F193" s="544"/>
      <c r="G193" s="544"/>
      <c r="H193" s="545"/>
      <c r="I193" s="532" t="s">
        <v>6</v>
      </c>
      <c r="J193" s="533"/>
      <c r="K193" s="533"/>
      <c r="L193" s="534"/>
      <c r="M193" s="532" t="s">
        <v>7</v>
      </c>
      <c r="N193" s="533"/>
      <c r="O193" s="533"/>
      <c r="P193" s="534"/>
      <c r="Q193" s="535" t="s">
        <v>8</v>
      </c>
      <c r="R193" s="536"/>
      <c r="S193" s="536"/>
      <c r="T193" s="536"/>
      <c r="U193" s="536"/>
      <c r="V193" s="536"/>
      <c r="W193" s="536"/>
      <c r="X193" s="536"/>
      <c r="Y193" s="536"/>
      <c r="Z193" s="536"/>
      <c r="AA193" s="536"/>
      <c r="AB193" s="536"/>
    </row>
    <row r="194" spans="1:28" ht="36">
      <c r="A194" s="548"/>
      <c r="B194" s="538"/>
      <c r="C194" s="540"/>
      <c r="D194" s="542"/>
      <c r="E194" s="314" t="s">
        <v>10</v>
      </c>
      <c r="F194" s="168" t="s">
        <v>11</v>
      </c>
      <c r="G194" s="168" t="s">
        <v>12</v>
      </c>
      <c r="H194" s="313" t="s">
        <v>13</v>
      </c>
      <c r="I194" s="314" t="s">
        <v>10</v>
      </c>
      <c r="J194" s="168" t="s">
        <v>11</v>
      </c>
      <c r="K194" s="168" t="s">
        <v>14</v>
      </c>
      <c r="L194" s="313" t="s">
        <v>15</v>
      </c>
      <c r="M194" s="314" t="s">
        <v>10</v>
      </c>
      <c r="N194" s="168" t="s">
        <v>11</v>
      </c>
      <c r="O194" s="168" t="s">
        <v>14</v>
      </c>
      <c r="P194" s="313" t="s">
        <v>15</v>
      </c>
      <c r="Q194" s="314" t="s">
        <v>102</v>
      </c>
      <c r="R194" s="168" t="s">
        <v>103</v>
      </c>
      <c r="S194" s="168" t="s">
        <v>104</v>
      </c>
      <c r="T194" s="168" t="s">
        <v>105</v>
      </c>
      <c r="U194" s="168" t="s">
        <v>92</v>
      </c>
      <c r="V194" s="168" t="s">
        <v>93</v>
      </c>
      <c r="W194" s="315" t="s">
        <v>94</v>
      </c>
      <c r="X194" s="315" t="s">
        <v>21</v>
      </c>
      <c r="Y194" s="315" t="s">
        <v>79</v>
      </c>
      <c r="Z194" s="168" t="s">
        <v>120</v>
      </c>
      <c r="AA194" s="168" t="s">
        <v>122</v>
      </c>
      <c r="AB194" s="168" t="s">
        <v>123</v>
      </c>
    </row>
    <row r="195" spans="1:28">
      <c r="A195" s="548" t="s">
        <v>106</v>
      </c>
      <c r="B195" s="317" t="s">
        <v>24</v>
      </c>
      <c r="C195" s="318">
        <v>19600820</v>
      </c>
      <c r="D195" s="319">
        <v>17683139.190000001</v>
      </c>
      <c r="E195" s="368">
        <v>454</v>
      </c>
      <c r="F195" s="369">
        <v>57997</v>
      </c>
      <c r="G195" s="183">
        <v>26425</v>
      </c>
      <c r="H195" s="321">
        <v>84876</v>
      </c>
      <c r="I195" s="322">
        <v>123751658.48</v>
      </c>
      <c r="J195" s="184">
        <v>328533688.14999998</v>
      </c>
      <c r="K195" s="184">
        <v>68010342.099999994</v>
      </c>
      <c r="L195" s="323">
        <v>520295688.73000002</v>
      </c>
      <c r="M195" s="322">
        <v>107079131.58999999</v>
      </c>
      <c r="N195" s="184">
        <v>161895732.66999999</v>
      </c>
      <c r="O195" s="185">
        <v>68010342.099999994</v>
      </c>
      <c r="P195" s="323">
        <v>336985206.36000001</v>
      </c>
      <c r="Q195" s="325">
        <v>0.86527431555436873</v>
      </c>
      <c r="R195" s="45">
        <v>0.5797743938423594</v>
      </c>
      <c r="S195" s="45">
        <v>0.49278274499533997</v>
      </c>
      <c r="T195" s="45">
        <v>0.64768018197989274</v>
      </c>
      <c r="U195" s="179">
        <v>29.423264904470845</v>
      </c>
      <c r="V195" s="179">
        <v>19.056865567770267</v>
      </c>
      <c r="W195" s="326">
        <v>0.41568675144432865</v>
      </c>
      <c r="X195" s="45">
        <v>0.90216323551769784</v>
      </c>
      <c r="Y195" s="45">
        <v>0.58431324855567135</v>
      </c>
      <c r="Z195" s="294">
        <v>0.50272754050073643</v>
      </c>
      <c r="AA195" s="328">
        <v>29.423264904470845</v>
      </c>
      <c r="AB195" s="329">
        <v>17.192403499445433</v>
      </c>
    </row>
    <row r="196" spans="1:28">
      <c r="A196" s="548"/>
      <c r="B196" s="317" t="s">
        <v>80</v>
      </c>
      <c r="C196" s="318">
        <v>21841710</v>
      </c>
      <c r="D196" s="319">
        <v>19683875.690000001</v>
      </c>
      <c r="E196" s="368">
        <v>525</v>
      </c>
      <c r="F196" s="369">
        <v>23640</v>
      </c>
      <c r="G196" s="183">
        <v>33220</v>
      </c>
      <c r="H196" s="321">
        <v>57385</v>
      </c>
      <c r="I196" s="322">
        <v>207935003.62</v>
      </c>
      <c r="J196" s="184">
        <v>282527992.14999998</v>
      </c>
      <c r="K196" s="184">
        <v>114158812.03</v>
      </c>
      <c r="L196" s="323">
        <v>604621807.79999995</v>
      </c>
      <c r="M196" s="322">
        <v>107629364.63000001</v>
      </c>
      <c r="N196" s="184">
        <v>184927806.73000002</v>
      </c>
      <c r="O196" s="185">
        <v>114158812.03</v>
      </c>
      <c r="P196" s="323">
        <v>406715983.38999999</v>
      </c>
      <c r="Q196" s="325">
        <v>0.51761061272152153</v>
      </c>
      <c r="R196" s="45">
        <v>0.75396160297857284</v>
      </c>
      <c r="S196" s="45">
        <v>0.65454684798743057</v>
      </c>
      <c r="T196" s="45">
        <v>0.6726783224539854</v>
      </c>
      <c r="U196" s="179">
        <v>30.716603646667306</v>
      </c>
      <c r="V196" s="179">
        <v>20.662393412524136</v>
      </c>
      <c r="W196" s="326">
        <v>0.39377839562277928</v>
      </c>
      <c r="X196" s="45">
        <v>0.90120579798926004</v>
      </c>
      <c r="Y196" s="45">
        <v>0.60622160437722072</v>
      </c>
      <c r="Z196" s="294">
        <v>0.48906797356296056</v>
      </c>
      <c r="AA196" s="328">
        <v>30.716603646667306</v>
      </c>
      <c r="AB196" s="329">
        <v>18.621068743701844</v>
      </c>
    </row>
    <row r="197" spans="1:28">
      <c r="A197" s="548"/>
      <c r="B197" s="317" t="s">
        <v>31</v>
      </c>
      <c r="C197" s="318">
        <v>19394620</v>
      </c>
      <c r="D197" s="319">
        <v>17480862.16</v>
      </c>
      <c r="E197" s="368">
        <v>297</v>
      </c>
      <c r="F197" s="369">
        <v>42808</v>
      </c>
      <c r="G197" s="183">
        <v>23320</v>
      </c>
      <c r="H197" s="321">
        <v>66425</v>
      </c>
      <c r="I197" s="322">
        <v>90362011.810000002</v>
      </c>
      <c r="J197" s="184">
        <v>344143361.47000003</v>
      </c>
      <c r="K197" s="184">
        <v>59773474</v>
      </c>
      <c r="L197" s="323">
        <v>494278847.28000003</v>
      </c>
      <c r="M197" s="322">
        <v>65326056.810000002</v>
      </c>
      <c r="N197" s="184">
        <v>240771242.69999999</v>
      </c>
      <c r="O197" s="330">
        <v>59773474</v>
      </c>
      <c r="P197" s="323">
        <v>365870773.50999999</v>
      </c>
      <c r="Q197" s="325">
        <v>0.72293716686341669</v>
      </c>
      <c r="R197" s="45">
        <v>0.74407573616059941</v>
      </c>
      <c r="S197" s="45">
        <v>0.69962483562533784</v>
      </c>
      <c r="T197" s="45">
        <v>0.74021127046681168</v>
      </c>
      <c r="U197" s="179">
        <v>28.275427307642591</v>
      </c>
      <c r="V197" s="179">
        <v>20.9297899703821</v>
      </c>
      <c r="W197" s="326">
        <v>0.33282883664084095</v>
      </c>
      <c r="X197" s="45">
        <v>0.90132532423940248</v>
      </c>
      <c r="Y197" s="45">
        <v>0.66717116335915905</v>
      </c>
      <c r="Z197" s="294">
        <v>0.52290896074454118</v>
      </c>
      <c r="AA197" s="328">
        <v>28.275427307642591</v>
      </c>
      <c r="AB197" s="329">
        <v>18.86454973131724</v>
      </c>
    </row>
    <row r="198" spans="1:28">
      <c r="A198" s="548"/>
      <c r="B198" s="331" t="s">
        <v>107</v>
      </c>
      <c r="C198" s="332">
        <v>60837150</v>
      </c>
      <c r="D198" s="332">
        <v>54847877.040000007</v>
      </c>
      <c r="E198" s="332">
        <v>1276</v>
      </c>
      <c r="F198" s="332">
        <v>124445</v>
      </c>
      <c r="G198" s="332">
        <v>82965</v>
      </c>
      <c r="H198" s="333">
        <v>208686</v>
      </c>
      <c r="I198" s="370">
        <v>422048673.91000003</v>
      </c>
      <c r="J198" s="371">
        <v>955205041.76999998</v>
      </c>
      <c r="K198" s="371">
        <v>241942628.13</v>
      </c>
      <c r="L198" s="372">
        <v>1619196343.8099999</v>
      </c>
      <c r="M198" s="370">
        <v>280034553.02999997</v>
      </c>
      <c r="N198" s="371">
        <v>587594782.0999999</v>
      </c>
      <c r="O198" s="371">
        <v>241942628.13</v>
      </c>
      <c r="P198" s="372">
        <v>1109571963.26</v>
      </c>
      <c r="Q198" s="337">
        <v>0.66351245801974978</v>
      </c>
      <c r="R198" s="299">
        <v>0.69292822521994524</v>
      </c>
      <c r="S198" s="299">
        <v>0.61515041944416837</v>
      </c>
      <c r="T198" s="299">
        <v>0.68526091199610539</v>
      </c>
      <c r="U198" s="298">
        <v>29.521586453184621</v>
      </c>
      <c r="V198" s="298">
        <v>20.229989256481161</v>
      </c>
      <c r="W198" s="338">
        <v>0.38220139764139749</v>
      </c>
      <c r="X198" s="299">
        <v>0.90155237449486059</v>
      </c>
      <c r="Y198" s="299">
        <v>0.61779860235860251</v>
      </c>
      <c r="Z198" s="193">
        <v>0.5054032934359991</v>
      </c>
      <c r="AA198" s="340">
        <v>29.521586453184621</v>
      </c>
      <c r="AB198" s="341">
        <v>18.238394850186111</v>
      </c>
    </row>
    <row r="199" spans="1:28">
      <c r="A199" s="548" t="s">
        <v>108</v>
      </c>
      <c r="B199" s="342" t="s">
        <v>25</v>
      </c>
      <c r="C199" s="373">
        <v>27181910</v>
      </c>
      <c r="D199" s="374">
        <v>24792792.109999999</v>
      </c>
      <c r="E199" s="375">
        <v>795</v>
      </c>
      <c r="F199" s="376">
        <v>33282</v>
      </c>
      <c r="G199" s="194">
        <v>8605</v>
      </c>
      <c r="H199" s="321">
        <v>42682</v>
      </c>
      <c r="I199" s="346">
        <v>252243615.09</v>
      </c>
      <c r="J199" s="195">
        <v>410848144.22000003</v>
      </c>
      <c r="K199" s="195">
        <v>41602618.009999998</v>
      </c>
      <c r="L199" s="323">
        <v>704694377.32000005</v>
      </c>
      <c r="M199" s="346">
        <v>301629426.89000005</v>
      </c>
      <c r="N199" s="195">
        <v>354448819.69</v>
      </c>
      <c r="O199" s="196">
        <v>41602618.009999998</v>
      </c>
      <c r="P199" s="323">
        <v>697680864.59000003</v>
      </c>
      <c r="Q199" s="325">
        <v>1.1957861719607028</v>
      </c>
      <c r="R199" s="45">
        <v>0.87534704494247295</v>
      </c>
      <c r="S199" s="45">
        <v>0.86272464577617891</v>
      </c>
      <c r="T199" s="45">
        <v>0.99004744048523152</v>
      </c>
      <c r="U199" s="179">
        <v>28.423356844740635</v>
      </c>
      <c r="V199" s="179">
        <v>28.140471694133851</v>
      </c>
      <c r="W199" s="326">
        <v>9.697146480920793E-2</v>
      </c>
      <c r="X199" s="45">
        <v>0.9121063277010335</v>
      </c>
      <c r="Y199" s="45">
        <v>0.90302853519079207</v>
      </c>
      <c r="Z199" s="47">
        <v>0.61741911387086235</v>
      </c>
      <c r="AA199" s="328">
        <v>28.423356844740635</v>
      </c>
      <c r="AB199" s="329">
        <v>25.667102296711306</v>
      </c>
    </row>
    <row r="200" spans="1:28">
      <c r="A200" s="548"/>
      <c r="B200" s="317" t="s">
        <v>27</v>
      </c>
      <c r="C200" s="373">
        <v>28889650</v>
      </c>
      <c r="D200" s="374">
        <v>25519056.32</v>
      </c>
      <c r="E200" s="368">
        <v>821</v>
      </c>
      <c r="F200" s="369">
        <v>21016</v>
      </c>
      <c r="G200" s="183">
        <v>30979</v>
      </c>
      <c r="H200" s="321">
        <v>52816</v>
      </c>
      <c r="I200" s="322">
        <v>273693772.70999998</v>
      </c>
      <c r="J200" s="184">
        <v>318942177.54000002</v>
      </c>
      <c r="K200" s="184">
        <v>161985041.54000002</v>
      </c>
      <c r="L200" s="323">
        <v>754620991.78999996</v>
      </c>
      <c r="M200" s="322">
        <v>311385764.91000003</v>
      </c>
      <c r="N200" s="184">
        <v>206256528.95000005</v>
      </c>
      <c r="O200" s="185">
        <v>161985041.54000002</v>
      </c>
      <c r="P200" s="323">
        <v>679627335.4000001</v>
      </c>
      <c r="Q200" s="325">
        <v>1.1377159291086161</v>
      </c>
      <c r="R200" s="45">
        <v>0.76569084859541869</v>
      </c>
      <c r="S200" s="45">
        <v>0.64668941104264099</v>
      </c>
      <c r="T200" s="45">
        <v>0.90062076564804927</v>
      </c>
      <c r="U200" s="179">
        <v>29.570881553272105</v>
      </c>
      <c r="V200" s="179">
        <v>26.632149985395703</v>
      </c>
      <c r="W200" s="326">
        <v>0.20445585039853054</v>
      </c>
      <c r="X200" s="45">
        <v>0.88332867722523467</v>
      </c>
      <c r="Y200" s="45">
        <v>0.79554414960146946</v>
      </c>
      <c r="Z200" s="294">
        <v>0.43914362778152394</v>
      </c>
      <c r="AA200" s="328">
        <v>29.570881553272105</v>
      </c>
      <c r="AB200" s="329">
        <v>23.524941818263638</v>
      </c>
    </row>
    <row r="201" spans="1:28">
      <c r="A201" s="548"/>
      <c r="B201" s="347" t="s">
        <v>30</v>
      </c>
      <c r="C201" s="373">
        <v>22816950</v>
      </c>
      <c r="D201" s="374">
        <v>19788483.990000002</v>
      </c>
      <c r="E201" s="368">
        <v>709</v>
      </c>
      <c r="F201" s="369">
        <v>24489</v>
      </c>
      <c r="G201" s="197">
        <v>27812</v>
      </c>
      <c r="H201" s="321">
        <v>53010</v>
      </c>
      <c r="I201" s="349">
        <v>180167363.31</v>
      </c>
      <c r="J201" s="198">
        <v>306211022.02999997</v>
      </c>
      <c r="K201" s="198">
        <v>76943225.61999999</v>
      </c>
      <c r="L201" s="323">
        <v>563321610.95999992</v>
      </c>
      <c r="M201" s="349">
        <v>186248286.16000003</v>
      </c>
      <c r="N201" s="198">
        <v>239272410.77999997</v>
      </c>
      <c r="O201" s="185">
        <v>76943225.61999999</v>
      </c>
      <c r="P201" s="323">
        <v>502463922.56</v>
      </c>
      <c r="Q201" s="325">
        <v>1.0337515226858098</v>
      </c>
      <c r="R201" s="45">
        <v>0.82529591760875787</v>
      </c>
      <c r="S201" s="45">
        <v>0.78139712017472085</v>
      </c>
      <c r="T201" s="45">
        <v>0.89196635240695343</v>
      </c>
      <c r="U201" s="179">
        <v>28.467143377161751</v>
      </c>
      <c r="V201" s="179">
        <v>25.391734041572729</v>
      </c>
      <c r="W201" s="326">
        <v>0.22642325620980464</v>
      </c>
      <c r="X201" s="45">
        <v>0.86727121679277919</v>
      </c>
      <c r="Y201" s="45">
        <v>0.77357674379019536</v>
      </c>
      <c r="Z201" s="47">
        <v>0.47850449775112441</v>
      </c>
      <c r="AA201" s="328">
        <v>28.467143377161751</v>
      </c>
      <c r="AB201" s="329">
        <v>22.021520078713412</v>
      </c>
    </row>
    <row r="202" spans="1:28">
      <c r="A202" s="548"/>
      <c r="B202" s="347" t="s">
        <v>118</v>
      </c>
      <c r="C202" s="373">
        <v>19767840</v>
      </c>
      <c r="D202" s="374">
        <v>17654210.829999998</v>
      </c>
      <c r="E202" s="368">
        <v>257</v>
      </c>
      <c r="F202" s="369">
        <v>16232</v>
      </c>
      <c r="G202" s="197">
        <v>18970</v>
      </c>
      <c r="H202" s="321">
        <v>35459</v>
      </c>
      <c r="I202" s="349">
        <v>224123410.16</v>
      </c>
      <c r="J202" s="198">
        <v>236486408.22999999</v>
      </c>
      <c r="K202" s="198">
        <v>99263477.670000002</v>
      </c>
      <c r="L202" s="323">
        <v>559873296.05999994</v>
      </c>
      <c r="M202" s="349">
        <v>227599176.98000005</v>
      </c>
      <c r="N202" s="198">
        <v>167493453.36999997</v>
      </c>
      <c r="O202" s="185">
        <v>99263477.670000002</v>
      </c>
      <c r="P202" s="323">
        <v>494356108.02000004</v>
      </c>
      <c r="Q202" s="325">
        <v>1.0155082720609985</v>
      </c>
      <c r="R202" s="45">
        <v>0.79451086133637905</v>
      </c>
      <c r="S202" s="45">
        <v>0.70825826576511142</v>
      </c>
      <c r="T202" s="45">
        <v>0.88297854442949064</v>
      </c>
      <c r="U202" s="179">
        <v>31.713300665278165</v>
      </c>
      <c r="V202" s="179">
        <v>28.002164060482112</v>
      </c>
      <c r="W202" s="326">
        <v>0.21143183161515122</v>
      </c>
      <c r="X202" s="45">
        <v>0.89307738377081147</v>
      </c>
      <c r="Y202" s="45">
        <v>0.78856816838484878</v>
      </c>
      <c r="Z202" s="47">
        <v>0.4618232428670842</v>
      </c>
      <c r="AA202" s="328">
        <v>31.713300665278165</v>
      </c>
      <c r="AB202" s="329">
        <v>25.008099419056411</v>
      </c>
    </row>
    <row r="203" spans="1:28">
      <c r="A203" s="548"/>
      <c r="B203" s="331" t="s">
        <v>107</v>
      </c>
      <c r="C203" s="377">
        <v>98656350</v>
      </c>
      <c r="D203" s="378">
        <v>87754543.25</v>
      </c>
      <c r="E203" s="379">
        <v>2582</v>
      </c>
      <c r="F203" s="379">
        <v>95019</v>
      </c>
      <c r="G203" s="379">
        <v>86366</v>
      </c>
      <c r="H203" s="378">
        <v>183967</v>
      </c>
      <c r="I203" s="380">
        <v>930228161.26999986</v>
      </c>
      <c r="J203" s="380">
        <v>1272487752.02</v>
      </c>
      <c r="K203" s="380">
        <v>379794362.84000003</v>
      </c>
      <c r="L203" s="381">
        <v>2582510276.1300001</v>
      </c>
      <c r="M203" s="382">
        <v>1026862654.9400001</v>
      </c>
      <c r="N203" s="380">
        <v>967471212.79000008</v>
      </c>
      <c r="O203" s="380">
        <v>379794362.84000003</v>
      </c>
      <c r="P203" s="381">
        <v>2374128230.5700002</v>
      </c>
      <c r="Q203" s="337">
        <v>1.1038825717102236</v>
      </c>
      <c r="R203" s="299">
        <v>0.81539681602385172</v>
      </c>
      <c r="S203" s="299">
        <v>0.76029903726318471</v>
      </c>
      <c r="T203" s="299">
        <v>0.91931027439229818</v>
      </c>
      <c r="U203" s="298">
        <v>29.428792863439583</v>
      </c>
      <c r="V203" s="298">
        <v>27.054191642322749</v>
      </c>
      <c r="W203" s="338">
        <v>0.18227612075321764</v>
      </c>
      <c r="X203" s="299">
        <v>0.88949716110518984</v>
      </c>
      <c r="Y203" s="299">
        <v>0.81772387924678236</v>
      </c>
      <c r="Z203" s="193">
        <v>0.49602449450436903</v>
      </c>
      <c r="AA203" s="340">
        <v>29.428792863439583</v>
      </c>
      <c r="AB203" s="341">
        <v>24.064626661841839</v>
      </c>
    </row>
    <row r="204" spans="1:28">
      <c r="A204" s="548" t="s">
        <v>109</v>
      </c>
      <c r="B204" s="317" t="s">
        <v>95</v>
      </c>
      <c r="C204" s="373">
        <v>25827430</v>
      </c>
      <c r="D204" s="374">
        <v>22732318.359999999</v>
      </c>
      <c r="E204" s="368">
        <v>617</v>
      </c>
      <c r="F204" s="369">
        <v>27911</v>
      </c>
      <c r="G204" s="183">
        <v>50804</v>
      </c>
      <c r="H204" s="321">
        <v>79332</v>
      </c>
      <c r="I204" s="322">
        <v>173983264.71000001</v>
      </c>
      <c r="J204" s="184">
        <v>312869521.63999999</v>
      </c>
      <c r="K204" s="184">
        <v>172927798.56999999</v>
      </c>
      <c r="L204" s="323">
        <v>659780584.92000008</v>
      </c>
      <c r="M204" s="322">
        <v>208947364.28999999</v>
      </c>
      <c r="N204" s="184">
        <v>123373139.87999998</v>
      </c>
      <c r="O204" s="185">
        <v>172927798.56999999</v>
      </c>
      <c r="P204" s="323">
        <v>505248302.73999995</v>
      </c>
      <c r="Q204" s="325">
        <v>1.2009624295663097</v>
      </c>
      <c r="R204" s="45">
        <v>0.60992707477660713</v>
      </c>
      <c r="S204" s="45">
        <v>0.39432776715770346</v>
      </c>
      <c r="T204" s="45">
        <v>0.76578231352664383</v>
      </c>
      <c r="U204" s="179">
        <v>29.023902202643622</v>
      </c>
      <c r="V204" s="179">
        <v>22.225990976311486</v>
      </c>
      <c r="W204" s="326">
        <v>0.32598762844212525</v>
      </c>
      <c r="X204" s="45">
        <v>0.88016184188670721</v>
      </c>
      <c r="Y204" s="45">
        <v>0.67401237155787475</v>
      </c>
      <c r="Z204" s="294">
        <v>0.36890517499252168</v>
      </c>
      <c r="AA204" s="328">
        <v>29.023902202643622</v>
      </c>
      <c r="AB204" s="329">
        <v>19.562469155467653</v>
      </c>
    </row>
    <row r="205" spans="1:28">
      <c r="A205" s="548"/>
      <c r="B205" s="317" t="s">
        <v>28</v>
      </c>
      <c r="C205" s="373">
        <v>77685400</v>
      </c>
      <c r="D205" s="374">
        <v>67561560.030000001</v>
      </c>
      <c r="E205" s="383">
        <v>3138</v>
      </c>
      <c r="F205" s="369">
        <v>18258</v>
      </c>
      <c r="G205" s="183">
        <v>16709</v>
      </c>
      <c r="H205" s="321">
        <v>38105</v>
      </c>
      <c r="I205" s="322">
        <v>1744577575.4200001</v>
      </c>
      <c r="J205" s="184">
        <v>317914480.22000003</v>
      </c>
      <c r="K205" s="184">
        <v>273852456.61999995</v>
      </c>
      <c r="L205" s="323">
        <v>2336344512.2600002</v>
      </c>
      <c r="M205" s="322">
        <v>2022111805.6499999</v>
      </c>
      <c r="N205" s="184">
        <v>188784794.56999996</v>
      </c>
      <c r="O205" s="185">
        <v>273852456.61999995</v>
      </c>
      <c r="P205" s="323">
        <v>2484749056.8399997</v>
      </c>
      <c r="Q205" s="325">
        <v>1.1590839147196905</v>
      </c>
      <c r="R205" s="45">
        <v>0.78178962424033893</v>
      </c>
      <c r="S205" s="45">
        <v>0.593822572785483</v>
      </c>
      <c r="T205" s="45">
        <v>1.0635199748158906</v>
      </c>
      <c r="U205" s="179">
        <v>34.580973429603624</v>
      </c>
      <c r="V205" s="179">
        <v>36.777555990961027</v>
      </c>
      <c r="W205" s="326">
        <v>7.5076286900397249E-2</v>
      </c>
      <c r="X205" s="45">
        <v>0.86968156217255754</v>
      </c>
      <c r="Y205" s="45">
        <v>0.92492371309960275</v>
      </c>
      <c r="Z205" s="294">
        <v>0.43926380368098161</v>
      </c>
      <c r="AA205" s="328">
        <v>34.580973429603624</v>
      </c>
      <c r="AB205" s="329">
        <v>31.98476234710769</v>
      </c>
    </row>
    <row r="206" spans="1:28">
      <c r="A206" s="548"/>
      <c r="B206" s="317" t="s">
        <v>29</v>
      </c>
      <c r="C206" s="373">
        <v>48252910</v>
      </c>
      <c r="D206" s="374">
        <v>42912368.789999999</v>
      </c>
      <c r="E206" s="368">
        <v>1408</v>
      </c>
      <c r="F206" s="369">
        <v>9431</v>
      </c>
      <c r="G206" s="183">
        <v>30807</v>
      </c>
      <c r="H206" s="321">
        <v>41646</v>
      </c>
      <c r="I206" s="322">
        <v>722359357.03999996</v>
      </c>
      <c r="J206" s="184">
        <v>188432785.13</v>
      </c>
      <c r="K206" s="184">
        <v>523238130.59999996</v>
      </c>
      <c r="L206" s="323">
        <v>1434030272.77</v>
      </c>
      <c r="M206" s="322">
        <v>831695599.08000028</v>
      </c>
      <c r="N206" s="184">
        <v>122826998.53</v>
      </c>
      <c r="O206" s="185">
        <v>523238130.59999996</v>
      </c>
      <c r="P206" s="323">
        <v>1477760728.2100003</v>
      </c>
      <c r="Q206" s="325">
        <v>1.1513599027608996</v>
      </c>
      <c r="R206" s="45">
        <v>0.90781443339903167</v>
      </c>
      <c r="S206" s="45">
        <v>0.65183454378844696</v>
      </c>
      <c r="T206" s="45">
        <v>1.0304947923836572</v>
      </c>
      <c r="U206" s="179">
        <v>33.417644217864208</v>
      </c>
      <c r="V206" s="179">
        <v>34.436708340238894</v>
      </c>
      <c r="W206" s="326">
        <v>8.3558430632640013E-2</v>
      </c>
      <c r="X206" s="45">
        <v>0.88932188317761562</v>
      </c>
      <c r="Y206" s="45">
        <v>0.91644156936735999</v>
      </c>
      <c r="Z206" s="294">
        <v>0.4724445079546537</v>
      </c>
      <c r="AA206" s="328">
        <v>33.417644217864208</v>
      </c>
      <c r="AB206" s="329">
        <v>30.625318311579555</v>
      </c>
    </row>
    <row r="207" spans="1:28">
      <c r="A207" s="548"/>
      <c r="B207" s="331" t="s">
        <v>107</v>
      </c>
      <c r="C207" s="332">
        <v>151765740</v>
      </c>
      <c r="D207" s="333">
        <v>133206247.18000001</v>
      </c>
      <c r="E207" s="199">
        <v>5163</v>
      </c>
      <c r="F207" s="199">
        <v>55600</v>
      </c>
      <c r="G207" s="199">
        <v>98320</v>
      </c>
      <c r="H207" s="333">
        <v>159083</v>
      </c>
      <c r="I207" s="370">
        <v>2640920197.1700001</v>
      </c>
      <c r="J207" s="371">
        <v>819216786.99000001</v>
      </c>
      <c r="K207" s="371">
        <v>970018385.78999996</v>
      </c>
      <c r="L207" s="372">
        <v>4430155369.9500008</v>
      </c>
      <c r="M207" s="370">
        <v>3062754769.0200005</v>
      </c>
      <c r="N207" s="371">
        <v>434984932.9799999</v>
      </c>
      <c r="O207" s="371">
        <v>970018385.78999996</v>
      </c>
      <c r="P207" s="372">
        <v>4467758087.79</v>
      </c>
      <c r="Q207" s="337">
        <v>1.1597301472047647</v>
      </c>
      <c r="R207" s="299">
        <v>0.78525357658098971</v>
      </c>
      <c r="S207" s="299">
        <v>0.5309765862809519</v>
      </c>
      <c r="T207" s="299">
        <v>1.0084879004684713</v>
      </c>
      <c r="U207" s="298">
        <v>33.257864880493067</v>
      </c>
      <c r="V207" s="298">
        <v>33.540154327392557</v>
      </c>
      <c r="W207" s="338">
        <v>0.11484048674066738</v>
      </c>
      <c r="X207" s="299">
        <v>0.87770960152139743</v>
      </c>
      <c r="Y207" s="299">
        <v>0.88515951325933262</v>
      </c>
      <c r="Z207" s="193">
        <v>0.41277682603955768</v>
      </c>
      <c r="AA207" s="340">
        <v>33.257864880493067</v>
      </c>
      <c r="AB207" s="341">
        <v>29.438515489661896</v>
      </c>
    </row>
    <row r="208" spans="1:28" ht="15" thickBot="1">
      <c r="A208" s="546" t="s">
        <v>32</v>
      </c>
      <c r="B208" s="547"/>
      <c r="C208" s="356">
        <v>311259240</v>
      </c>
      <c r="D208" s="356">
        <v>275808667.46999997</v>
      </c>
      <c r="E208" s="357">
        <v>9021</v>
      </c>
      <c r="F208" s="357">
        <v>275064</v>
      </c>
      <c r="G208" s="357">
        <v>267651</v>
      </c>
      <c r="H208" s="357">
        <v>551736</v>
      </c>
      <c r="I208" s="358">
        <v>3993197032.3499999</v>
      </c>
      <c r="J208" s="359">
        <v>3046909580.7800002</v>
      </c>
      <c r="K208" s="359">
        <v>1591755376.76</v>
      </c>
      <c r="L208" s="360">
        <v>8631861989.8900013</v>
      </c>
      <c r="M208" s="358">
        <v>4369651976.9900007</v>
      </c>
      <c r="N208" s="359">
        <v>1990050927.8699999</v>
      </c>
      <c r="O208" s="359">
        <v>1591755376.76</v>
      </c>
      <c r="P208" s="360">
        <v>7951458281.6200008</v>
      </c>
      <c r="Q208" s="361">
        <v>1.0942740720255562</v>
      </c>
      <c r="R208" s="362">
        <v>0.7721631843248109</v>
      </c>
      <c r="S208" s="362">
        <v>0.65313750707382412</v>
      </c>
      <c r="T208" s="362">
        <v>0.92117532589527984</v>
      </c>
      <c r="U208" s="363">
        <v>31.29655811425469</v>
      </c>
      <c r="V208" s="363">
        <v>28.82961712029913</v>
      </c>
      <c r="W208" s="364">
        <v>0.18374105410840147</v>
      </c>
      <c r="X208" s="362">
        <v>0.88610595936043524</v>
      </c>
      <c r="Y208" s="362">
        <v>0.81625894589159853</v>
      </c>
      <c r="Z208" s="297">
        <v>0.47552652597192341</v>
      </c>
      <c r="AA208" s="366">
        <v>31.29655811425469</v>
      </c>
      <c r="AB208" s="367">
        <v>25.54609553637669</v>
      </c>
    </row>
    <row r="211" spans="1:28" ht="15" thickBot="1">
      <c r="A211" s="300"/>
      <c r="B211" s="308">
        <v>44196</v>
      </c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9"/>
      <c r="V211" s="309"/>
      <c r="W211" s="310"/>
      <c r="X211" s="310"/>
      <c r="Y211" s="310"/>
      <c r="Z211" s="300"/>
      <c r="AA211" s="302"/>
      <c r="AB211" s="302"/>
    </row>
    <row r="212" spans="1:28">
      <c r="A212" s="548" t="s">
        <v>101</v>
      </c>
      <c r="B212" s="538" t="s">
        <v>1</v>
      </c>
      <c r="C212" s="539" t="s">
        <v>2</v>
      </c>
      <c r="D212" s="541" t="s">
        <v>3</v>
      </c>
      <c r="E212" s="543" t="s">
        <v>5</v>
      </c>
      <c r="F212" s="544"/>
      <c r="G212" s="544"/>
      <c r="H212" s="545"/>
      <c r="I212" s="532" t="s">
        <v>6</v>
      </c>
      <c r="J212" s="533"/>
      <c r="K212" s="533"/>
      <c r="L212" s="534"/>
      <c r="M212" s="532" t="s">
        <v>7</v>
      </c>
      <c r="N212" s="533"/>
      <c r="O212" s="533"/>
      <c r="P212" s="534"/>
      <c r="Q212" s="535" t="s">
        <v>8</v>
      </c>
      <c r="R212" s="536"/>
      <c r="S212" s="536"/>
      <c r="T212" s="536"/>
      <c r="U212" s="536"/>
      <c r="V212" s="536"/>
      <c r="W212" s="536"/>
      <c r="X212" s="536"/>
      <c r="Y212" s="536"/>
      <c r="Z212" s="536"/>
      <c r="AA212" s="536"/>
      <c r="AB212" s="536"/>
    </row>
    <row r="213" spans="1:28" ht="36">
      <c r="A213" s="548"/>
      <c r="B213" s="538"/>
      <c r="C213" s="540"/>
      <c r="D213" s="542"/>
      <c r="E213" s="314" t="s">
        <v>10</v>
      </c>
      <c r="F213" s="168" t="s">
        <v>11</v>
      </c>
      <c r="G213" s="168" t="s">
        <v>12</v>
      </c>
      <c r="H213" s="313" t="s">
        <v>13</v>
      </c>
      <c r="I213" s="314" t="s">
        <v>10</v>
      </c>
      <c r="J213" s="168" t="s">
        <v>11</v>
      </c>
      <c r="K213" s="168" t="s">
        <v>14</v>
      </c>
      <c r="L213" s="313" t="s">
        <v>15</v>
      </c>
      <c r="M213" s="314" t="s">
        <v>10</v>
      </c>
      <c r="N213" s="168" t="s">
        <v>11</v>
      </c>
      <c r="O213" s="168" t="s">
        <v>14</v>
      </c>
      <c r="P213" s="313" t="s">
        <v>15</v>
      </c>
      <c r="Q213" s="314" t="s">
        <v>102</v>
      </c>
      <c r="R213" s="168" t="s">
        <v>103</v>
      </c>
      <c r="S213" s="168" t="s">
        <v>104</v>
      </c>
      <c r="T213" s="168" t="s">
        <v>105</v>
      </c>
      <c r="U213" s="168" t="s">
        <v>92</v>
      </c>
      <c r="V213" s="168" t="s">
        <v>93</v>
      </c>
      <c r="W213" s="315" t="s">
        <v>94</v>
      </c>
      <c r="X213" s="315" t="s">
        <v>21</v>
      </c>
      <c r="Y213" s="315" t="s">
        <v>79</v>
      </c>
      <c r="Z213" s="168" t="s">
        <v>120</v>
      </c>
      <c r="AA213" s="168" t="s">
        <v>122</v>
      </c>
      <c r="AB213" s="168" t="s">
        <v>123</v>
      </c>
    </row>
    <row r="214" spans="1:28">
      <c r="A214" s="548" t="s">
        <v>106</v>
      </c>
      <c r="B214" s="317" t="s">
        <v>24</v>
      </c>
      <c r="C214" s="318">
        <v>19782572.392146185</v>
      </c>
      <c r="D214" s="319">
        <v>18333219.530000001</v>
      </c>
      <c r="E214" s="368">
        <v>454</v>
      </c>
      <c r="F214" s="369">
        <v>58267</v>
      </c>
      <c r="G214" s="183">
        <v>27199</v>
      </c>
      <c r="H214" s="321">
        <v>85920</v>
      </c>
      <c r="I214" s="322">
        <v>193899535.42999986</v>
      </c>
      <c r="J214" s="184">
        <v>375652181.44</v>
      </c>
      <c r="K214" s="184">
        <v>83781603</v>
      </c>
      <c r="L214" s="323">
        <v>653333319.86999989</v>
      </c>
      <c r="M214" s="322">
        <v>192814630.11000001</v>
      </c>
      <c r="N214" s="184">
        <v>135303020.26999998</v>
      </c>
      <c r="O214" s="185">
        <v>83781603</v>
      </c>
      <c r="P214" s="323">
        <v>411899253.38</v>
      </c>
      <c r="Q214" s="325">
        <v>0.99440480701723233</v>
      </c>
      <c r="R214" s="45">
        <v>0.47685788614139552</v>
      </c>
      <c r="S214" s="45">
        <v>0.36018164396473995</v>
      </c>
      <c r="T214" s="45">
        <v>0.63045805387969434</v>
      </c>
      <c r="U214" s="179">
        <v>35.636584114476037</v>
      </c>
      <c r="V214" s="179">
        <v>22.467371467732594</v>
      </c>
      <c r="W214" s="326">
        <v>0.41573190396504045</v>
      </c>
      <c r="X214" s="45">
        <v>0.92673587471760821</v>
      </c>
      <c r="Y214" s="45">
        <v>0.58426809603495955</v>
      </c>
      <c r="Z214" s="294">
        <v>0.49092427423189783</v>
      </c>
      <c r="AA214" s="328">
        <v>35.636584114476037</v>
      </c>
      <c r="AB214" s="329">
        <v>20.821319149754597</v>
      </c>
    </row>
    <row r="215" spans="1:28">
      <c r="A215" s="548"/>
      <c r="B215" s="317" t="s">
        <v>80</v>
      </c>
      <c r="C215" s="318">
        <v>22171371.772038069</v>
      </c>
      <c r="D215" s="319">
        <v>20131465.27</v>
      </c>
      <c r="E215" s="368">
        <v>525</v>
      </c>
      <c r="F215" s="369">
        <v>23451</v>
      </c>
      <c r="G215" s="183">
        <v>34043</v>
      </c>
      <c r="H215" s="321">
        <v>58019</v>
      </c>
      <c r="I215" s="322">
        <v>251479645.9799999</v>
      </c>
      <c r="J215" s="184">
        <v>267468790.88999924</v>
      </c>
      <c r="K215" s="184">
        <v>136618362.25999999</v>
      </c>
      <c r="L215" s="323">
        <v>655566799.12999916</v>
      </c>
      <c r="M215" s="322">
        <v>141527143.69</v>
      </c>
      <c r="N215" s="184">
        <v>165424422.77000001</v>
      </c>
      <c r="O215" s="185">
        <v>136618362.25999999</v>
      </c>
      <c r="P215" s="323">
        <v>443569928.72000003</v>
      </c>
      <c r="Q215" s="325">
        <v>0.56277772755118161</v>
      </c>
      <c r="R215" s="45">
        <v>0.74746940771433068</v>
      </c>
      <c r="S215" s="45">
        <v>0.61848121502158138</v>
      </c>
      <c r="T215" s="45">
        <v>0.67662048979396217</v>
      </c>
      <c r="U215" s="179">
        <v>32.564286321817207</v>
      </c>
      <c r="V215" s="179">
        <v>22.033663360858782</v>
      </c>
      <c r="W215" s="326">
        <v>0.38563287687790115</v>
      </c>
      <c r="X215" s="45">
        <v>0.90799367206449788</v>
      </c>
      <c r="Y215" s="45">
        <v>0.61436712312209885</v>
      </c>
      <c r="Z215" s="294">
        <v>0.51476561830491041</v>
      </c>
      <c r="AA215" s="328">
        <v>32.564286321817207</v>
      </c>
      <c r="AB215" s="329">
        <v>20.00642690405915</v>
      </c>
    </row>
    <row r="216" spans="1:28">
      <c r="A216" s="548"/>
      <c r="B216" s="317" t="s">
        <v>31</v>
      </c>
      <c r="C216" s="318">
        <v>20126124.390841592</v>
      </c>
      <c r="D216" s="319">
        <v>18224053.84</v>
      </c>
      <c r="E216" s="368">
        <v>297</v>
      </c>
      <c r="F216" s="369">
        <v>42809</v>
      </c>
      <c r="G216" s="183">
        <v>24197</v>
      </c>
      <c r="H216" s="321">
        <v>67303</v>
      </c>
      <c r="I216" s="322">
        <v>144639104.4000001</v>
      </c>
      <c r="J216" s="184">
        <v>406352985.71000469</v>
      </c>
      <c r="K216" s="184">
        <v>71197586.340000004</v>
      </c>
      <c r="L216" s="323">
        <v>622189676.45000482</v>
      </c>
      <c r="M216" s="322">
        <v>62965925.610000007</v>
      </c>
      <c r="N216" s="184">
        <v>202159483.05000001</v>
      </c>
      <c r="O216" s="330">
        <v>71197586.340000004</v>
      </c>
      <c r="P216" s="323">
        <v>336322995</v>
      </c>
      <c r="Q216" s="325">
        <v>0.43533127414746331</v>
      </c>
      <c r="R216" s="45">
        <v>0.57241491349606533</v>
      </c>
      <c r="S216" s="45">
        <v>0.49749722571073191</v>
      </c>
      <c r="T216" s="45">
        <v>0.54054737281875287</v>
      </c>
      <c r="U216" s="179">
        <v>34.141123699072921</v>
      </c>
      <c r="V216" s="179">
        <v>18.454894720613929</v>
      </c>
      <c r="W216" s="326">
        <v>0.5105384308465174</v>
      </c>
      <c r="X216" s="45">
        <v>0.90549245776762011</v>
      </c>
      <c r="Y216" s="45">
        <v>0.4894615691534826</v>
      </c>
      <c r="Z216" s="294">
        <v>0.51050731072041677</v>
      </c>
      <c r="AA216" s="328">
        <v>34.141123699072921</v>
      </c>
      <c r="AB216" s="329">
        <v>16.710767978411383</v>
      </c>
    </row>
    <row r="217" spans="1:28">
      <c r="A217" s="548"/>
      <c r="B217" s="331" t="s">
        <v>107</v>
      </c>
      <c r="C217" s="332">
        <v>62080068.555025846</v>
      </c>
      <c r="D217" s="332">
        <v>56688738.640000001</v>
      </c>
      <c r="E217" s="332">
        <v>1276</v>
      </c>
      <c r="F217" s="332">
        <v>124527</v>
      </c>
      <c r="G217" s="332">
        <v>85439</v>
      </c>
      <c r="H217" s="333">
        <v>211242</v>
      </c>
      <c r="I217" s="370">
        <v>590018285.80999982</v>
      </c>
      <c r="J217" s="371">
        <v>1049473958.0400039</v>
      </c>
      <c r="K217" s="371">
        <v>291597551.60000002</v>
      </c>
      <c r="L217" s="372">
        <v>1931089795.4500039</v>
      </c>
      <c r="M217" s="370">
        <v>397307699.41000003</v>
      </c>
      <c r="N217" s="371">
        <v>502886926.08999997</v>
      </c>
      <c r="O217" s="371">
        <v>291597551.60000002</v>
      </c>
      <c r="P217" s="372">
        <v>1191792177.0999999</v>
      </c>
      <c r="Q217" s="337">
        <v>0.67338201029576683</v>
      </c>
      <c r="R217" s="299">
        <v>0.5924251406274903</v>
      </c>
      <c r="S217" s="299">
        <v>0.47917999511792642</v>
      </c>
      <c r="T217" s="299">
        <v>0.6171604137249741</v>
      </c>
      <c r="U217" s="298">
        <v>34.064786795016325</v>
      </c>
      <c r="V217" s="298">
        <v>21.023437911865308</v>
      </c>
      <c r="W217" s="338">
        <v>0.43643674681836442</v>
      </c>
      <c r="X217" s="299">
        <v>0.91315521969427049</v>
      </c>
      <c r="Y217" s="299">
        <v>0.56356325318163558</v>
      </c>
      <c r="Z217" s="193">
        <v>0.50371931213938226</v>
      </c>
      <c r="AA217" s="340">
        <v>34.064786795016325</v>
      </c>
      <c r="AB217" s="341">
        <v>19.197662065138221</v>
      </c>
    </row>
    <row r="218" spans="1:28">
      <c r="A218" s="548" t="s">
        <v>108</v>
      </c>
      <c r="B218" s="342" t="s">
        <v>25</v>
      </c>
      <c r="C218" s="373">
        <v>25908128.779707219</v>
      </c>
      <c r="D218" s="374">
        <v>23453143.289999999</v>
      </c>
      <c r="E218" s="375">
        <v>795</v>
      </c>
      <c r="F218" s="376">
        <v>33268</v>
      </c>
      <c r="G218" s="194">
        <v>8697</v>
      </c>
      <c r="H218" s="321">
        <v>42760</v>
      </c>
      <c r="I218" s="346">
        <v>302188091.05999988</v>
      </c>
      <c r="J218" s="195">
        <v>536623686.70999479</v>
      </c>
      <c r="K218" s="195">
        <v>51365792.089999996</v>
      </c>
      <c r="L218" s="323">
        <v>890177569.85999477</v>
      </c>
      <c r="M218" s="346">
        <v>202860366.64000005</v>
      </c>
      <c r="N218" s="195">
        <v>356656874.50999999</v>
      </c>
      <c r="O218" s="196">
        <v>51365792.089999996</v>
      </c>
      <c r="P218" s="323">
        <v>610883033.24000013</v>
      </c>
      <c r="Q218" s="325">
        <v>0.67130496747379043</v>
      </c>
      <c r="R218" s="45">
        <v>0.69392851625970886</v>
      </c>
      <c r="S218" s="45">
        <v>0.66463125527805211</v>
      </c>
      <c r="T218" s="45">
        <v>0.68624851257045094</v>
      </c>
      <c r="U218" s="179">
        <v>37.955576310299975</v>
      </c>
      <c r="V218" s="179">
        <v>26.046957786697604</v>
      </c>
      <c r="W218" s="326">
        <v>0.37877857429555228</v>
      </c>
      <c r="X218" s="45">
        <v>0.90524265528469539</v>
      </c>
      <c r="Y218" s="45">
        <v>0.62122142570444772</v>
      </c>
      <c r="Z218" s="47">
        <v>0.62003873346244487</v>
      </c>
      <c r="AA218" s="328">
        <v>37.955576310299975</v>
      </c>
      <c r="AB218" s="329">
        <v>23.578817228918513</v>
      </c>
    </row>
    <row r="219" spans="1:28">
      <c r="A219" s="548"/>
      <c r="B219" s="317" t="s">
        <v>27</v>
      </c>
      <c r="C219" s="373">
        <v>29097623.893832937</v>
      </c>
      <c r="D219" s="374">
        <v>22925520.440000001</v>
      </c>
      <c r="E219" s="368">
        <v>825</v>
      </c>
      <c r="F219" s="369">
        <v>21106</v>
      </c>
      <c r="G219" s="183">
        <v>31148</v>
      </c>
      <c r="H219" s="321">
        <v>53079</v>
      </c>
      <c r="I219" s="322">
        <v>427152830.26999992</v>
      </c>
      <c r="J219" s="184">
        <v>333719470.64000064</v>
      </c>
      <c r="K219" s="184">
        <v>216078584.22999999</v>
      </c>
      <c r="L219" s="323">
        <v>976950885.14000058</v>
      </c>
      <c r="M219" s="322">
        <v>429997441.00999999</v>
      </c>
      <c r="N219" s="184">
        <v>163554939.69000003</v>
      </c>
      <c r="O219" s="185">
        <v>216078584.22999999</v>
      </c>
      <c r="P219" s="323">
        <v>809630964.93000007</v>
      </c>
      <c r="Q219" s="325">
        <v>1.0066594683177026</v>
      </c>
      <c r="R219" s="45">
        <v>0.69049630233734482</v>
      </c>
      <c r="S219" s="45">
        <v>0.49009708476505004</v>
      </c>
      <c r="T219" s="45">
        <v>0.82873251587665742</v>
      </c>
      <c r="U219" s="179">
        <v>42.614120263784095</v>
      </c>
      <c r="V219" s="179">
        <v>35.315707098076246</v>
      </c>
      <c r="W219" s="326">
        <v>0.34705581798211083</v>
      </c>
      <c r="X219" s="45">
        <v>0.78788290492884283</v>
      </c>
      <c r="Y219" s="45">
        <v>0.65294418201788917</v>
      </c>
      <c r="Z219" s="294">
        <v>0.50728347197651225</v>
      </c>
      <c r="AA219" s="328">
        <v>42.614120263784095</v>
      </c>
      <c r="AB219" s="329">
        <v>27.824641898048466</v>
      </c>
    </row>
    <row r="220" spans="1:28">
      <c r="A220" s="548"/>
      <c r="B220" s="347" t="s">
        <v>30</v>
      </c>
      <c r="C220" s="373">
        <v>20326954.932952367</v>
      </c>
      <c r="D220" s="374">
        <v>18561360.800000001</v>
      </c>
      <c r="E220" s="368">
        <v>710</v>
      </c>
      <c r="F220" s="369">
        <v>24318</v>
      </c>
      <c r="G220" s="197">
        <v>28088</v>
      </c>
      <c r="H220" s="321">
        <v>53116</v>
      </c>
      <c r="I220" s="349">
        <v>279433652.43999988</v>
      </c>
      <c r="J220" s="198">
        <v>297872370.51000899</v>
      </c>
      <c r="K220" s="198">
        <v>102904883.16</v>
      </c>
      <c r="L220" s="323">
        <v>680210906.11000884</v>
      </c>
      <c r="M220" s="349">
        <v>268095559.41</v>
      </c>
      <c r="N220" s="198">
        <v>213973000.90000001</v>
      </c>
      <c r="O220" s="185">
        <v>102904883.16</v>
      </c>
      <c r="P220" s="323">
        <v>584973443.47000003</v>
      </c>
      <c r="Q220" s="325">
        <v>0.95942474025230584</v>
      </c>
      <c r="R220" s="45">
        <v>0.7906583548798658</v>
      </c>
      <c r="S220" s="45">
        <v>0.718337859042251</v>
      </c>
      <c r="T220" s="45">
        <v>0.8599883333470012</v>
      </c>
      <c r="U220" s="179">
        <v>36.646607618877212</v>
      </c>
      <c r="V220" s="179">
        <v>31.515655008979731</v>
      </c>
      <c r="W220" s="326">
        <v>0.21471003444951808</v>
      </c>
      <c r="X220" s="45">
        <v>0.91314025446624414</v>
      </c>
      <c r="Y220" s="45">
        <v>0.78528996555048192</v>
      </c>
      <c r="Z220" s="47">
        <v>0.51654573748054822</v>
      </c>
      <c r="AA220" s="328">
        <v>36.646607618877212</v>
      </c>
      <c r="AB220" s="329">
        <v>28.778213234570114</v>
      </c>
    </row>
    <row r="221" spans="1:28">
      <c r="A221" s="548"/>
      <c r="B221" s="347" t="s">
        <v>118</v>
      </c>
      <c r="C221" s="373">
        <v>18411924.794029247</v>
      </c>
      <c r="D221" s="374">
        <v>17302466.829999998</v>
      </c>
      <c r="E221" s="368">
        <v>260</v>
      </c>
      <c r="F221" s="369">
        <v>16021</v>
      </c>
      <c r="G221" s="197">
        <v>19338</v>
      </c>
      <c r="H221" s="321">
        <v>35619</v>
      </c>
      <c r="I221" s="349">
        <v>344215445.97000009</v>
      </c>
      <c r="J221" s="198">
        <v>221738907.82000056</v>
      </c>
      <c r="K221" s="198">
        <v>125067207.65000001</v>
      </c>
      <c r="L221" s="323">
        <v>691021561.44000065</v>
      </c>
      <c r="M221" s="349">
        <v>341831697.56999999</v>
      </c>
      <c r="N221" s="198">
        <v>143521309.78</v>
      </c>
      <c r="O221" s="185">
        <v>125067207.65000001</v>
      </c>
      <c r="P221" s="323">
        <v>610420215</v>
      </c>
      <c r="Q221" s="325">
        <v>0.99307483604263402</v>
      </c>
      <c r="R221" s="45">
        <v>0.77446303697961594</v>
      </c>
      <c r="S221" s="45">
        <v>0.64725361548414084</v>
      </c>
      <c r="T221" s="45">
        <v>0.88335914400118321</v>
      </c>
      <c r="U221" s="179">
        <v>39.937748081208184</v>
      </c>
      <c r="V221" s="179">
        <v>35.279374958350957</v>
      </c>
      <c r="W221" s="326">
        <v>0.16986993706306219</v>
      </c>
      <c r="X221" s="45">
        <v>0.93974242364986027</v>
      </c>
      <c r="Y221" s="45">
        <v>0.83013006293693781</v>
      </c>
      <c r="Z221" s="47">
        <v>0.50440405842345859</v>
      </c>
      <c r="AA221" s="328">
        <v>39.937748081208184</v>
      </c>
      <c r="AB221" s="329">
        <v>33.153525328212915</v>
      </c>
    </row>
    <row r="222" spans="1:28">
      <c r="A222" s="548"/>
      <c r="B222" s="331" t="s">
        <v>107</v>
      </c>
      <c r="C222" s="377">
        <v>93744632.40052177</v>
      </c>
      <c r="D222" s="378">
        <v>82242491.359999999</v>
      </c>
      <c r="E222" s="379">
        <v>2590</v>
      </c>
      <c r="F222" s="379">
        <v>94713</v>
      </c>
      <c r="G222" s="379">
        <v>87271</v>
      </c>
      <c r="H222" s="378">
        <v>184574</v>
      </c>
      <c r="I222" s="380">
        <v>1352990019.7399998</v>
      </c>
      <c r="J222" s="380">
        <v>1389954435.6800051</v>
      </c>
      <c r="K222" s="380">
        <v>495416467.13</v>
      </c>
      <c r="L222" s="381">
        <v>3238360922.5500045</v>
      </c>
      <c r="M222" s="382">
        <v>1242785064.6300001</v>
      </c>
      <c r="N222" s="380">
        <v>877706124.88</v>
      </c>
      <c r="O222" s="380">
        <v>495416467.13</v>
      </c>
      <c r="P222" s="381">
        <v>2615907656.6400003</v>
      </c>
      <c r="Q222" s="337">
        <v>0.91854710418989094</v>
      </c>
      <c r="R222" s="299">
        <v>0.72830369343425361</v>
      </c>
      <c r="S222" s="299">
        <v>0.63146395475230188</v>
      </c>
      <c r="T222" s="299">
        <v>0.80778755648401857</v>
      </c>
      <c r="U222" s="298">
        <v>39.375763902563818</v>
      </c>
      <c r="V222" s="298">
        <v>31.807252107543651</v>
      </c>
      <c r="W222" s="338">
        <v>0.29132517314684525</v>
      </c>
      <c r="X222" s="299">
        <v>0.87730347065228076</v>
      </c>
      <c r="Y222" s="299">
        <v>0.70867482685315475</v>
      </c>
      <c r="Z222" s="193">
        <v>0.53548519470421807</v>
      </c>
      <c r="AA222" s="340">
        <v>39.375763902563818</v>
      </c>
      <c r="AB222" s="341">
        <v>27.904612665860114</v>
      </c>
    </row>
    <row r="223" spans="1:28">
      <c r="A223" s="548" t="s">
        <v>109</v>
      </c>
      <c r="B223" s="317" t="s">
        <v>95</v>
      </c>
      <c r="C223" s="373">
        <v>24499906.291451626</v>
      </c>
      <c r="D223" s="374">
        <v>21414406.309999999</v>
      </c>
      <c r="E223" s="368">
        <v>624</v>
      </c>
      <c r="F223" s="369">
        <v>28247</v>
      </c>
      <c r="G223" s="183">
        <v>51050</v>
      </c>
      <c r="H223" s="321">
        <v>79921</v>
      </c>
      <c r="I223" s="322">
        <v>213346461.68000016</v>
      </c>
      <c r="J223" s="184">
        <v>273199877.07999909</v>
      </c>
      <c r="K223" s="184">
        <v>208056529.93000001</v>
      </c>
      <c r="L223" s="323">
        <v>694602868.68999934</v>
      </c>
      <c r="M223" s="322">
        <v>210905730.10999995</v>
      </c>
      <c r="N223" s="184">
        <v>102813823.03</v>
      </c>
      <c r="O223" s="185">
        <v>208056529.93000001</v>
      </c>
      <c r="P223" s="323">
        <v>521776083.06999999</v>
      </c>
      <c r="Q223" s="325">
        <v>0.98855977478707346</v>
      </c>
      <c r="R223" s="45">
        <v>0.64595577000503401</v>
      </c>
      <c r="S223" s="45">
        <v>0.37633187880203106</v>
      </c>
      <c r="T223" s="45">
        <v>0.75118619082880322</v>
      </c>
      <c r="U223" s="179">
        <v>32.436242155620114</v>
      </c>
      <c r="V223" s="179">
        <v>24.365657189680924</v>
      </c>
      <c r="W223" s="326">
        <v>0.34341763950003756</v>
      </c>
      <c r="X223" s="45">
        <v>0.87406074354952934</v>
      </c>
      <c r="Y223" s="45">
        <v>0.65658236049996244</v>
      </c>
      <c r="Z223" s="294">
        <v>0.37688686901477031</v>
      </c>
      <c r="AA223" s="328">
        <v>32.436242155620114</v>
      </c>
      <c r="AB223" s="329">
        <v>21.297064440285443</v>
      </c>
    </row>
    <row r="224" spans="1:28">
      <c r="A224" s="548"/>
      <c r="B224" s="317" t="s">
        <v>28</v>
      </c>
      <c r="C224" s="373">
        <v>83054210.110735863</v>
      </c>
      <c r="D224" s="374">
        <v>69148550.629999995</v>
      </c>
      <c r="E224" s="383">
        <v>3142</v>
      </c>
      <c r="F224" s="369">
        <v>18143</v>
      </c>
      <c r="G224" s="183">
        <v>16938</v>
      </c>
      <c r="H224" s="321">
        <v>38223</v>
      </c>
      <c r="I224" s="322">
        <v>2815918615.5100036</v>
      </c>
      <c r="J224" s="184">
        <v>434356444.60998482</v>
      </c>
      <c r="K224" s="184">
        <v>409452068.76999998</v>
      </c>
      <c r="L224" s="323">
        <v>3659727128.8899884</v>
      </c>
      <c r="M224" s="322">
        <v>2616541895.7600002</v>
      </c>
      <c r="N224" s="184">
        <v>178293013.10000002</v>
      </c>
      <c r="O224" s="185">
        <v>409452068.76999998</v>
      </c>
      <c r="P224" s="323">
        <v>3204286977.6300001</v>
      </c>
      <c r="Q224" s="325">
        <v>0.92919656177140852</v>
      </c>
      <c r="R224" s="45">
        <v>0.69653845931905878</v>
      </c>
      <c r="S224" s="45">
        <v>0.41047626969157097</v>
      </c>
      <c r="T224" s="45">
        <v>0.87555352210148918</v>
      </c>
      <c r="U224" s="179">
        <v>52.925579719992299</v>
      </c>
      <c r="V224" s="179">
        <v>46.339177733102403</v>
      </c>
      <c r="W224" s="326">
        <v>0.27103927697840302</v>
      </c>
      <c r="X224" s="45">
        <v>0.8325712873291371</v>
      </c>
      <c r="Y224" s="45">
        <v>0.72896072302159698</v>
      </c>
      <c r="Z224" s="294">
        <v>0.45226737168802805</v>
      </c>
      <c r="AA224" s="328">
        <v>52.925579719992299</v>
      </c>
      <c r="AB224" s="329">
        <v>38.580668859022758</v>
      </c>
    </row>
    <row r="225" spans="1:28">
      <c r="A225" s="548"/>
      <c r="B225" s="317" t="s">
        <v>29</v>
      </c>
      <c r="C225" s="373">
        <v>48361576.313031167</v>
      </c>
      <c r="D225" s="374">
        <v>41397498.509999998</v>
      </c>
      <c r="E225" s="368">
        <v>1424</v>
      </c>
      <c r="F225" s="369">
        <v>9652</v>
      </c>
      <c r="G225" s="183">
        <v>31201</v>
      </c>
      <c r="H225" s="321">
        <v>42277</v>
      </c>
      <c r="I225" s="322">
        <v>1132382422.0100005</v>
      </c>
      <c r="J225" s="184">
        <v>361361844.34998745</v>
      </c>
      <c r="K225" s="184">
        <v>781591617.56000006</v>
      </c>
      <c r="L225" s="323">
        <v>2275335883.9199882</v>
      </c>
      <c r="M225" s="322">
        <v>994319550.40999997</v>
      </c>
      <c r="N225" s="184">
        <v>136307421.25</v>
      </c>
      <c r="O225" s="185">
        <v>781591617.56000006</v>
      </c>
      <c r="P225" s="323">
        <v>1912218589.2199998</v>
      </c>
      <c r="Q225" s="325">
        <v>0.87807752141283135</v>
      </c>
      <c r="R225" s="45">
        <v>0.80309397486412148</v>
      </c>
      <c r="S225" s="45">
        <v>0.37720479730002443</v>
      </c>
      <c r="T225" s="45">
        <v>0.8404115641711748</v>
      </c>
      <c r="U225" s="179">
        <v>54.963124966846898</v>
      </c>
      <c r="V225" s="179">
        <v>46.191645825123551</v>
      </c>
      <c r="W225" s="326">
        <v>0.28060788899082145</v>
      </c>
      <c r="X225" s="45">
        <v>0.8559997763936682</v>
      </c>
      <c r="Y225" s="45">
        <v>0.71939211100917855</v>
      </c>
      <c r="Z225" s="294">
        <v>0.52355303567210021</v>
      </c>
      <c r="AA225" s="328">
        <v>54.963124966846898</v>
      </c>
      <c r="AB225" s="329">
        <v>39.540038497561277</v>
      </c>
    </row>
    <row r="226" spans="1:28">
      <c r="A226" s="548"/>
      <c r="B226" s="331" t="s">
        <v>107</v>
      </c>
      <c r="C226" s="332">
        <v>155915692.71521866</v>
      </c>
      <c r="D226" s="333">
        <v>131960455.45</v>
      </c>
      <c r="E226" s="199">
        <v>5190</v>
      </c>
      <c r="F226" s="199">
        <v>56042</v>
      </c>
      <c r="G226" s="199">
        <v>99189</v>
      </c>
      <c r="H226" s="333">
        <v>160421</v>
      </c>
      <c r="I226" s="370">
        <v>4161647499.2000046</v>
      </c>
      <c r="J226" s="371">
        <v>1068918166.0399714</v>
      </c>
      <c r="K226" s="371">
        <v>1399100216.2600002</v>
      </c>
      <c r="L226" s="372">
        <v>6629665881.4999752</v>
      </c>
      <c r="M226" s="370">
        <v>3821767176.2800002</v>
      </c>
      <c r="N226" s="371">
        <v>417414257.38</v>
      </c>
      <c r="O226" s="371">
        <v>1399100216.2600002</v>
      </c>
      <c r="P226" s="372">
        <v>5638281649.9200001</v>
      </c>
      <c r="Q226" s="337">
        <v>0.91833034321495521</v>
      </c>
      <c r="R226" s="299">
        <v>0.73602145213649983</v>
      </c>
      <c r="S226" s="299">
        <v>0.39050160306134335</v>
      </c>
      <c r="T226" s="299">
        <v>0.85046241404918699</v>
      </c>
      <c r="U226" s="298">
        <v>50.23979235970404</v>
      </c>
      <c r="V226" s="298">
        <v>42.727055091563798</v>
      </c>
      <c r="W226" s="338">
        <v>0.28020454165558883</v>
      </c>
      <c r="X226" s="299">
        <v>0.8463577536805541</v>
      </c>
      <c r="Y226" s="299">
        <v>0.71979545834441117</v>
      </c>
      <c r="Z226" s="193">
        <v>0.43305919692661921</v>
      </c>
      <c r="AA226" s="340">
        <v>50.23979235970404</v>
      </c>
      <c r="AB226" s="341">
        <v>36.162374368681213</v>
      </c>
    </row>
    <row r="227" spans="1:28" ht="15" thickBot="1">
      <c r="A227" s="546" t="s">
        <v>32</v>
      </c>
      <c r="B227" s="547"/>
      <c r="C227" s="356">
        <v>311740393.67076623</v>
      </c>
      <c r="D227" s="356">
        <v>270891685.44999999</v>
      </c>
      <c r="E227" s="357">
        <v>9056</v>
      </c>
      <c r="F227" s="357">
        <v>275282</v>
      </c>
      <c r="G227" s="357">
        <v>271899</v>
      </c>
      <c r="H227" s="357">
        <v>556237</v>
      </c>
      <c r="I227" s="358">
        <v>6104655804.7499962</v>
      </c>
      <c r="J227" s="359">
        <v>3508346559.7599802</v>
      </c>
      <c r="K227" s="359">
        <v>2186114234.9900002</v>
      </c>
      <c r="L227" s="360">
        <v>11799116599.499985</v>
      </c>
      <c r="M227" s="358">
        <v>5461859940.3199997</v>
      </c>
      <c r="N227" s="359">
        <v>1798007308.3499999</v>
      </c>
      <c r="O227" s="359">
        <v>2186114234.9900002</v>
      </c>
      <c r="P227" s="360">
        <v>9445981483.6599998</v>
      </c>
      <c r="Q227" s="361">
        <v>0.89470399560777192</v>
      </c>
      <c r="R227" s="362">
        <v>0.69964860360671355</v>
      </c>
      <c r="S227" s="362">
        <v>0.51249421279322205</v>
      </c>
      <c r="T227" s="362">
        <v>0.800566839390357</v>
      </c>
      <c r="U227" s="363">
        <v>43.556584543743092</v>
      </c>
      <c r="V227" s="363">
        <v>34.869957222823281</v>
      </c>
      <c r="W227" s="364">
        <v>0.30433493752859742</v>
      </c>
      <c r="X227" s="362">
        <v>0.86896562315916237</v>
      </c>
      <c r="Y227" s="362">
        <v>0.69566506247140258</v>
      </c>
      <c r="Z227" s="297">
        <v>0.49429548778222776</v>
      </c>
      <c r="AA227" s="366">
        <v>43.556584543743092</v>
      </c>
      <c r="AB227" s="367">
        <v>30.300794107663968</v>
      </c>
    </row>
    <row r="229" spans="1:28">
      <c r="C229" s="424">
        <f>SUM(C227,C208,C189,C170,C151,C132,C113,C94,C75,C56,C37,C18)</f>
        <v>3512405390.2397661</v>
      </c>
      <c r="D229" s="424">
        <f t="shared" ref="D229:P229" si="20">SUM(D227,D208,D189,D170,D151,D132,D113,D94,D75,D56,D37,D18)</f>
        <v>3104925142.4844999</v>
      </c>
      <c r="E229" s="424">
        <v>9056</v>
      </c>
      <c r="F229" s="424">
        <v>275282</v>
      </c>
      <c r="G229" s="424">
        <v>271899</v>
      </c>
      <c r="H229" s="424">
        <v>556237</v>
      </c>
      <c r="I229" s="424">
        <f t="shared" si="20"/>
        <v>51842405402.330032</v>
      </c>
      <c r="J229" s="424">
        <f t="shared" si="20"/>
        <v>33596569448.610035</v>
      </c>
      <c r="K229" s="424">
        <f t="shared" si="20"/>
        <v>17084672133.640001</v>
      </c>
      <c r="L229" s="424">
        <f t="shared" si="20"/>
        <v>102523646984.57999</v>
      </c>
      <c r="M229" s="424">
        <f t="shared" si="20"/>
        <v>46013215845.850365</v>
      </c>
      <c r="N229" s="424">
        <f t="shared" si="20"/>
        <v>18305787073.581001</v>
      </c>
      <c r="O229" s="424">
        <f t="shared" si="20"/>
        <v>17068097212.640001</v>
      </c>
      <c r="P229" s="424">
        <f t="shared" si="20"/>
        <v>81387100132.07135</v>
      </c>
    </row>
  </sheetData>
  <mergeCells count="145">
    <mergeCell ref="Q3:AB3"/>
    <mergeCell ref="A5:A8"/>
    <mergeCell ref="A9:A13"/>
    <mergeCell ref="A14:A17"/>
    <mergeCell ref="A3:A4"/>
    <mergeCell ref="B3:B4"/>
    <mergeCell ref="C3:C4"/>
    <mergeCell ref="D3:D4"/>
    <mergeCell ref="E3:H3"/>
    <mergeCell ref="A18:B18"/>
    <mergeCell ref="A1:M1"/>
    <mergeCell ref="A22:A23"/>
    <mergeCell ref="B22:B23"/>
    <mergeCell ref="C22:C23"/>
    <mergeCell ref="D22:D23"/>
    <mergeCell ref="E22:H22"/>
    <mergeCell ref="I22:L22"/>
    <mergeCell ref="M22:P22"/>
    <mergeCell ref="I3:L3"/>
    <mergeCell ref="M3:P3"/>
    <mergeCell ref="I41:L41"/>
    <mergeCell ref="M41:P41"/>
    <mergeCell ref="Q41:AB41"/>
    <mergeCell ref="A43:A46"/>
    <mergeCell ref="A47:A51"/>
    <mergeCell ref="A52:A55"/>
    <mergeCell ref="Q22:AB22"/>
    <mergeCell ref="A24:A27"/>
    <mergeCell ref="A28:A32"/>
    <mergeCell ref="A33:A36"/>
    <mergeCell ref="A37:B37"/>
    <mergeCell ref="A41:A42"/>
    <mergeCell ref="B41:B42"/>
    <mergeCell ref="C41:C42"/>
    <mergeCell ref="D41:D42"/>
    <mergeCell ref="E41:H41"/>
    <mergeCell ref="I60:L60"/>
    <mergeCell ref="M60:P60"/>
    <mergeCell ref="Q60:AB60"/>
    <mergeCell ref="A62:A65"/>
    <mergeCell ref="A66:A70"/>
    <mergeCell ref="A71:A74"/>
    <mergeCell ref="A56:B56"/>
    <mergeCell ref="A60:A61"/>
    <mergeCell ref="B60:B61"/>
    <mergeCell ref="C60:C61"/>
    <mergeCell ref="D60:D61"/>
    <mergeCell ref="E60:H60"/>
    <mergeCell ref="I79:L79"/>
    <mergeCell ref="M79:P79"/>
    <mergeCell ref="Q79:AB79"/>
    <mergeCell ref="A81:A84"/>
    <mergeCell ref="A85:A89"/>
    <mergeCell ref="A90:A93"/>
    <mergeCell ref="A75:B75"/>
    <mergeCell ref="A79:A80"/>
    <mergeCell ref="B79:B80"/>
    <mergeCell ref="C79:C80"/>
    <mergeCell ref="D79:D80"/>
    <mergeCell ref="E79:H79"/>
    <mergeCell ref="I98:L98"/>
    <mergeCell ref="M98:P98"/>
    <mergeCell ref="Q98:AB98"/>
    <mergeCell ref="A100:A103"/>
    <mergeCell ref="A104:A108"/>
    <mergeCell ref="A109:A112"/>
    <mergeCell ref="A94:B94"/>
    <mergeCell ref="A98:A99"/>
    <mergeCell ref="B98:B99"/>
    <mergeCell ref="C98:C99"/>
    <mergeCell ref="D98:D99"/>
    <mergeCell ref="E98:H98"/>
    <mergeCell ref="I117:L117"/>
    <mergeCell ref="M117:P117"/>
    <mergeCell ref="Q117:AB117"/>
    <mergeCell ref="A119:A122"/>
    <mergeCell ref="A123:A127"/>
    <mergeCell ref="A128:A131"/>
    <mergeCell ref="A113:B113"/>
    <mergeCell ref="A117:A118"/>
    <mergeCell ref="B117:B118"/>
    <mergeCell ref="C117:C118"/>
    <mergeCell ref="D117:D118"/>
    <mergeCell ref="E117:H117"/>
    <mergeCell ref="I136:L136"/>
    <mergeCell ref="M136:P136"/>
    <mergeCell ref="Q136:AB136"/>
    <mergeCell ref="A138:A141"/>
    <mergeCell ref="A142:A146"/>
    <mergeCell ref="A147:A150"/>
    <mergeCell ref="A132:B132"/>
    <mergeCell ref="A136:A137"/>
    <mergeCell ref="B136:B137"/>
    <mergeCell ref="C136:C137"/>
    <mergeCell ref="D136:D137"/>
    <mergeCell ref="E136:H136"/>
    <mergeCell ref="I155:L155"/>
    <mergeCell ref="M155:P155"/>
    <mergeCell ref="Q155:AB155"/>
    <mergeCell ref="A157:A160"/>
    <mergeCell ref="A161:A165"/>
    <mergeCell ref="A166:A169"/>
    <mergeCell ref="A151:B151"/>
    <mergeCell ref="A155:A156"/>
    <mergeCell ref="B155:B156"/>
    <mergeCell ref="C155:C156"/>
    <mergeCell ref="D155:D156"/>
    <mergeCell ref="E155:H155"/>
    <mergeCell ref="I174:L174"/>
    <mergeCell ref="M174:P174"/>
    <mergeCell ref="Q174:AB174"/>
    <mergeCell ref="A176:A179"/>
    <mergeCell ref="A180:A184"/>
    <mergeCell ref="A185:A188"/>
    <mergeCell ref="A170:B170"/>
    <mergeCell ref="A174:A175"/>
    <mergeCell ref="B174:B175"/>
    <mergeCell ref="C174:C175"/>
    <mergeCell ref="D174:D175"/>
    <mergeCell ref="E174:H174"/>
    <mergeCell ref="I193:L193"/>
    <mergeCell ref="M193:P193"/>
    <mergeCell ref="Q193:AB193"/>
    <mergeCell ref="A195:A198"/>
    <mergeCell ref="A199:A203"/>
    <mergeCell ref="A204:A207"/>
    <mergeCell ref="A189:B189"/>
    <mergeCell ref="A193:A194"/>
    <mergeCell ref="B193:B194"/>
    <mergeCell ref="C193:C194"/>
    <mergeCell ref="D193:D194"/>
    <mergeCell ref="E193:H193"/>
    <mergeCell ref="A227:B227"/>
    <mergeCell ref="I212:L212"/>
    <mergeCell ref="M212:P212"/>
    <mergeCell ref="Q212:AB212"/>
    <mergeCell ref="A214:A217"/>
    <mergeCell ref="A218:A222"/>
    <mergeCell ref="A223:A226"/>
    <mergeCell ref="A208:B208"/>
    <mergeCell ref="A212:A213"/>
    <mergeCell ref="B212:B213"/>
    <mergeCell ref="C212:C213"/>
    <mergeCell ref="D212:D213"/>
    <mergeCell ref="E212:H2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86F2-80FE-44C7-BAF8-9D4411F3F71D}">
  <sheetPr codeName="Sheet8"/>
  <dimension ref="A1:AB229"/>
  <sheetViews>
    <sheetView topLeftCell="A149" workbookViewId="0">
      <selection activeCell="I230" sqref="I230"/>
    </sheetView>
  </sheetViews>
  <sheetFormatPr defaultRowHeight="14.5"/>
  <cols>
    <col min="3" max="3" width="11.26953125" customWidth="1"/>
    <col min="4" max="4" width="11.6328125" customWidth="1"/>
    <col min="9" max="9" width="12.6328125" customWidth="1"/>
    <col min="10" max="11" width="12.453125" bestFit="1" customWidth="1"/>
    <col min="12" max="12" width="13.36328125" bestFit="1" customWidth="1"/>
    <col min="13" max="15" width="12.453125" bestFit="1" customWidth="1"/>
    <col min="16" max="16" width="13.36328125" bestFit="1" customWidth="1"/>
  </cols>
  <sheetData>
    <row r="1" spans="1:28" s="423" customFormat="1" ht="18.5">
      <c r="A1" s="549" t="s">
        <v>126</v>
      </c>
      <c r="B1" s="549"/>
      <c r="C1" s="549"/>
      <c r="D1" s="549"/>
      <c r="E1" s="549"/>
      <c r="F1" s="549"/>
      <c r="G1" s="549"/>
      <c r="H1" s="549"/>
      <c r="I1" s="549"/>
      <c r="J1" s="549"/>
      <c r="K1" s="419"/>
      <c r="L1" s="419"/>
      <c r="M1" s="419"/>
      <c r="N1" s="419"/>
      <c r="O1" s="419"/>
      <c r="P1" s="419"/>
      <c r="Q1" s="419"/>
      <c r="R1" s="419"/>
      <c r="S1" s="419"/>
      <c r="T1" s="419"/>
      <c r="U1" s="420"/>
      <c r="V1" s="420"/>
      <c r="W1" s="420"/>
      <c r="X1" s="421"/>
      <c r="Y1" s="420"/>
      <c r="Z1" s="422"/>
      <c r="AA1" s="420"/>
      <c r="AB1" s="420"/>
    </row>
    <row r="2" spans="1:28" ht="15" thickBot="1">
      <c r="A2" s="300"/>
      <c r="B2" s="308">
        <v>44227</v>
      </c>
      <c r="C2" s="302"/>
      <c r="D2" s="302"/>
      <c r="E2" s="302"/>
      <c r="F2" s="302"/>
      <c r="G2" s="302"/>
      <c r="H2" s="302"/>
      <c r="I2" s="302"/>
      <c r="J2" s="302"/>
      <c r="K2" s="302"/>
      <c r="L2" s="384"/>
      <c r="M2" s="302"/>
      <c r="N2" s="302"/>
      <c r="O2" s="302"/>
      <c r="P2" s="384"/>
      <c r="Q2" s="384"/>
      <c r="R2" s="384"/>
      <c r="S2" s="302"/>
      <c r="T2" s="302"/>
      <c r="U2" s="309"/>
      <c r="V2" s="309"/>
      <c r="W2" s="310"/>
      <c r="X2" s="310"/>
      <c r="Y2" s="310"/>
      <c r="Z2" s="300"/>
      <c r="AA2" s="302"/>
      <c r="AB2" s="302"/>
    </row>
    <row r="3" spans="1:28" ht="15" thickBot="1">
      <c r="A3" s="550" t="s">
        <v>101</v>
      </c>
      <c r="B3" s="551" t="s">
        <v>1</v>
      </c>
      <c r="C3" s="539" t="s">
        <v>2</v>
      </c>
      <c r="D3" s="541" t="s">
        <v>3</v>
      </c>
      <c r="E3" s="555" t="s">
        <v>5</v>
      </c>
      <c r="F3" s="556"/>
      <c r="G3" s="556"/>
      <c r="H3" s="557"/>
      <c r="I3" s="558" t="s">
        <v>125</v>
      </c>
      <c r="J3" s="559"/>
      <c r="K3" s="559"/>
      <c r="L3" s="560"/>
      <c r="M3" s="486" t="s">
        <v>7</v>
      </c>
      <c r="N3" s="487"/>
      <c r="O3" s="487"/>
      <c r="P3" s="488"/>
      <c r="Q3" s="486" t="s">
        <v>8</v>
      </c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8"/>
    </row>
    <row r="4" spans="1:28" ht="36.5" thickBot="1">
      <c r="A4" s="550"/>
      <c r="B4" s="552"/>
      <c r="C4" s="553"/>
      <c r="D4" s="554"/>
      <c r="E4" s="385" t="s">
        <v>10</v>
      </c>
      <c r="F4" s="386" t="s">
        <v>11</v>
      </c>
      <c r="G4" s="386" t="s">
        <v>12</v>
      </c>
      <c r="H4" s="387" t="s">
        <v>13</v>
      </c>
      <c r="I4" s="385" t="s">
        <v>10</v>
      </c>
      <c r="J4" s="386" t="s">
        <v>11</v>
      </c>
      <c r="K4" s="386" t="s">
        <v>14</v>
      </c>
      <c r="L4" s="387" t="s">
        <v>15</v>
      </c>
      <c r="M4" s="388" t="s">
        <v>10</v>
      </c>
      <c r="N4" s="169" t="s">
        <v>11</v>
      </c>
      <c r="O4" s="169" t="s">
        <v>14</v>
      </c>
      <c r="P4" s="389" t="s">
        <v>15</v>
      </c>
      <c r="Q4" s="388" t="s">
        <v>102</v>
      </c>
      <c r="R4" s="169" t="s">
        <v>103</v>
      </c>
      <c r="S4" s="169" t="s">
        <v>104</v>
      </c>
      <c r="T4" s="169" t="s">
        <v>105</v>
      </c>
      <c r="U4" s="169" t="s">
        <v>92</v>
      </c>
      <c r="V4" s="169" t="s">
        <v>93</v>
      </c>
      <c r="W4" s="171" t="s">
        <v>94</v>
      </c>
      <c r="X4" s="171" t="s">
        <v>21</v>
      </c>
      <c r="Y4" s="171" t="s">
        <v>79</v>
      </c>
      <c r="Z4" s="169" t="s">
        <v>120</v>
      </c>
      <c r="AA4" s="169" t="s">
        <v>122</v>
      </c>
      <c r="AB4" s="389" t="s">
        <v>123</v>
      </c>
    </row>
    <row r="5" spans="1:28">
      <c r="A5" s="548" t="s">
        <v>106</v>
      </c>
      <c r="B5" s="390" t="s">
        <v>24</v>
      </c>
      <c r="C5" s="391">
        <v>19334681.997207928</v>
      </c>
      <c r="D5" s="392">
        <v>17443431.200399999</v>
      </c>
      <c r="E5" s="393">
        <v>454</v>
      </c>
      <c r="F5" s="394">
        <v>58754</v>
      </c>
      <c r="G5" s="395">
        <v>27604</v>
      </c>
      <c r="H5" s="396">
        <f>E5+F5+G5</f>
        <v>86812</v>
      </c>
      <c r="I5" s="397">
        <v>179680527.00999996</v>
      </c>
      <c r="J5" s="176">
        <v>357806869.70001447</v>
      </c>
      <c r="K5" s="176">
        <v>85141055.680000007</v>
      </c>
      <c r="L5" s="398">
        <f t="shared" ref="L5:L7" si="0">I5+J5+K5</f>
        <v>622628452.39001441</v>
      </c>
      <c r="M5" s="322">
        <f>'[3]Accts Figure District'!C4</f>
        <v>165765137.51000002</v>
      </c>
      <c r="N5" s="184">
        <f>'[3]Accts Figure District'!F4</f>
        <v>150152033.04000002</v>
      </c>
      <c r="O5" s="185">
        <f>'[3]Accts Figure District'!I16</f>
        <v>85141055.680000007</v>
      </c>
      <c r="P5" s="323">
        <f>M5+N5+O5</f>
        <v>401058226.23000008</v>
      </c>
      <c r="Q5" s="325">
        <f t="shared" ref="Q5:Q18" si="1">M5/I5</f>
        <v>0.9225548269945496</v>
      </c>
      <c r="R5" s="45">
        <f t="shared" ref="R5:R18" si="2">(N5+O5)/(J5+K5)</f>
        <v>0.53119808275010449</v>
      </c>
      <c r="S5" s="45">
        <f t="shared" ref="S5:S18" si="3">N5/J5</f>
        <v>0.41964547289404364</v>
      </c>
      <c r="T5" s="45">
        <f t="shared" ref="T5:T18" si="4">P5/L5</f>
        <v>0.64413732570444315</v>
      </c>
      <c r="U5" s="179">
        <f t="shared" ref="U5:U18" si="5">L5/D5</f>
        <v>35.694150149526592</v>
      </c>
      <c r="V5" s="179">
        <f t="shared" ref="V5:V18" si="6">P5/D5</f>
        <v>22.991934420608906</v>
      </c>
      <c r="W5" s="326">
        <f t="shared" ref="W5:W18" si="7">1-Y5</f>
        <v>0.41886992885853225</v>
      </c>
      <c r="X5" s="45">
        <f t="shared" ref="X5:X18" si="8">D5/C5</f>
        <v>0.90218350645327183</v>
      </c>
      <c r="Y5" s="45">
        <f t="shared" ref="Y5:Y18" si="9">X5*T5</f>
        <v>0.58113007114146775</v>
      </c>
      <c r="Z5" s="294">
        <v>0.48212194281777471</v>
      </c>
      <c r="AA5" s="328">
        <f>L5/D5</f>
        <v>35.694150149526592</v>
      </c>
      <c r="AB5" s="399">
        <f>P5/C5</f>
        <v>20.742944015728622</v>
      </c>
    </row>
    <row r="6" spans="1:28">
      <c r="A6" s="548"/>
      <c r="B6" s="317" t="s">
        <v>80</v>
      </c>
      <c r="C6" s="318">
        <v>24920107.493646286</v>
      </c>
      <c r="D6" s="319">
        <v>21061251</v>
      </c>
      <c r="E6" s="368">
        <v>529</v>
      </c>
      <c r="F6" s="369">
        <v>23431</v>
      </c>
      <c r="G6" s="400">
        <v>34531</v>
      </c>
      <c r="H6" s="321">
        <f t="shared" ref="H6:H7" si="10">E6+F6+G6</f>
        <v>58491</v>
      </c>
      <c r="I6" s="322">
        <v>292909306.65000004</v>
      </c>
      <c r="J6" s="184">
        <v>289817902.83999896</v>
      </c>
      <c r="K6" s="184">
        <v>127908104.41</v>
      </c>
      <c r="L6" s="323">
        <f t="shared" si="0"/>
        <v>710635313.89999902</v>
      </c>
      <c r="M6" s="322">
        <f>'[3]Accts Figure District'!C6</f>
        <v>191146002.39999998</v>
      </c>
      <c r="N6" s="184">
        <f>'[3]Accts Figure District'!F6</f>
        <v>166470951.73999998</v>
      </c>
      <c r="O6" s="185">
        <f>'[3]Accts Figure District'!I18</f>
        <v>127908104.41</v>
      </c>
      <c r="P6" s="323">
        <f>M6+N6+O6</f>
        <v>485525058.54999995</v>
      </c>
      <c r="Q6" s="325">
        <f t="shared" si="1"/>
        <v>0.65257742946488917</v>
      </c>
      <c r="R6" s="45">
        <f t="shared" si="2"/>
        <v>0.70471804733436483</v>
      </c>
      <c r="S6" s="45">
        <f t="shared" si="3"/>
        <v>0.57439844160318942</v>
      </c>
      <c r="T6" s="45">
        <f t="shared" si="4"/>
        <v>0.68322675365711316</v>
      </c>
      <c r="U6" s="179">
        <f t="shared" si="5"/>
        <v>33.741362937082847</v>
      </c>
      <c r="V6" s="179">
        <f t="shared" si="6"/>
        <v>23.05300186346955</v>
      </c>
      <c r="W6" s="326">
        <f t="shared" si="7"/>
        <v>0.4225703018192658</v>
      </c>
      <c r="X6" s="45">
        <f t="shared" si="8"/>
        <v>0.84515088891048507</v>
      </c>
      <c r="Y6" s="45">
        <f t="shared" si="9"/>
        <v>0.5774296981807342</v>
      </c>
      <c r="Z6" s="294">
        <v>0.49336256862645111</v>
      </c>
      <c r="AA6" s="328">
        <f t="shared" ref="AA6:AA18" si="11">L6/D6</f>
        <v>33.741362937082847</v>
      </c>
      <c r="AB6" s="399">
        <f t="shared" ref="AB6:AB18" si="12">P6/C6</f>
        <v>19.48326501696636</v>
      </c>
    </row>
    <row r="7" spans="1:28">
      <c r="A7" s="548"/>
      <c r="B7" s="317" t="s">
        <v>31</v>
      </c>
      <c r="C7" s="318">
        <v>19839979.940305244</v>
      </c>
      <c r="D7" s="319">
        <v>17762493.873199999</v>
      </c>
      <c r="E7" s="368">
        <v>297</v>
      </c>
      <c r="F7" s="369">
        <v>43004</v>
      </c>
      <c r="G7" s="400">
        <v>24724</v>
      </c>
      <c r="H7" s="321">
        <f t="shared" si="10"/>
        <v>68025</v>
      </c>
      <c r="I7" s="322">
        <v>159710958.25</v>
      </c>
      <c r="J7" s="184">
        <v>388892963.48000944</v>
      </c>
      <c r="K7" s="184">
        <v>73249836</v>
      </c>
      <c r="L7" s="323">
        <f t="shared" si="0"/>
        <v>621853757.73000944</v>
      </c>
      <c r="M7" s="322">
        <f>'[3]Accts Figure District'!C12</f>
        <v>85924238.159999982</v>
      </c>
      <c r="N7" s="184">
        <f>'[3]Accts Figure District'!F12</f>
        <v>196954358.53</v>
      </c>
      <c r="O7" s="330">
        <f>'[3]Accts Figure District'!I24</f>
        <v>73249836</v>
      </c>
      <c r="P7" s="323">
        <f>M7+N7+O7</f>
        <v>356128432.69</v>
      </c>
      <c r="Q7" s="325">
        <f t="shared" si="1"/>
        <v>0.53799838847313397</v>
      </c>
      <c r="R7" s="45">
        <f t="shared" si="2"/>
        <v>0.58467684627787431</v>
      </c>
      <c r="S7" s="45">
        <f t="shared" si="3"/>
        <v>0.5064487584644205</v>
      </c>
      <c r="T7" s="45">
        <f t="shared" si="4"/>
        <v>0.5726883986196325</v>
      </c>
      <c r="U7" s="179">
        <f t="shared" si="5"/>
        <v>35.00937211684338</v>
      </c>
      <c r="V7" s="179">
        <f t="shared" si="6"/>
        <v>20.049461254273847</v>
      </c>
      <c r="W7" s="326">
        <f t="shared" si="7"/>
        <v>0.48727900923586132</v>
      </c>
      <c r="X7" s="45">
        <f t="shared" si="8"/>
        <v>0.89528789477832094</v>
      </c>
      <c r="Y7" s="45">
        <f t="shared" si="9"/>
        <v>0.51272099076413868</v>
      </c>
      <c r="Z7" s="294">
        <v>0.51042293191720334</v>
      </c>
      <c r="AA7" s="328">
        <f t="shared" si="11"/>
        <v>35.00937211684338</v>
      </c>
      <c r="AB7" s="399">
        <f t="shared" si="12"/>
        <v>17.950039957778348</v>
      </c>
    </row>
    <row r="8" spans="1:28">
      <c r="A8" s="548"/>
      <c r="B8" s="331" t="s">
        <v>107</v>
      </c>
      <c r="C8" s="332">
        <v>64094769.431159467</v>
      </c>
      <c r="D8" s="332">
        <v>56267176.073600002</v>
      </c>
      <c r="E8" s="332">
        <v>1280</v>
      </c>
      <c r="F8" s="332">
        <v>125189</v>
      </c>
      <c r="G8" s="401">
        <v>86859</v>
      </c>
      <c r="H8" s="333">
        <f>SUM(H5:H7)</f>
        <v>213328</v>
      </c>
      <c r="I8" s="370">
        <v>632300791.90999997</v>
      </c>
      <c r="J8" s="372">
        <v>1036517736.0200229</v>
      </c>
      <c r="K8" s="371">
        <v>286298996.09000003</v>
      </c>
      <c r="L8" s="372">
        <f t="shared" ref="L8:P8" si="13">SUM(L5:L7)</f>
        <v>1955117524.0200229</v>
      </c>
      <c r="M8" s="370">
        <f t="shared" si="13"/>
        <v>442835378.06999993</v>
      </c>
      <c r="N8" s="371">
        <f>SUM(N5:N7)</f>
        <v>513577343.30999994</v>
      </c>
      <c r="O8" s="371">
        <f>SUM(O5:O7)</f>
        <v>286298996.09000003</v>
      </c>
      <c r="P8" s="372">
        <f t="shared" si="13"/>
        <v>1242711717.47</v>
      </c>
      <c r="Q8" s="337">
        <f t="shared" si="1"/>
        <v>0.70035556452858583</v>
      </c>
      <c r="R8" s="299">
        <f t="shared" si="2"/>
        <v>0.60467661164530206</v>
      </c>
      <c r="S8" s="299">
        <f t="shared" si="3"/>
        <v>0.4954834109081554</v>
      </c>
      <c r="T8" s="299">
        <f t="shared" si="4"/>
        <v>0.63561995747181133</v>
      </c>
      <c r="U8" s="298">
        <f t="shared" si="5"/>
        <v>34.747034780324519</v>
      </c>
      <c r="V8" s="298">
        <f t="shared" si="6"/>
        <v>22.085908769341419</v>
      </c>
      <c r="W8" s="338">
        <f t="shared" si="7"/>
        <v>0.44200532460962816</v>
      </c>
      <c r="X8" s="299">
        <f t="shared" si="8"/>
        <v>0.87787469356658443</v>
      </c>
      <c r="Y8" s="299">
        <f t="shared" si="9"/>
        <v>0.55799467539037184</v>
      </c>
      <c r="Z8" s="193">
        <v>0.49422205614461207</v>
      </c>
      <c r="AA8" s="340">
        <f t="shared" si="11"/>
        <v>34.747034780324519</v>
      </c>
      <c r="AB8" s="402">
        <f t="shared" si="12"/>
        <v>19.388660393025141</v>
      </c>
    </row>
    <row r="9" spans="1:28">
      <c r="A9" s="548" t="s">
        <v>108</v>
      </c>
      <c r="B9" s="342" t="s">
        <v>25</v>
      </c>
      <c r="C9" s="373">
        <v>29075728.805332381</v>
      </c>
      <c r="D9" s="374">
        <v>26658644.2524</v>
      </c>
      <c r="E9" s="375">
        <v>796</v>
      </c>
      <c r="F9" s="376">
        <v>33320</v>
      </c>
      <c r="G9" s="403">
        <v>8781</v>
      </c>
      <c r="H9" s="321">
        <f t="shared" ref="H9:H16" si="14">E9+F9+G9</f>
        <v>42897</v>
      </c>
      <c r="I9" s="346">
        <v>500322089.09999996</v>
      </c>
      <c r="J9" s="195">
        <v>498522066.75999594</v>
      </c>
      <c r="K9" s="195">
        <v>55578078.810000002</v>
      </c>
      <c r="L9" s="323">
        <f t="shared" ref="L9:L12" si="15">I9+J9+K9</f>
        <v>1054422234.6699958</v>
      </c>
      <c r="M9" s="346">
        <f>'[3]Accts Figure District'!C5</f>
        <v>204145717.30000004</v>
      </c>
      <c r="N9" s="195">
        <f>'[3]Accts Figure District'!F5</f>
        <v>360075558.94999999</v>
      </c>
      <c r="O9" s="196">
        <f>'[3]Accts Figure District'!I17</f>
        <v>55578078.810000002</v>
      </c>
      <c r="P9" s="323">
        <f>M9+N9+O9</f>
        <v>619799355.05999994</v>
      </c>
      <c r="Q9" s="325">
        <f t="shared" si="1"/>
        <v>0.40802859147639431</v>
      </c>
      <c r="R9" s="45">
        <f t="shared" si="2"/>
        <v>0.75014172272490975</v>
      </c>
      <c r="S9" s="45">
        <f t="shared" si="3"/>
        <v>0.72228609916951092</v>
      </c>
      <c r="T9" s="45">
        <f t="shared" si="4"/>
        <v>0.58780945116733008</v>
      </c>
      <c r="U9" s="179">
        <f t="shared" si="5"/>
        <v>39.552732865440795</v>
      </c>
      <c r="V9" s="179">
        <f t="shared" si="6"/>
        <v>23.249470197802772</v>
      </c>
      <c r="W9" s="326">
        <f t="shared" si="7"/>
        <v>0.46105553701565394</v>
      </c>
      <c r="X9" s="45">
        <f t="shared" si="8"/>
        <v>0.91686933905886836</v>
      </c>
      <c r="Y9" s="45">
        <f t="shared" si="9"/>
        <v>0.53894446298434606</v>
      </c>
      <c r="Z9" s="47">
        <v>0.63803452608068489</v>
      </c>
      <c r="AA9" s="328">
        <f t="shared" si="11"/>
        <v>39.552732865440795</v>
      </c>
      <c r="AB9" s="399">
        <f t="shared" si="12"/>
        <v>21.316726373728283</v>
      </c>
    </row>
    <row r="10" spans="1:28">
      <c r="A10" s="548"/>
      <c r="B10" s="317" t="s">
        <v>27</v>
      </c>
      <c r="C10" s="373">
        <v>32540172.703920919</v>
      </c>
      <c r="D10" s="374">
        <v>26900044.754699998</v>
      </c>
      <c r="E10" s="368">
        <v>828</v>
      </c>
      <c r="F10" s="369">
        <v>21146</v>
      </c>
      <c r="G10" s="400">
        <v>31213</v>
      </c>
      <c r="H10" s="321">
        <f t="shared" si="14"/>
        <v>53187</v>
      </c>
      <c r="I10" s="322">
        <v>494329511.07000005</v>
      </c>
      <c r="J10" s="184">
        <v>419022245.279998</v>
      </c>
      <c r="K10" s="184">
        <v>214801231.15000001</v>
      </c>
      <c r="L10" s="323">
        <f t="shared" si="15"/>
        <v>1128152987.4999981</v>
      </c>
      <c r="M10" s="322">
        <f>'[3]Accts Figure District'!C8</f>
        <v>455860201.81999999</v>
      </c>
      <c r="N10" s="184">
        <f>'[3]Accts Figure District'!F8</f>
        <v>192830170.94999999</v>
      </c>
      <c r="O10" s="185">
        <f>'[3]Accts Figure District'!I20</f>
        <v>214801231.15000001</v>
      </c>
      <c r="P10" s="323">
        <f>M10+N10+O10</f>
        <v>863491603.91999996</v>
      </c>
      <c r="Q10" s="325">
        <f t="shared" si="1"/>
        <v>0.92217881314281358</v>
      </c>
      <c r="R10" s="45">
        <f t="shared" si="2"/>
        <v>0.64313080417276158</v>
      </c>
      <c r="S10" s="45">
        <f t="shared" si="3"/>
        <v>0.46019077297709454</v>
      </c>
      <c r="T10" s="45">
        <f t="shared" si="4"/>
        <v>0.76540293159486172</v>
      </c>
      <c r="U10" s="179">
        <f t="shared" si="5"/>
        <v>41.93870299427239</v>
      </c>
      <c r="V10" s="179">
        <f t="shared" si="6"/>
        <v>32.100006219102291</v>
      </c>
      <c r="W10" s="326">
        <f t="shared" si="7"/>
        <v>0.36726294286694272</v>
      </c>
      <c r="X10" s="45">
        <f t="shared" si="8"/>
        <v>0.82667184957683659</v>
      </c>
      <c r="Y10" s="45">
        <f t="shared" si="9"/>
        <v>0.63273705713305728</v>
      </c>
      <c r="Z10" s="294">
        <v>0.51036046163069548</v>
      </c>
      <c r="AA10" s="328">
        <f t="shared" si="11"/>
        <v>41.93870299427239</v>
      </c>
      <c r="AB10" s="399">
        <f t="shared" si="12"/>
        <v>26.536171512573251</v>
      </c>
    </row>
    <row r="11" spans="1:28">
      <c r="A11" s="548"/>
      <c r="B11" s="347" t="s">
        <v>30</v>
      </c>
      <c r="C11" s="404">
        <v>23035527.885375623</v>
      </c>
      <c r="D11" s="405">
        <v>20528804.171599999</v>
      </c>
      <c r="E11" s="406">
        <v>714</v>
      </c>
      <c r="F11" s="407">
        <v>24365</v>
      </c>
      <c r="G11" s="408">
        <v>28390</v>
      </c>
      <c r="H11" s="409">
        <f t="shared" si="14"/>
        <v>53469</v>
      </c>
      <c r="I11" s="349">
        <v>295010056.37</v>
      </c>
      <c r="J11" s="198">
        <v>341203844.27000928</v>
      </c>
      <c r="K11" s="198">
        <v>112184423</v>
      </c>
      <c r="L11" s="410">
        <f t="shared" si="15"/>
        <v>748398323.64000928</v>
      </c>
      <c r="M11" s="349">
        <f>'[3]Accts Figure District'!C11</f>
        <v>259508880.81999999</v>
      </c>
      <c r="N11" s="198">
        <f>'[3]Accts Figure District'!F11</f>
        <v>223223669.53999999</v>
      </c>
      <c r="O11" s="198">
        <f>'[3]Accts Figure District'!I23</f>
        <v>112184423</v>
      </c>
      <c r="P11" s="410">
        <f>M11+N11+O11</f>
        <v>594916973.36000001</v>
      </c>
      <c r="Q11" s="325">
        <f t="shared" si="1"/>
        <v>0.87966113431240245</v>
      </c>
      <c r="R11" s="45">
        <f t="shared" si="2"/>
        <v>0.73978114731463085</v>
      </c>
      <c r="S11" s="45">
        <f t="shared" si="3"/>
        <v>0.65422378231868195</v>
      </c>
      <c r="T11" s="45">
        <f t="shared" si="4"/>
        <v>0.79492023775051091</v>
      </c>
      <c r="U11" s="179">
        <f t="shared" si="5"/>
        <v>36.456011630495269</v>
      </c>
      <c r="V11" s="179">
        <f t="shared" si="6"/>
        <v>28.97962143274869</v>
      </c>
      <c r="W11" s="326">
        <f t="shared" si="7"/>
        <v>0.29158289864144549</v>
      </c>
      <c r="X11" s="45">
        <f t="shared" si="8"/>
        <v>0.89118010552008897</v>
      </c>
      <c r="Y11" s="45">
        <f t="shared" si="9"/>
        <v>0.70841710135855451</v>
      </c>
      <c r="Z11" s="47">
        <v>0.50937934873364876</v>
      </c>
      <c r="AA11" s="411">
        <f t="shared" si="11"/>
        <v>36.456011630495269</v>
      </c>
      <c r="AB11" s="412">
        <f t="shared" si="12"/>
        <v>25.826062086369209</v>
      </c>
    </row>
    <row r="12" spans="1:28">
      <c r="A12" s="548"/>
      <c r="B12" s="347" t="s">
        <v>118</v>
      </c>
      <c r="C12" s="373">
        <v>20502560.861948177</v>
      </c>
      <c r="D12" s="374">
        <v>18452057.846999999</v>
      </c>
      <c r="E12" s="368">
        <v>262</v>
      </c>
      <c r="F12" s="369">
        <v>15931</v>
      </c>
      <c r="G12" s="408">
        <v>19519</v>
      </c>
      <c r="H12" s="321">
        <f t="shared" si="14"/>
        <v>35712</v>
      </c>
      <c r="I12" s="349">
        <v>397957690.45000005</v>
      </c>
      <c r="J12" s="198">
        <v>229914894.52000132</v>
      </c>
      <c r="K12" s="198">
        <v>125214390.44999999</v>
      </c>
      <c r="L12" s="323">
        <f t="shared" si="15"/>
        <v>753086975.42000127</v>
      </c>
      <c r="M12" s="349">
        <f>'[3]Accts Figure District'!C13</f>
        <v>383969081.5200001</v>
      </c>
      <c r="N12" s="198">
        <f>'[3]Accts Figure District'!F13</f>
        <v>135389019.24000001</v>
      </c>
      <c r="O12" s="185">
        <f>'[3]Accts Figure District'!I25</f>
        <v>125214390.44999999</v>
      </c>
      <c r="P12" s="323">
        <f>M12+N12+O12</f>
        <v>644572491.21000004</v>
      </c>
      <c r="Q12" s="325">
        <f t="shared" si="1"/>
        <v>0.96484900464121703</v>
      </c>
      <c r="R12" s="45">
        <f t="shared" si="2"/>
        <v>0.73382686452347579</v>
      </c>
      <c r="S12" s="45">
        <f t="shared" si="3"/>
        <v>0.58886580411701828</v>
      </c>
      <c r="T12" s="45">
        <f t="shared" si="4"/>
        <v>0.85590710269622972</v>
      </c>
      <c r="U12" s="179">
        <f t="shared" si="5"/>
        <v>40.813170089993015</v>
      </c>
      <c r="V12" s="179">
        <f t="shared" si="6"/>
        <v>34.932282163574342</v>
      </c>
      <c r="W12" s="326">
        <f t="shared" si="7"/>
        <v>0.22969391594780975</v>
      </c>
      <c r="X12" s="45">
        <f t="shared" si="8"/>
        <v>0.8999879561994707</v>
      </c>
      <c r="Y12" s="45">
        <f t="shared" si="9"/>
        <v>0.77030608405219025</v>
      </c>
      <c r="Z12" s="47">
        <v>0.49144193036653588</v>
      </c>
      <c r="AA12" s="328">
        <f t="shared" si="11"/>
        <v>40.813170089993015</v>
      </c>
      <c r="AB12" s="399">
        <f t="shared" si="12"/>
        <v>31.438633229778496</v>
      </c>
    </row>
    <row r="13" spans="1:28">
      <c r="A13" s="548"/>
      <c r="B13" s="331" t="s">
        <v>107</v>
      </c>
      <c r="C13" s="377">
        <v>105153990.2565771</v>
      </c>
      <c r="D13" s="378">
        <v>92539551.025700003</v>
      </c>
      <c r="E13" s="379">
        <v>2600</v>
      </c>
      <c r="F13" s="379">
        <v>94762</v>
      </c>
      <c r="G13" s="413">
        <v>87903</v>
      </c>
      <c r="H13" s="378">
        <f>SUM(H9:H12)</f>
        <v>185265</v>
      </c>
      <c r="I13" s="380">
        <v>1687619346.99</v>
      </c>
      <c r="J13" s="380">
        <v>1488663050.8300047</v>
      </c>
      <c r="K13" s="380">
        <v>507778123.41000003</v>
      </c>
      <c r="L13" s="381">
        <f t="shared" ref="L13:P13" si="16">SUM(L9:L12)</f>
        <v>3684060521.2300043</v>
      </c>
      <c r="M13" s="382">
        <f t="shared" si="16"/>
        <v>1303483881.46</v>
      </c>
      <c r="N13" s="380">
        <f t="shared" si="16"/>
        <v>911518418.67999995</v>
      </c>
      <c r="O13" s="380">
        <f>SUM(O9:O12)</f>
        <v>507778123.41000003</v>
      </c>
      <c r="P13" s="381">
        <f t="shared" si="16"/>
        <v>2722780423.5500002</v>
      </c>
      <c r="Q13" s="337">
        <f t="shared" si="1"/>
        <v>0.77238026678519933</v>
      </c>
      <c r="R13" s="299">
        <f t="shared" si="2"/>
        <v>0.71091327929073123</v>
      </c>
      <c r="S13" s="299">
        <f t="shared" si="3"/>
        <v>0.61230673937381763</v>
      </c>
      <c r="T13" s="299">
        <f t="shared" si="4"/>
        <v>0.739070492425282</v>
      </c>
      <c r="U13" s="298">
        <f t="shared" si="5"/>
        <v>39.810659122463974</v>
      </c>
      <c r="V13" s="298">
        <f t="shared" si="6"/>
        <v>29.422883441414495</v>
      </c>
      <c r="W13" s="338">
        <f t="shared" si="7"/>
        <v>0.34958957450403749</v>
      </c>
      <c r="X13" s="299">
        <f t="shared" si="8"/>
        <v>0.88003841604015498</v>
      </c>
      <c r="Y13" s="299">
        <f t="shared" si="9"/>
        <v>0.65041042549596251</v>
      </c>
      <c r="Z13" s="193">
        <v>0.53589996992222744</v>
      </c>
      <c r="AA13" s="340">
        <f t="shared" si="11"/>
        <v>39.810659122463974</v>
      </c>
      <c r="AB13" s="402">
        <f t="shared" si="12"/>
        <v>25.893267739116514</v>
      </c>
    </row>
    <row r="14" spans="1:28">
      <c r="A14" s="548" t="s">
        <v>109</v>
      </c>
      <c r="B14" s="317" t="s">
        <v>95</v>
      </c>
      <c r="C14" s="373">
        <v>27062330.164108671</v>
      </c>
      <c r="D14" s="374">
        <v>23805830.977899998</v>
      </c>
      <c r="E14" s="368">
        <v>634</v>
      </c>
      <c r="F14" s="369">
        <v>28677</v>
      </c>
      <c r="G14" s="400">
        <v>51496</v>
      </c>
      <c r="H14" s="321">
        <f t="shared" si="14"/>
        <v>80807</v>
      </c>
      <c r="I14" s="322">
        <v>234629045.41000003</v>
      </c>
      <c r="J14" s="184">
        <v>335495589.38004702</v>
      </c>
      <c r="K14" s="184">
        <v>206899679.09</v>
      </c>
      <c r="L14" s="323">
        <f t="shared" ref="L14:L16" si="17">I14+J14+K14</f>
        <v>777024313.88004708</v>
      </c>
      <c r="M14" s="322">
        <f>'[3]Accts Figure District'!C7</f>
        <v>227300600.76999998</v>
      </c>
      <c r="N14" s="184">
        <f>'[3]Accts Figure District'!F7</f>
        <v>118947495.77</v>
      </c>
      <c r="O14" s="185">
        <f>'[3]Accts Figure District'!I19</f>
        <v>206899679.09</v>
      </c>
      <c r="P14" s="323">
        <f>M14+N14+O14</f>
        <v>553147775.63</v>
      </c>
      <c r="Q14" s="325">
        <f t="shared" si="1"/>
        <v>0.96876582510407427</v>
      </c>
      <c r="R14" s="45">
        <f t="shared" si="2"/>
        <v>0.60075593170111596</v>
      </c>
      <c r="S14" s="45">
        <f t="shared" si="3"/>
        <v>0.35454265133499896</v>
      </c>
      <c r="T14" s="45">
        <f t="shared" si="4"/>
        <v>0.71187962300416774</v>
      </c>
      <c r="U14" s="179">
        <f t="shared" si="5"/>
        <v>32.640083624948566</v>
      </c>
      <c r="V14" s="179">
        <f t="shared" si="6"/>
        <v>23.235810425752895</v>
      </c>
      <c r="W14" s="326">
        <f t="shared" si="7"/>
        <v>0.37378319312931363</v>
      </c>
      <c r="X14" s="45">
        <f t="shared" si="8"/>
        <v>0.87966671138586605</v>
      </c>
      <c r="Y14" s="45">
        <f t="shared" si="9"/>
        <v>0.62621680687068637</v>
      </c>
      <c r="Z14" s="294">
        <v>0.38505725827372789</v>
      </c>
      <c r="AA14" s="328">
        <f t="shared" si="11"/>
        <v>32.640083624948566</v>
      </c>
      <c r="AB14" s="399">
        <f t="shared" si="12"/>
        <v>20.439768943607469</v>
      </c>
    </row>
    <row r="15" spans="1:28">
      <c r="A15" s="548"/>
      <c r="B15" s="317" t="s">
        <v>28</v>
      </c>
      <c r="C15" s="373">
        <v>92920048.386223927</v>
      </c>
      <c r="D15" s="374">
        <v>78885610.890000001</v>
      </c>
      <c r="E15" s="383">
        <v>3158</v>
      </c>
      <c r="F15" s="369">
        <v>18381</v>
      </c>
      <c r="G15" s="400">
        <v>17110</v>
      </c>
      <c r="H15" s="321">
        <f t="shared" si="14"/>
        <v>38649</v>
      </c>
      <c r="I15" s="322">
        <v>3231960238.6100001</v>
      </c>
      <c r="J15" s="184">
        <v>514749887.45999491</v>
      </c>
      <c r="K15" s="184">
        <v>395600715.85999995</v>
      </c>
      <c r="L15" s="323">
        <f t="shared" si="17"/>
        <v>4142310841.9299951</v>
      </c>
      <c r="M15" s="322">
        <f>'[3]Accts Figure District'!C9</f>
        <v>2806128970.79</v>
      </c>
      <c r="N15" s="184">
        <f>'[3]Accts Figure District'!F9</f>
        <v>189178918.53999999</v>
      </c>
      <c r="O15" s="185">
        <f>'[3]Accts Figure District'!I21</f>
        <v>395600715.85999995</v>
      </c>
      <c r="P15" s="323">
        <f>M15+N15+O15</f>
        <v>3390908605.1900001</v>
      </c>
      <c r="Q15" s="325">
        <f t="shared" si="1"/>
        <v>0.86824365512518142</v>
      </c>
      <c r="R15" s="45">
        <f t="shared" si="2"/>
        <v>0.64236749255434467</v>
      </c>
      <c r="S15" s="45">
        <f t="shared" si="3"/>
        <v>0.36751619213263548</v>
      </c>
      <c r="T15" s="45">
        <f t="shared" si="4"/>
        <v>0.81860312627096332</v>
      </c>
      <c r="U15" s="179">
        <f t="shared" si="5"/>
        <v>52.51034751706662</v>
      </c>
      <c r="V15" s="179">
        <f t="shared" si="6"/>
        <v>42.985134639045448</v>
      </c>
      <c r="W15" s="326">
        <f t="shared" si="7"/>
        <v>0.30503686971903676</v>
      </c>
      <c r="X15" s="45">
        <f t="shared" si="8"/>
        <v>0.84896222354631667</v>
      </c>
      <c r="Y15" s="45">
        <f t="shared" si="9"/>
        <v>0.69496313028096324</v>
      </c>
      <c r="Z15" s="294">
        <v>0.45723268819421181</v>
      </c>
      <c r="AA15" s="328">
        <f t="shared" si="11"/>
        <v>52.51034751706662</v>
      </c>
      <c r="AB15" s="399">
        <f t="shared" si="12"/>
        <v>36.492755482601822</v>
      </c>
    </row>
    <row r="16" spans="1:28">
      <c r="A16" s="548"/>
      <c r="B16" s="317" t="s">
        <v>29</v>
      </c>
      <c r="C16" s="373">
        <v>56457113.055430718</v>
      </c>
      <c r="D16" s="374">
        <v>48883429.412500009</v>
      </c>
      <c r="E16" s="368">
        <v>1441</v>
      </c>
      <c r="F16" s="369">
        <v>9769</v>
      </c>
      <c r="G16" s="400">
        <v>31591</v>
      </c>
      <c r="H16" s="321">
        <f t="shared" si="14"/>
        <v>42801</v>
      </c>
      <c r="I16" s="322">
        <v>1442297193.4000003</v>
      </c>
      <c r="J16" s="184">
        <v>446109949.1899994</v>
      </c>
      <c r="K16" s="184">
        <v>826132614.10000002</v>
      </c>
      <c r="L16" s="323">
        <f t="shared" si="17"/>
        <v>2714539756.6899996</v>
      </c>
      <c r="M16" s="322">
        <f>'[3]Accts Figure District'!C10</f>
        <v>1397996170</v>
      </c>
      <c r="N16" s="184">
        <f>'[3]Accts Figure District'!F10</f>
        <v>143959774.70000005</v>
      </c>
      <c r="O16" s="185">
        <f>'[3]Accts Figure District'!I22</f>
        <v>826132614.10000002</v>
      </c>
      <c r="P16" s="323">
        <f>M16+N16+O16</f>
        <v>2368088558.8000002</v>
      </c>
      <c r="Q16" s="325">
        <f t="shared" si="1"/>
        <v>0.96928440018969508</v>
      </c>
      <c r="R16" s="45">
        <f t="shared" si="2"/>
        <v>0.76250584345437733</v>
      </c>
      <c r="S16" s="45">
        <f t="shared" si="3"/>
        <v>0.32270021092644852</v>
      </c>
      <c r="T16" s="45">
        <f t="shared" si="4"/>
        <v>0.87237203027284149</v>
      </c>
      <c r="U16" s="179">
        <f t="shared" si="5"/>
        <v>55.530878036062319</v>
      </c>
      <c r="V16" s="179">
        <f t="shared" si="6"/>
        <v>48.44358481515323</v>
      </c>
      <c r="W16" s="326">
        <f t="shared" si="7"/>
        <v>0.24465608927944094</v>
      </c>
      <c r="X16" s="45">
        <f t="shared" si="8"/>
        <v>0.86585067437836016</v>
      </c>
      <c r="Y16" s="45">
        <f t="shared" si="9"/>
        <v>0.75534391072055906</v>
      </c>
      <c r="Z16" s="294">
        <v>0.54540823414995598</v>
      </c>
      <c r="AA16" s="328">
        <f t="shared" si="11"/>
        <v>55.530878036062319</v>
      </c>
      <c r="AB16" s="399">
        <f t="shared" si="12"/>
        <v>41.94491058150571</v>
      </c>
    </row>
    <row r="17" spans="1:28">
      <c r="A17" s="548"/>
      <c r="B17" s="331" t="s">
        <v>107</v>
      </c>
      <c r="C17" s="332">
        <v>176439491.60576332</v>
      </c>
      <c r="D17" s="333">
        <v>151574871.28040001</v>
      </c>
      <c r="E17" s="199">
        <v>5233</v>
      </c>
      <c r="F17" s="199">
        <v>56827</v>
      </c>
      <c r="G17" s="414">
        <v>100197</v>
      </c>
      <c r="H17" s="333">
        <f>SUM(H14:H16)</f>
        <v>162257</v>
      </c>
      <c r="I17" s="370">
        <v>4908886477.4200001</v>
      </c>
      <c r="J17" s="372">
        <v>1296355426.0300412</v>
      </c>
      <c r="K17" s="371">
        <v>1428633009.05</v>
      </c>
      <c r="L17" s="372">
        <f t="shared" ref="L17:P17" si="18">SUM(L14:L16)</f>
        <v>7633874912.500042</v>
      </c>
      <c r="M17" s="370">
        <f t="shared" si="18"/>
        <v>4431425741.5599995</v>
      </c>
      <c r="N17" s="371">
        <f t="shared" si="18"/>
        <v>452086189.01000005</v>
      </c>
      <c r="O17" s="371">
        <f>SUM(O14:O16)</f>
        <v>1428633009.05</v>
      </c>
      <c r="P17" s="372">
        <f t="shared" si="18"/>
        <v>6312144939.6200008</v>
      </c>
      <c r="Q17" s="337">
        <f t="shared" si="1"/>
        <v>0.90273542929618877</v>
      </c>
      <c r="R17" s="299">
        <f t="shared" si="2"/>
        <v>0.69017511188254188</v>
      </c>
      <c r="S17" s="299">
        <f t="shared" si="3"/>
        <v>0.34873629556553698</v>
      </c>
      <c r="T17" s="299">
        <f t="shared" si="4"/>
        <v>0.82685988596488758</v>
      </c>
      <c r="U17" s="298">
        <f t="shared" si="5"/>
        <v>50.363723538171797</v>
      </c>
      <c r="V17" s="298">
        <f t="shared" si="6"/>
        <v>41.643742701539857</v>
      </c>
      <c r="W17" s="338">
        <f t="shared" si="7"/>
        <v>0.28966480439597808</v>
      </c>
      <c r="X17" s="299">
        <f t="shared" si="8"/>
        <v>0.85907565194689606</v>
      </c>
      <c r="Y17" s="299">
        <f t="shared" si="9"/>
        <v>0.71033519560402192</v>
      </c>
      <c r="Z17" s="193">
        <v>0.4447458542513103</v>
      </c>
      <c r="AA17" s="340">
        <f t="shared" si="11"/>
        <v>50.363723538171797</v>
      </c>
      <c r="AB17" s="402">
        <f t="shared" si="12"/>
        <v>35.775125410834143</v>
      </c>
    </row>
    <row r="18" spans="1:28" ht="15" thickBot="1">
      <c r="A18" s="546" t="s">
        <v>32</v>
      </c>
      <c r="B18" s="547"/>
      <c r="C18" s="356">
        <v>345688251.29349983</v>
      </c>
      <c r="D18" s="356">
        <v>300381598.37970001</v>
      </c>
      <c r="E18" s="357">
        <v>9113</v>
      </c>
      <c r="F18" s="357">
        <v>276778</v>
      </c>
      <c r="G18" s="415">
        <v>274959</v>
      </c>
      <c r="H18" s="357">
        <f>H17+H13+H8</f>
        <v>560850</v>
      </c>
      <c r="I18" s="358">
        <v>7228806616.3200006</v>
      </c>
      <c r="J18" s="358">
        <v>3821536212.8800511</v>
      </c>
      <c r="K18" s="358">
        <v>2222710128.5500002</v>
      </c>
      <c r="L18" s="360">
        <f>L17+L13+L8</f>
        <v>13273052957.750069</v>
      </c>
      <c r="M18" s="358">
        <f>M17+M13+M8</f>
        <v>6177745001.0899992</v>
      </c>
      <c r="N18" s="359">
        <f t="shared" ref="N18:P18" si="19">N17+N13+N8</f>
        <v>1877181951</v>
      </c>
      <c r="O18" s="359">
        <f>O8+O13+O17</f>
        <v>2222710128.5500002</v>
      </c>
      <c r="P18" s="360">
        <f t="shared" si="19"/>
        <v>10277637080.640001</v>
      </c>
      <c r="Q18" s="361">
        <f t="shared" si="1"/>
        <v>0.8546009499193008</v>
      </c>
      <c r="R18" s="362">
        <f t="shared" si="2"/>
        <v>0.67831320034847842</v>
      </c>
      <c r="S18" s="362">
        <f t="shared" si="3"/>
        <v>0.49121134706853564</v>
      </c>
      <c r="T18" s="362">
        <f t="shared" si="4"/>
        <v>0.77432351949134215</v>
      </c>
      <c r="U18" s="363">
        <f t="shared" si="5"/>
        <v>44.187303847328721</v>
      </c>
      <c r="V18" s="363">
        <f t="shared" si="6"/>
        <v>34.215268631896897</v>
      </c>
      <c r="W18" s="364">
        <f t="shared" si="7"/>
        <v>0.32716100250012259</v>
      </c>
      <c r="X18" s="362">
        <f t="shared" si="8"/>
        <v>0.86893782839228428</v>
      </c>
      <c r="Y18" s="362">
        <f t="shared" si="9"/>
        <v>0.67283899749987741</v>
      </c>
      <c r="Z18" s="416">
        <v>0.49368621407214336</v>
      </c>
      <c r="AA18" s="417">
        <f t="shared" si="11"/>
        <v>44.187303847328721</v>
      </c>
      <c r="AB18" s="418">
        <f t="shared" si="12"/>
        <v>29.730941222859133</v>
      </c>
    </row>
    <row r="21" spans="1:28" ht="15" thickBot="1">
      <c r="A21" s="300"/>
      <c r="B21" s="308">
        <v>44255</v>
      </c>
      <c r="C21" s="302"/>
      <c r="D21" s="302"/>
      <c r="E21" s="302"/>
      <c r="F21" s="302"/>
      <c r="G21" s="302"/>
      <c r="H21" s="302"/>
      <c r="I21" s="302"/>
      <c r="J21" s="302"/>
      <c r="K21" s="302"/>
      <c r="L21" s="384"/>
      <c r="M21" s="302"/>
      <c r="N21" s="302"/>
      <c r="O21" s="302"/>
      <c r="P21" s="384"/>
      <c r="Q21" s="384"/>
      <c r="R21" s="384"/>
      <c r="S21" s="302"/>
      <c r="T21" s="302"/>
      <c r="U21" s="309"/>
      <c r="V21" s="309"/>
      <c r="W21" s="310"/>
      <c r="X21" s="310"/>
      <c r="Y21" s="310"/>
      <c r="Z21" s="300"/>
      <c r="AA21" s="302"/>
      <c r="AB21" s="302"/>
    </row>
    <row r="22" spans="1:28" ht="15" thickBot="1">
      <c r="A22" s="550" t="s">
        <v>101</v>
      </c>
      <c r="B22" s="551" t="s">
        <v>1</v>
      </c>
      <c r="C22" s="539" t="s">
        <v>2</v>
      </c>
      <c r="D22" s="541" t="s">
        <v>3</v>
      </c>
      <c r="E22" s="555" t="s">
        <v>5</v>
      </c>
      <c r="F22" s="556"/>
      <c r="G22" s="556"/>
      <c r="H22" s="557"/>
      <c r="I22" s="558" t="s">
        <v>125</v>
      </c>
      <c r="J22" s="559"/>
      <c r="K22" s="559"/>
      <c r="L22" s="560"/>
      <c r="M22" s="486" t="s">
        <v>7</v>
      </c>
      <c r="N22" s="487"/>
      <c r="O22" s="487"/>
      <c r="P22" s="488"/>
      <c r="Q22" s="486" t="s">
        <v>8</v>
      </c>
      <c r="R22" s="487"/>
      <c r="S22" s="487"/>
      <c r="T22" s="487"/>
      <c r="U22" s="487"/>
      <c r="V22" s="487"/>
      <c r="W22" s="487"/>
      <c r="X22" s="487"/>
      <c r="Y22" s="487"/>
      <c r="Z22" s="487"/>
      <c r="AA22" s="487"/>
      <c r="AB22" s="488"/>
    </row>
    <row r="23" spans="1:28" ht="36.5" thickBot="1">
      <c r="A23" s="550"/>
      <c r="B23" s="552"/>
      <c r="C23" s="553"/>
      <c r="D23" s="554"/>
      <c r="E23" s="385" t="s">
        <v>10</v>
      </c>
      <c r="F23" s="386" t="s">
        <v>11</v>
      </c>
      <c r="G23" s="386" t="s">
        <v>12</v>
      </c>
      <c r="H23" s="387" t="s">
        <v>13</v>
      </c>
      <c r="I23" s="385" t="s">
        <v>10</v>
      </c>
      <c r="J23" s="386" t="s">
        <v>11</v>
      </c>
      <c r="K23" s="386" t="s">
        <v>14</v>
      </c>
      <c r="L23" s="387" t="s">
        <v>15</v>
      </c>
      <c r="M23" s="388" t="s">
        <v>10</v>
      </c>
      <c r="N23" s="169" t="s">
        <v>11</v>
      </c>
      <c r="O23" s="169" t="s">
        <v>14</v>
      </c>
      <c r="P23" s="389" t="s">
        <v>15</v>
      </c>
      <c r="Q23" s="388" t="s">
        <v>102</v>
      </c>
      <c r="R23" s="169" t="s">
        <v>103</v>
      </c>
      <c r="S23" s="169" t="s">
        <v>104</v>
      </c>
      <c r="T23" s="169" t="s">
        <v>105</v>
      </c>
      <c r="U23" s="169" t="s">
        <v>92</v>
      </c>
      <c r="V23" s="169" t="s">
        <v>93</v>
      </c>
      <c r="W23" s="171" t="s">
        <v>94</v>
      </c>
      <c r="X23" s="171" t="s">
        <v>21</v>
      </c>
      <c r="Y23" s="171" t="s">
        <v>79</v>
      </c>
      <c r="Z23" s="169" t="s">
        <v>120</v>
      </c>
      <c r="AA23" s="169" t="s">
        <v>122</v>
      </c>
      <c r="AB23" s="389" t="s">
        <v>123</v>
      </c>
    </row>
    <row r="24" spans="1:28">
      <c r="A24" s="548" t="s">
        <v>106</v>
      </c>
      <c r="B24" s="390" t="s">
        <v>24</v>
      </c>
      <c r="C24" s="391">
        <v>18959279.224625766</v>
      </c>
      <c r="D24" s="392">
        <v>16846461.27</v>
      </c>
      <c r="E24" s="393">
        <v>454</v>
      </c>
      <c r="F24" s="394">
        <v>59145</v>
      </c>
      <c r="G24" s="395">
        <v>28433</v>
      </c>
      <c r="H24" s="396">
        <v>88032</v>
      </c>
      <c r="I24" s="397">
        <v>132588586.37000006</v>
      </c>
      <c r="J24" s="176">
        <v>363343998.27999997</v>
      </c>
      <c r="K24" s="176">
        <v>67273179.789999992</v>
      </c>
      <c r="L24" s="398">
        <v>563205764.44000006</v>
      </c>
      <c r="M24" s="322">
        <v>120204785.41999999</v>
      </c>
      <c r="N24" s="184">
        <v>134408068.11000001</v>
      </c>
      <c r="O24" s="185">
        <v>67273179.789999992</v>
      </c>
      <c r="P24" s="323">
        <v>321886033.31999999</v>
      </c>
      <c r="Q24" s="325">
        <v>0.90659979649046118</v>
      </c>
      <c r="R24" s="45">
        <v>0.46835393052344804</v>
      </c>
      <c r="S24" s="45">
        <v>0.36991960441416877</v>
      </c>
      <c r="T24" s="45">
        <v>0.57152474928954933</v>
      </c>
      <c r="U24" s="179">
        <v>33.431695559883011</v>
      </c>
      <c r="V24" s="179">
        <v>19.107041423186676</v>
      </c>
      <c r="W24" s="326">
        <v>0.49216584450916001</v>
      </c>
      <c r="X24" s="45">
        <v>0.88856021742211189</v>
      </c>
      <c r="Y24" s="45">
        <v>0.50783415549083999</v>
      </c>
      <c r="Z24" s="294">
        <v>0.45561018916888618</v>
      </c>
      <c r="AA24" s="328">
        <v>33.431695559883011</v>
      </c>
      <c r="AB24" s="399">
        <v>16.977756881280051</v>
      </c>
    </row>
    <row r="25" spans="1:28">
      <c r="A25" s="548"/>
      <c r="B25" s="317" t="s">
        <v>80</v>
      </c>
      <c r="C25" s="318">
        <v>24387215.359516621</v>
      </c>
      <c r="D25" s="319">
        <v>22016969.859999999</v>
      </c>
      <c r="E25" s="368">
        <v>530</v>
      </c>
      <c r="F25" s="369">
        <v>23288</v>
      </c>
      <c r="G25" s="400">
        <v>35284</v>
      </c>
      <c r="H25" s="321">
        <v>59102</v>
      </c>
      <c r="I25" s="322">
        <v>280497529.96000016</v>
      </c>
      <c r="J25" s="184">
        <v>320084079.95999998</v>
      </c>
      <c r="K25" s="184">
        <v>138715898.53</v>
      </c>
      <c r="L25" s="323">
        <v>739297508.45000005</v>
      </c>
      <c r="M25" s="322">
        <v>157959260.64000002</v>
      </c>
      <c r="N25" s="184">
        <v>187759331.15999994</v>
      </c>
      <c r="O25" s="185">
        <v>138715898.53</v>
      </c>
      <c r="P25" s="323">
        <v>484434490.32999992</v>
      </c>
      <c r="Q25" s="325">
        <v>0.56313957795822844</v>
      </c>
      <c r="R25" s="45">
        <v>0.71158510243285855</v>
      </c>
      <c r="S25" s="45">
        <v>0.58659378243199001</v>
      </c>
      <c r="T25" s="45">
        <v>0.65526325301116994</v>
      </c>
      <c r="U25" s="179">
        <v>33.578531158056464</v>
      </c>
      <c r="V25" s="179">
        <v>22.002777557965008</v>
      </c>
      <c r="W25" s="326">
        <v>0.40842318078424356</v>
      </c>
      <c r="X25" s="45">
        <v>0.90280786614730568</v>
      </c>
      <c r="Y25" s="45">
        <v>0.59157681921575644</v>
      </c>
      <c r="Z25" s="294">
        <v>0.52832777222608018</v>
      </c>
      <c r="AA25" s="328">
        <v>33.578531158056464</v>
      </c>
      <c r="AB25" s="399">
        <v>19.864280656420213</v>
      </c>
    </row>
    <row r="26" spans="1:28">
      <c r="A26" s="548"/>
      <c r="B26" s="317" t="s">
        <v>31</v>
      </c>
      <c r="C26" s="318">
        <v>20001051.128883228</v>
      </c>
      <c r="D26" s="319">
        <v>17997141.329999998</v>
      </c>
      <c r="E26" s="368">
        <v>298</v>
      </c>
      <c r="F26" s="369">
        <v>43436</v>
      </c>
      <c r="G26" s="400">
        <v>25824</v>
      </c>
      <c r="H26" s="321">
        <v>69558</v>
      </c>
      <c r="I26" s="322">
        <v>145280386.69999996</v>
      </c>
      <c r="J26" s="184">
        <v>402092415.69999999</v>
      </c>
      <c r="K26" s="184">
        <v>67130464</v>
      </c>
      <c r="L26" s="323">
        <v>614503266.39999998</v>
      </c>
      <c r="M26" s="322">
        <v>70912200.920000002</v>
      </c>
      <c r="N26" s="184">
        <v>207944598.09999999</v>
      </c>
      <c r="O26" s="330">
        <v>67130464</v>
      </c>
      <c r="P26" s="323">
        <v>345987263.01999998</v>
      </c>
      <c r="Q26" s="325">
        <v>0.48810581063796149</v>
      </c>
      <c r="R26" s="45">
        <v>0.58623539899817045</v>
      </c>
      <c r="S26" s="45">
        <v>0.51715623070878036</v>
      </c>
      <c r="T26" s="45">
        <v>0.56303567765705853</v>
      </c>
      <c r="U26" s="179">
        <v>34.144493013213449</v>
      </c>
      <c r="V26" s="179">
        <v>19.224567761951338</v>
      </c>
      <c r="W26" s="326">
        <v>0.49337499317756162</v>
      </c>
      <c r="X26" s="45">
        <v>0.89980977569776754</v>
      </c>
      <c r="Y26" s="45">
        <v>0.50662500682243838</v>
      </c>
      <c r="Z26" s="294">
        <v>0.48198217715961117</v>
      </c>
      <c r="AA26" s="328">
        <v>34.144493013213449</v>
      </c>
      <c r="AB26" s="399">
        <v>17.298454005767965</v>
      </c>
    </row>
    <row r="27" spans="1:28">
      <c r="A27" s="548"/>
      <c r="B27" s="331" t="s">
        <v>107</v>
      </c>
      <c r="C27" s="332">
        <v>63347545.713025615</v>
      </c>
      <c r="D27" s="332">
        <v>56860572.459999993</v>
      </c>
      <c r="E27" s="332">
        <v>1282</v>
      </c>
      <c r="F27" s="332">
        <v>125869</v>
      </c>
      <c r="G27" s="401">
        <v>89541</v>
      </c>
      <c r="H27" s="333">
        <v>216692</v>
      </c>
      <c r="I27" s="370">
        <v>558366503.03000021</v>
      </c>
      <c r="J27" s="372">
        <v>1085520493.9400001</v>
      </c>
      <c r="K27" s="371">
        <v>273119542.31999999</v>
      </c>
      <c r="L27" s="372">
        <v>1917006539.29</v>
      </c>
      <c r="M27" s="370">
        <v>349076246.98000002</v>
      </c>
      <c r="N27" s="371">
        <v>530111997.37</v>
      </c>
      <c r="O27" s="371">
        <v>273119542.31999999</v>
      </c>
      <c r="P27" s="372">
        <v>1152307786.6699998</v>
      </c>
      <c r="Q27" s="337">
        <v>0.62517404802351595</v>
      </c>
      <c r="R27" s="299">
        <v>0.59120261309323541</v>
      </c>
      <c r="S27" s="299">
        <v>0.48834821666600509</v>
      </c>
      <c r="T27" s="299">
        <v>0.60109747309301254</v>
      </c>
      <c r="U27" s="298">
        <v>33.714161788268427</v>
      </c>
      <c r="V27" s="298">
        <v>20.265497458377155</v>
      </c>
      <c r="W27" s="338">
        <v>0.46045665953400539</v>
      </c>
      <c r="X27" s="299">
        <v>0.89759708635891544</v>
      </c>
      <c r="Y27" s="299">
        <v>0.53954334046599461</v>
      </c>
      <c r="Z27" s="193">
        <v>0.48392216012140504</v>
      </c>
      <c r="AA27" s="340">
        <v>33.714161788268427</v>
      </c>
      <c r="AB27" s="402">
        <v>18.190251472253337</v>
      </c>
    </row>
    <row r="28" spans="1:28">
      <c r="A28" s="548" t="s">
        <v>108</v>
      </c>
      <c r="B28" s="342" t="s">
        <v>25</v>
      </c>
      <c r="C28" s="373">
        <v>29910643.406302128</v>
      </c>
      <c r="D28" s="374">
        <v>27385072.100000001</v>
      </c>
      <c r="E28" s="375">
        <v>798</v>
      </c>
      <c r="F28" s="376">
        <v>33393</v>
      </c>
      <c r="G28" s="403">
        <v>9036</v>
      </c>
      <c r="H28" s="321">
        <v>43227</v>
      </c>
      <c r="I28" s="346">
        <v>535488864.18000019</v>
      </c>
      <c r="J28" s="195">
        <v>504264173.80000001</v>
      </c>
      <c r="K28" s="195">
        <v>52899057.920000002</v>
      </c>
      <c r="L28" s="323">
        <v>1092652095.9000003</v>
      </c>
      <c r="M28" s="346">
        <v>241011006.59999999</v>
      </c>
      <c r="N28" s="195">
        <v>377735019.51999998</v>
      </c>
      <c r="O28" s="196">
        <v>52899057.920000002</v>
      </c>
      <c r="P28" s="323">
        <v>671645084.03999996</v>
      </c>
      <c r="Q28" s="325">
        <v>0.45007659864050154</v>
      </c>
      <c r="R28" s="45">
        <v>0.77290469457326516</v>
      </c>
      <c r="S28" s="45">
        <v>0.74908161068332468</v>
      </c>
      <c r="T28" s="45">
        <v>0.61469253256387746</v>
      </c>
      <c r="U28" s="179">
        <v>39.899551548012916</v>
      </c>
      <c r="V28" s="179">
        <v>24.525956389211039</v>
      </c>
      <c r="W28" s="326">
        <v>0.43721039046433186</v>
      </c>
      <c r="X28" s="45">
        <v>0.91556278907159871</v>
      </c>
      <c r="Y28" s="45">
        <v>0.56278960953566814</v>
      </c>
      <c r="Z28" s="47">
        <v>0.64402489433839583</v>
      </c>
      <c r="AA28" s="328">
        <v>39.899551548012916</v>
      </c>
      <c r="AB28" s="399">
        <v>22.455053036354457</v>
      </c>
    </row>
    <row r="29" spans="1:28">
      <c r="A29" s="548"/>
      <c r="B29" s="317" t="s">
        <v>27</v>
      </c>
      <c r="C29" s="373">
        <v>31617289.453149464</v>
      </c>
      <c r="D29" s="374">
        <v>26416682.690000001</v>
      </c>
      <c r="E29" s="368">
        <v>833</v>
      </c>
      <c r="F29" s="369">
        <v>21153</v>
      </c>
      <c r="G29" s="400">
        <v>31443</v>
      </c>
      <c r="H29" s="321">
        <v>53429</v>
      </c>
      <c r="I29" s="322">
        <v>461819465.90999991</v>
      </c>
      <c r="J29" s="184">
        <v>430852729.56999999</v>
      </c>
      <c r="K29" s="184">
        <v>207077722.14000002</v>
      </c>
      <c r="L29" s="323">
        <v>1099749917.6199999</v>
      </c>
      <c r="M29" s="322">
        <v>428994221.44000006</v>
      </c>
      <c r="N29" s="184">
        <v>199290549.30000004</v>
      </c>
      <c r="O29" s="185">
        <v>207077722.14000002</v>
      </c>
      <c r="P29" s="323">
        <v>835362492.88000011</v>
      </c>
      <c r="Q29" s="325">
        <v>0.92892191236391741</v>
      </c>
      <c r="R29" s="45">
        <v>0.63701030472947706</v>
      </c>
      <c r="S29" s="45">
        <v>0.46254911625811485</v>
      </c>
      <c r="T29" s="45">
        <v>0.75959313976384002</v>
      </c>
      <c r="U29" s="179">
        <v>41.630886456319082</v>
      </c>
      <c r="V29" s="179">
        <v>31.622535754507336</v>
      </c>
      <c r="W29" s="326">
        <v>0.36534942451737029</v>
      </c>
      <c r="X29" s="45">
        <v>0.83551383268145973</v>
      </c>
      <c r="Y29" s="45">
        <v>0.63465057548262971</v>
      </c>
      <c r="Z29" s="294">
        <v>0.51208190615231997</v>
      </c>
      <c r="AA29" s="328">
        <v>41.630886456319082</v>
      </c>
      <c r="AB29" s="399">
        <v>26.42106604735492</v>
      </c>
    </row>
    <row r="30" spans="1:28">
      <c r="A30" s="548"/>
      <c r="B30" s="347" t="s">
        <v>30</v>
      </c>
      <c r="C30" s="404">
        <v>24117853.574602339</v>
      </c>
      <c r="D30" s="405">
        <v>20671239.210000001</v>
      </c>
      <c r="E30" s="406">
        <v>717</v>
      </c>
      <c r="F30" s="407">
        <v>24296</v>
      </c>
      <c r="G30" s="408">
        <v>29344</v>
      </c>
      <c r="H30" s="409">
        <v>54357</v>
      </c>
      <c r="I30" s="349">
        <v>282368240.82999992</v>
      </c>
      <c r="J30" s="198">
        <v>359111922.06</v>
      </c>
      <c r="K30" s="198">
        <v>100332215.59</v>
      </c>
      <c r="L30" s="410">
        <v>741812378.4799999</v>
      </c>
      <c r="M30" s="349">
        <v>249043008.52000001</v>
      </c>
      <c r="N30" s="198">
        <v>236646284.00999999</v>
      </c>
      <c r="O30" s="198">
        <v>100332215.59</v>
      </c>
      <c r="P30" s="410">
        <v>586021508.12</v>
      </c>
      <c r="Q30" s="325">
        <v>0.88197953065811174</v>
      </c>
      <c r="R30" s="45">
        <v>0.73344825188890961</v>
      </c>
      <c r="S30" s="45">
        <v>0.65897640672163871</v>
      </c>
      <c r="T30" s="45">
        <v>0.78998615434374264</v>
      </c>
      <c r="U30" s="179">
        <v>35.886207447163486</v>
      </c>
      <c r="V30" s="179">
        <v>28.349607015166459</v>
      </c>
      <c r="W30" s="326">
        <v>0.32290853667740871</v>
      </c>
      <c r="X30" s="45">
        <v>0.85709282320911651</v>
      </c>
      <c r="Y30" s="45">
        <v>0.67709146332259129</v>
      </c>
      <c r="Z30" s="47">
        <v>0.51635264186423802</v>
      </c>
      <c r="AA30" s="411">
        <v>35.886207447163486</v>
      </c>
      <c r="AB30" s="412">
        <v>24.298244713497994</v>
      </c>
    </row>
    <row r="31" spans="1:28">
      <c r="A31" s="548"/>
      <c r="B31" s="347" t="s">
        <v>118</v>
      </c>
      <c r="C31" s="373">
        <v>20774204.327941176</v>
      </c>
      <c r="D31" s="374">
        <v>18627232.390000001</v>
      </c>
      <c r="E31" s="368">
        <v>262</v>
      </c>
      <c r="F31" s="369">
        <v>15861</v>
      </c>
      <c r="G31" s="408">
        <v>19776</v>
      </c>
      <c r="H31" s="321">
        <v>35899</v>
      </c>
      <c r="I31" s="349">
        <v>382422145.86999971</v>
      </c>
      <c r="J31" s="198">
        <v>242032987.03999999</v>
      </c>
      <c r="K31" s="198">
        <v>117159479.2</v>
      </c>
      <c r="L31" s="323">
        <v>741614612.10999978</v>
      </c>
      <c r="M31" s="349">
        <v>305203992.99000001</v>
      </c>
      <c r="N31" s="198">
        <v>165404799.62</v>
      </c>
      <c r="O31" s="185">
        <v>117159479.2</v>
      </c>
      <c r="P31" s="323">
        <v>587768271.81000006</v>
      </c>
      <c r="Q31" s="325">
        <v>0.79808137757207931</v>
      </c>
      <c r="R31" s="45">
        <v>0.7866653824281501</v>
      </c>
      <c r="S31" s="45">
        <v>0.6833977535164002</v>
      </c>
      <c r="T31" s="45">
        <v>0.79255217226332042</v>
      </c>
      <c r="U31" s="179">
        <v>39.813462171016582</v>
      </c>
      <c r="V31" s="179">
        <v>31.554245928962722</v>
      </c>
      <c r="W31" s="326">
        <v>0.28935648937986191</v>
      </c>
      <c r="X31" s="45">
        <v>0.89665202555779666</v>
      </c>
      <c r="Y31" s="45">
        <v>0.71064351062013809</v>
      </c>
      <c r="Z31" s="47">
        <v>0.52267542151243673</v>
      </c>
      <c r="AA31" s="328">
        <v>39.813462171016582</v>
      </c>
      <c r="AB31" s="399">
        <v>28.293178527153284</v>
      </c>
    </row>
    <row r="32" spans="1:28">
      <c r="A32" s="548"/>
      <c r="B32" s="331" t="s">
        <v>107</v>
      </c>
      <c r="C32" s="377">
        <v>106419990.76199511</v>
      </c>
      <c r="D32" s="378">
        <v>93100226.390000001</v>
      </c>
      <c r="E32" s="379">
        <v>2610</v>
      </c>
      <c r="F32" s="379">
        <v>94703</v>
      </c>
      <c r="G32" s="413">
        <v>89599</v>
      </c>
      <c r="H32" s="378">
        <v>186912</v>
      </c>
      <c r="I32" s="380">
        <v>1662098716.7899997</v>
      </c>
      <c r="J32" s="380">
        <v>1536261812.47</v>
      </c>
      <c r="K32" s="380">
        <v>477468474.84999996</v>
      </c>
      <c r="L32" s="381">
        <v>3675829004.1100001</v>
      </c>
      <c r="M32" s="382">
        <v>1224252229.5500002</v>
      </c>
      <c r="N32" s="380">
        <v>979076652.45000005</v>
      </c>
      <c r="O32" s="380">
        <v>477468474.84999996</v>
      </c>
      <c r="P32" s="381">
        <v>2680797356.8499999</v>
      </c>
      <c r="Q32" s="337">
        <v>0.73657010692745761</v>
      </c>
      <c r="R32" s="299">
        <v>0.72330695747664531</v>
      </c>
      <c r="S32" s="299">
        <v>0.63731106540742666</v>
      </c>
      <c r="T32" s="299">
        <v>0.72930415257417025</v>
      </c>
      <c r="U32" s="298">
        <v>39.482492649500422</v>
      </c>
      <c r="V32" s="298">
        <v>28.794745843259811</v>
      </c>
      <c r="W32" s="338">
        <v>0.36197718844314786</v>
      </c>
      <c r="X32" s="299">
        <v>0.87483776049384998</v>
      </c>
      <c r="Y32" s="299">
        <v>0.63802281155685214</v>
      </c>
      <c r="Z32" s="193">
        <v>0.54579933895099986</v>
      </c>
      <c r="AA32" s="340">
        <v>39.482492649500422</v>
      </c>
      <c r="AB32" s="402">
        <v>25.190730967507008</v>
      </c>
    </row>
    <row r="33" spans="1:28">
      <c r="A33" s="548" t="s">
        <v>109</v>
      </c>
      <c r="B33" s="317" t="s">
        <v>95</v>
      </c>
      <c r="C33" s="373">
        <v>27569303.349091616</v>
      </c>
      <c r="D33" s="374">
        <v>22975926.66</v>
      </c>
      <c r="E33" s="368">
        <v>636</v>
      </c>
      <c r="F33" s="369">
        <v>28959</v>
      </c>
      <c r="G33" s="400">
        <v>51832</v>
      </c>
      <c r="H33" s="321">
        <v>81427</v>
      </c>
      <c r="I33" s="322">
        <v>229698820.06000018</v>
      </c>
      <c r="J33" s="184">
        <v>334485723.24000001</v>
      </c>
      <c r="K33" s="184">
        <v>183782137.19</v>
      </c>
      <c r="L33" s="323">
        <v>747966680.49000025</v>
      </c>
      <c r="M33" s="322">
        <v>218944314.11000004</v>
      </c>
      <c r="N33" s="184">
        <v>124087378.61999997</v>
      </c>
      <c r="O33" s="185">
        <v>183782137.19</v>
      </c>
      <c r="P33" s="323">
        <v>526813829.92000002</v>
      </c>
      <c r="Q33" s="325">
        <v>0.95317996867728394</v>
      </c>
      <c r="R33" s="45">
        <v>0.59403551583261338</v>
      </c>
      <c r="S33" s="45">
        <v>0.37097959643247574</v>
      </c>
      <c r="T33" s="45">
        <v>0.70432793821093631</v>
      </c>
      <c r="U33" s="179">
        <v>32.554364033211108</v>
      </c>
      <c r="V33" s="179">
        <v>22.92894809927984</v>
      </c>
      <c r="W33" s="326">
        <v>0.41302154617350217</v>
      </c>
      <c r="X33" s="45">
        <v>0.83338800292017667</v>
      </c>
      <c r="Y33" s="45">
        <v>0.58697845382649783</v>
      </c>
      <c r="Z33" s="294">
        <v>0.38312316949131769</v>
      </c>
      <c r="AA33" s="328">
        <v>32.554364033211108</v>
      </c>
      <c r="AB33" s="399">
        <v>19.108710265519207</v>
      </c>
    </row>
    <row r="34" spans="1:28">
      <c r="A34" s="548"/>
      <c r="B34" s="317" t="s">
        <v>28</v>
      </c>
      <c r="C34" s="373">
        <v>94778365.206608251</v>
      </c>
      <c r="D34" s="374">
        <v>79155204.329999998</v>
      </c>
      <c r="E34" s="383">
        <v>3169</v>
      </c>
      <c r="F34" s="369">
        <v>18462</v>
      </c>
      <c r="G34" s="400">
        <v>17366</v>
      </c>
      <c r="H34" s="321">
        <v>38997</v>
      </c>
      <c r="I34" s="322">
        <v>3232830620.690002</v>
      </c>
      <c r="J34" s="184">
        <v>531985189.96999997</v>
      </c>
      <c r="K34" s="184">
        <v>372029870.19999993</v>
      </c>
      <c r="L34" s="323">
        <v>4136845680.8600016</v>
      </c>
      <c r="M34" s="322">
        <v>3092036266.6399999</v>
      </c>
      <c r="N34" s="184">
        <v>195629624.37</v>
      </c>
      <c r="O34" s="185">
        <v>372029870.19999993</v>
      </c>
      <c r="P34" s="323">
        <v>3659695761.2099996</v>
      </c>
      <c r="Q34" s="325">
        <v>0.95644858312436065</v>
      </c>
      <c r="R34" s="45">
        <v>0.62793145776050641</v>
      </c>
      <c r="S34" s="45">
        <v>0.36773509499584389</v>
      </c>
      <c r="T34" s="45">
        <v>0.88465851606270018</v>
      </c>
      <c r="U34" s="179">
        <v>52.262459757079142</v>
      </c>
      <c r="V34" s="179">
        <v>46.234430094484217</v>
      </c>
      <c r="W34" s="326">
        <v>0.26116761511375775</v>
      </c>
      <c r="X34" s="45">
        <v>0.83516110620233663</v>
      </c>
      <c r="Y34" s="45">
        <v>0.73883238488624225</v>
      </c>
      <c r="Z34" s="294">
        <v>0.4881397612582612</v>
      </c>
      <c r="AA34" s="328">
        <v>52.262459757079142</v>
      </c>
      <c r="AB34" s="399">
        <v>38.613197782344045</v>
      </c>
    </row>
    <row r="35" spans="1:28">
      <c r="A35" s="548"/>
      <c r="B35" s="317" t="s">
        <v>29</v>
      </c>
      <c r="C35" s="373">
        <v>56543095.78754615</v>
      </c>
      <c r="D35" s="374">
        <v>45788356.810000002</v>
      </c>
      <c r="E35" s="368">
        <v>1459</v>
      </c>
      <c r="F35" s="369">
        <v>9936</v>
      </c>
      <c r="G35" s="400">
        <v>32178</v>
      </c>
      <c r="H35" s="321">
        <v>43573</v>
      </c>
      <c r="I35" s="322">
        <v>1340004467.1700008</v>
      </c>
      <c r="J35" s="184">
        <v>433395042.54000002</v>
      </c>
      <c r="K35" s="184">
        <v>745060201.88999999</v>
      </c>
      <c r="L35" s="323">
        <v>2518459711.6000009</v>
      </c>
      <c r="M35" s="322">
        <v>1300044512.6100004</v>
      </c>
      <c r="N35" s="184">
        <v>134367737.75999999</v>
      </c>
      <c r="O35" s="185">
        <v>745060201.88999999</v>
      </c>
      <c r="P35" s="323">
        <v>2179472452.2600002</v>
      </c>
      <c r="Q35" s="325">
        <v>0.97017923780180138</v>
      </c>
      <c r="R35" s="45">
        <v>0.7462548482911332</v>
      </c>
      <c r="S35" s="45">
        <v>0.31003524399474086</v>
      </c>
      <c r="T35" s="45">
        <v>0.86539897470718763</v>
      </c>
      <c r="U35" s="179">
        <v>55.002185862454425</v>
      </c>
      <c r="V35" s="179">
        <v>47.598835252022226</v>
      </c>
      <c r="W35" s="326">
        <v>0.2992036165513865</v>
      </c>
      <c r="X35" s="45">
        <v>0.8097957172710214</v>
      </c>
      <c r="Y35" s="45">
        <v>0.7007963834486135</v>
      </c>
      <c r="Z35" s="294">
        <v>0.54416262331271414</v>
      </c>
      <c r="AA35" s="328">
        <v>55.002185862454425</v>
      </c>
      <c r="AB35" s="399">
        <v>38.545332934176521</v>
      </c>
    </row>
    <row r="36" spans="1:28">
      <c r="A36" s="548"/>
      <c r="B36" s="331" t="s">
        <v>107</v>
      </c>
      <c r="C36" s="332">
        <v>178890764.34324601</v>
      </c>
      <c r="D36" s="333">
        <v>147919487.80000001</v>
      </c>
      <c r="E36" s="199">
        <v>5264</v>
      </c>
      <c r="F36" s="199">
        <v>57357</v>
      </c>
      <c r="G36" s="414">
        <v>101376</v>
      </c>
      <c r="H36" s="333">
        <v>163997</v>
      </c>
      <c r="I36" s="370">
        <v>4802533907.9200029</v>
      </c>
      <c r="J36" s="372">
        <v>1305711698.5900002</v>
      </c>
      <c r="K36" s="371">
        <v>1300872209.2799997</v>
      </c>
      <c r="L36" s="372">
        <v>7403272072.9500027</v>
      </c>
      <c r="M36" s="370">
        <v>4611025093.3600006</v>
      </c>
      <c r="N36" s="371">
        <v>454084740.75</v>
      </c>
      <c r="O36" s="371">
        <v>1300872209.2799997</v>
      </c>
      <c r="P36" s="372">
        <v>6365982043.3899994</v>
      </c>
      <c r="Q36" s="337">
        <v>0.96012338106677819</v>
      </c>
      <c r="R36" s="299">
        <v>0.67327851780688808</v>
      </c>
      <c r="S36" s="299">
        <v>0.3477679959828443</v>
      </c>
      <c r="T36" s="299">
        <v>0.85988762545279906</v>
      </c>
      <c r="U36" s="298">
        <v>50.049335507163661</v>
      </c>
      <c r="V36" s="298">
        <v>43.036804264745427</v>
      </c>
      <c r="W36" s="338">
        <v>0.28898432744977831</v>
      </c>
      <c r="X36" s="299">
        <v>0.82687045551541172</v>
      </c>
      <c r="Y36" s="299">
        <v>0.71101567255022169</v>
      </c>
      <c r="Z36" s="193">
        <v>0.45077013062975241</v>
      </c>
      <c r="AA36" s="340">
        <v>50.049335507163661</v>
      </c>
      <c r="AB36" s="402">
        <v>35.585861946317664</v>
      </c>
    </row>
    <row r="37" spans="1:28" ht="15" thickBot="1">
      <c r="A37" s="546" t="s">
        <v>32</v>
      </c>
      <c r="B37" s="547"/>
      <c r="C37" s="356">
        <v>348658300.81826669</v>
      </c>
      <c r="D37" s="356">
        <v>297880286.64999998</v>
      </c>
      <c r="E37" s="357">
        <v>9156</v>
      </c>
      <c r="F37" s="357">
        <v>277929</v>
      </c>
      <c r="G37" s="415">
        <v>280516</v>
      </c>
      <c r="H37" s="357">
        <v>567601</v>
      </c>
      <c r="I37" s="358">
        <v>7022999127.7399826</v>
      </c>
      <c r="J37" s="358">
        <v>3927494004.9999995</v>
      </c>
      <c r="K37" s="358">
        <v>2051460226.4499998</v>
      </c>
      <c r="L37" s="360">
        <v>12996107616.350002</v>
      </c>
      <c r="M37" s="358">
        <v>6184353569.8900013</v>
      </c>
      <c r="N37" s="359">
        <v>1963273390.5700002</v>
      </c>
      <c r="O37" s="359">
        <v>2051460226.4499998</v>
      </c>
      <c r="P37" s="360">
        <v>10199087186.91</v>
      </c>
      <c r="Q37" s="361">
        <v>0.88058583767475718</v>
      </c>
      <c r="R37" s="362">
        <v>0.67147756306646933</v>
      </c>
      <c r="S37" s="362">
        <v>0.49987941116411722</v>
      </c>
      <c r="T37" s="362">
        <v>0.78478014248503469</v>
      </c>
      <c r="U37" s="363">
        <v>43.628625991017735</v>
      </c>
      <c r="V37" s="363">
        <v>34.238879321657187</v>
      </c>
      <c r="W37" s="364">
        <v>0.32951393025195863</v>
      </c>
      <c r="X37" s="362">
        <v>0.85436166570795613</v>
      </c>
      <c r="Y37" s="362">
        <v>0.67048606974804137</v>
      </c>
      <c r="Z37" s="416">
        <v>0.49469870549990563</v>
      </c>
      <c r="AA37" s="417">
        <v>43.628625991017735</v>
      </c>
      <c r="AB37" s="418">
        <v>29.252385969224729</v>
      </c>
    </row>
    <row r="40" spans="1:28" ht="15" thickBot="1">
      <c r="A40" s="300"/>
      <c r="B40" s="308">
        <v>44286</v>
      </c>
      <c r="C40" s="302"/>
      <c r="D40" s="302"/>
      <c r="E40" s="302"/>
      <c r="F40" s="302"/>
      <c r="G40" s="302"/>
      <c r="H40" s="302"/>
      <c r="I40" s="302"/>
      <c r="J40" s="302"/>
      <c r="K40" s="302"/>
      <c r="L40" s="384"/>
      <c r="M40" s="302"/>
      <c r="N40" s="302"/>
      <c r="O40" s="302"/>
      <c r="P40" s="384"/>
      <c r="Q40" s="384"/>
      <c r="R40" s="384"/>
      <c r="S40" s="302"/>
      <c r="T40" s="302"/>
      <c r="U40" s="309"/>
      <c r="V40" s="309"/>
      <c r="W40" s="310"/>
      <c r="X40" s="310"/>
      <c r="Y40" s="310"/>
      <c r="Z40" s="300"/>
      <c r="AA40" s="302"/>
      <c r="AB40" s="302"/>
    </row>
    <row r="41" spans="1:28" ht="15" thickBot="1">
      <c r="A41" s="550" t="s">
        <v>101</v>
      </c>
      <c r="B41" s="551" t="s">
        <v>1</v>
      </c>
      <c r="C41" s="539" t="s">
        <v>2</v>
      </c>
      <c r="D41" s="541" t="s">
        <v>3</v>
      </c>
      <c r="E41" s="555" t="s">
        <v>5</v>
      </c>
      <c r="F41" s="556"/>
      <c r="G41" s="556"/>
      <c r="H41" s="557"/>
      <c r="I41" s="558" t="s">
        <v>125</v>
      </c>
      <c r="J41" s="559"/>
      <c r="K41" s="559"/>
      <c r="L41" s="560"/>
      <c r="M41" s="486" t="s">
        <v>7</v>
      </c>
      <c r="N41" s="487"/>
      <c r="O41" s="487"/>
      <c r="P41" s="488"/>
      <c r="Q41" s="486" t="s">
        <v>8</v>
      </c>
      <c r="R41" s="487"/>
      <c r="S41" s="487"/>
      <c r="T41" s="487"/>
      <c r="U41" s="487"/>
      <c r="V41" s="487"/>
      <c r="W41" s="487"/>
      <c r="X41" s="487"/>
      <c r="Y41" s="487"/>
      <c r="Z41" s="487"/>
      <c r="AA41" s="487"/>
      <c r="AB41" s="488"/>
    </row>
    <row r="42" spans="1:28" ht="36.5" thickBot="1">
      <c r="A42" s="550"/>
      <c r="B42" s="552"/>
      <c r="C42" s="553"/>
      <c r="D42" s="554"/>
      <c r="E42" s="385" t="s">
        <v>10</v>
      </c>
      <c r="F42" s="386" t="s">
        <v>11</v>
      </c>
      <c r="G42" s="386" t="s">
        <v>12</v>
      </c>
      <c r="H42" s="387" t="s">
        <v>13</v>
      </c>
      <c r="I42" s="385" t="s">
        <v>10</v>
      </c>
      <c r="J42" s="386" t="s">
        <v>11</v>
      </c>
      <c r="K42" s="386" t="s">
        <v>14</v>
      </c>
      <c r="L42" s="387" t="s">
        <v>15</v>
      </c>
      <c r="M42" s="388" t="s">
        <v>10</v>
      </c>
      <c r="N42" s="169" t="s">
        <v>11</v>
      </c>
      <c r="O42" s="169" t="s">
        <v>14</v>
      </c>
      <c r="P42" s="389" t="s">
        <v>15</v>
      </c>
      <c r="Q42" s="388" t="s">
        <v>102</v>
      </c>
      <c r="R42" s="169" t="s">
        <v>103</v>
      </c>
      <c r="S42" s="169" t="s">
        <v>104</v>
      </c>
      <c r="T42" s="169" t="s">
        <v>105</v>
      </c>
      <c r="U42" s="169" t="s">
        <v>92</v>
      </c>
      <c r="V42" s="169" t="s">
        <v>93</v>
      </c>
      <c r="W42" s="171" t="s">
        <v>94</v>
      </c>
      <c r="X42" s="171" t="s">
        <v>21</v>
      </c>
      <c r="Y42" s="171" t="s">
        <v>79</v>
      </c>
      <c r="Z42" s="169" t="s">
        <v>120</v>
      </c>
      <c r="AA42" s="169" t="s">
        <v>122</v>
      </c>
      <c r="AB42" s="389" t="s">
        <v>123</v>
      </c>
    </row>
    <row r="43" spans="1:28">
      <c r="A43" s="548" t="s">
        <v>106</v>
      </c>
      <c r="B43" s="390" t="s">
        <v>24</v>
      </c>
      <c r="C43" s="391">
        <v>15093270</v>
      </c>
      <c r="D43" s="392">
        <v>14072786.379999999</v>
      </c>
      <c r="E43" s="393">
        <v>455</v>
      </c>
      <c r="F43" s="394">
        <v>59736</v>
      </c>
      <c r="G43" s="395">
        <v>28492</v>
      </c>
      <c r="H43" s="396">
        <v>88683</v>
      </c>
      <c r="I43" s="397">
        <v>164648554.22999999</v>
      </c>
      <c r="J43" s="176">
        <v>266903866.68000001</v>
      </c>
      <c r="K43" s="176">
        <v>76555600.620000005</v>
      </c>
      <c r="L43" s="398">
        <v>508108021.52999997</v>
      </c>
      <c r="M43" s="322">
        <v>156361813.77000001</v>
      </c>
      <c r="N43" s="184">
        <v>141937651.58000001</v>
      </c>
      <c r="O43" s="185">
        <v>76555600.620000005</v>
      </c>
      <c r="P43" s="323">
        <v>374855065.97000003</v>
      </c>
      <c r="Q43" s="325">
        <v>0.94967012921094884</v>
      </c>
      <c r="R43" s="45">
        <v>0.63615440249068367</v>
      </c>
      <c r="S43" s="45">
        <v>0.53179316337958427</v>
      </c>
      <c r="T43" s="45">
        <v>0.73774679809471899</v>
      </c>
      <c r="U43" s="179">
        <v>36.105715514314518</v>
      </c>
      <c r="V43" s="179">
        <v>26.636876013604354</v>
      </c>
      <c r="W43" s="326">
        <v>0.31213361371551884</v>
      </c>
      <c r="X43" s="45">
        <v>0.93238816903162791</v>
      </c>
      <c r="Y43" s="45">
        <v>0.68786638628448116</v>
      </c>
      <c r="Z43" s="294">
        <v>0.49042607656863302</v>
      </c>
      <c r="AA43" s="328">
        <v>36.105715514314518</v>
      </c>
      <c r="AB43" s="399">
        <v>24.835908055047053</v>
      </c>
    </row>
    <row r="44" spans="1:28">
      <c r="A44" s="548"/>
      <c r="B44" s="317" t="s">
        <v>80</v>
      </c>
      <c r="C44" s="318">
        <v>24900440</v>
      </c>
      <c r="D44" s="319">
        <v>21628327.009999998</v>
      </c>
      <c r="E44" s="368">
        <v>531</v>
      </c>
      <c r="F44" s="369">
        <v>23371</v>
      </c>
      <c r="G44" s="400">
        <v>35531</v>
      </c>
      <c r="H44" s="321">
        <v>59433</v>
      </c>
      <c r="I44" s="322">
        <v>319525530.94</v>
      </c>
      <c r="J44" s="184">
        <v>282187315.66000003</v>
      </c>
      <c r="K44" s="184">
        <v>132800457.63000001</v>
      </c>
      <c r="L44" s="323">
        <v>734513304.23000002</v>
      </c>
      <c r="M44" s="322">
        <v>195375436.97</v>
      </c>
      <c r="N44" s="184">
        <v>189537387.15000001</v>
      </c>
      <c r="O44" s="185">
        <v>132800457.63000001</v>
      </c>
      <c r="P44" s="323">
        <v>517713281.75</v>
      </c>
      <c r="Q44" s="325">
        <v>0.61145485431236879</v>
      </c>
      <c r="R44" s="45">
        <v>0.77674058255867029</v>
      </c>
      <c r="S44" s="45">
        <v>0.67167224262613046</v>
      </c>
      <c r="T44" s="45">
        <v>0.7048385356242467</v>
      </c>
      <c r="U44" s="179">
        <v>33.960708282725385</v>
      </c>
      <c r="V44" s="179">
        <v>23.936815894758382</v>
      </c>
      <c r="W44" s="326">
        <v>0.38778277260439009</v>
      </c>
      <c r="X44" s="45">
        <v>0.86859216182525278</v>
      </c>
      <c r="Y44" s="45">
        <v>0.61221722739560991</v>
      </c>
      <c r="Z44" s="294">
        <v>0.5318510527114273</v>
      </c>
      <c r="AA44" s="328">
        <v>33.960708282725385</v>
      </c>
      <c r="AB44" s="399">
        <v>20.791330665241258</v>
      </c>
    </row>
    <row r="45" spans="1:28">
      <c r="A45" s="548"/>
      <c r="B45" s="317" t="s">
        <v>31</v>
      </c>
      <c r="C45" s="318">
        <v>16536140</v>
      </c>
      <c r="D45" s="319">
        <v>14775164.07</v>
      </c>
      <c r="E45" s="368">
        <v>293</v>
      </c>
      <c r="F45" s="369">
        <v>43776</v>
      </c>
      <c r="G45" s="400">
        <v>25977</v>
      </c>
      <c r="H45" s="321">
        <v>70046</v>
      </c>
      <c r="I45" s="322">
        <v>120243127.43000001</v>
      </c>
      <c r="J45" s="184">
        <v>308387115.79000002</v>
      </c>
      <c r="K45" s="184">
        <v>65216461</v>
      </c>
      <c r="L45" s="323">
        <v>493846704.22000003</v>
      </c>
      <c r="M45" s="322">
        <v>54569494.909999996</v>
      </c>
      <c r="N45" s="184">
        <v>215928495.96000001</v>
      </c>
      <c r="O45" s="330">
        <v>65216461</v>
      </c>
      <c r="P45" s="323">
        <v>335714451.87</v>
      </c>
      <c r="Q45" s="325">
        <v>0.45382631071175217</v>
      </c>
      <c r="R45" s="45">
        <v>0.75252212351818482</v>
      </c>
      <c r="S45" s="45">
        <v>0.70018650230199353</v>
      </c>
      <c r="T45" s="45">
        <v>0.67979486144438284</v>
      </c>
      <c r="U45" s="179">
        <v>33.424109666756479</v>
      </c>
      <c r="V45" s="179">
        <v>22.721537999814576</v>
      </c>
      <c r="W45" s="326">
        <v>0.39259823563518004</v>
      </c>
      <c r="X45" s="45">
        <v>0.89350743704395341</v>
      </c>
      <c r="Y45" s="45">
        <v>0.60740176436481996</v>
      </c>
      <c r="Z45" s="294">
        <v>0.52050757499892708</v>
      </c>
      <c r="AA45" s="328">
        <v>33.424109666756479</v>
      </c>
      <c r="AB45" s="399">
        <v>20.30186318391112</v>
      </c>
    </row>
    <row r="46" spans="1:28">
      <c r="A46" s="548"/>
      <c r="B46" s="331" t="s">
        <v>107</v>
      </c>
      <c r="C46" s="332">
        <v>56529850</v>
      </c>
      <c r="D46" s="332">
        <v>50476277.460000001</v>
      </c>
      <c r="E46" s="332">
        <v>1279</v>
      </c>
      <c r="F46" s="332">
        <v>126883</v>
      </c>
      <c r="G46" s="401">
        <v>90000</v>
      </c>
      <c r="H46" s="333">
        <v>218162</v>
      </c>
      <c r="I46" s="370">
        <v>604417212.5999999</v>
      </c>
      <c r="J46" s="372">
        <v>857478298.13000011</v>
      </c>
      <c r="K46" s="371">
        <v>274572519.25</v>
      </c>
      <c r="L46" s="372">
        <v>1736468029.98</v>
      </c>
      <c r="M46" s="370">
        <v>406306745.64999998</v>
      </c>
      <c r="N46" s="371">
        <v>547403534.69000006</v>
      </c>
      <c r="O46" s="371">
        <v>274572519.25</v>
      </c>
      <c r="P46" s="372">
        <v>1228282799.5900002</v>
      </c>
      <c r="Q46" s="337">
        <v>0.67222894580087289</v>
      </c>
      <c r="R46" s="299">
        <v>0.72609466052272109</v>
      </c>
      <c r="S46" s="299">
        <v>0.63838762553382966</v>
      </c>
      <c r="T46" s="299">
        <v>0.70734547275491566</v>
      </c>
      <c r="U46" s="298">
        <v>34.401665839087812</v>
      </c>
      <c r="V46" s="298">
        <v>24.3338625865062</v>
      </c>
      <c r="W46" s="338">
        <v>0.36840153754428862</v>
      </c>
      <c r="X46" s="299">
        <v>0.89291369886882777</v>
      </c>
      <c r="Y46" s="299">
        <v>0.63159846245571138</v>
      </c>
      <c r="Z46" s="193">
        <v>0.51142921623625759</v>
      </c>
      <c r="AA46" s="340">
        <v>34.401665839087812</v>
      </c>
      <c r="AB46" s="402">
        <v>21.728039249883029</v>
      </c>
    </row>
    <row r="47" spans="1:28">
      <c r="A47" s="548" t="s">
        <v>108</v>
      </c>
      <c r="B47" s="342" t="s">
        <v>25</v>
      </c>
      <c r="C47" s="373">
        <v>28297920</v>
      </c>
      <c r="D47" s="374">
        <v>23480478.75</v>
      </c>
      <c r="E47" s="375">
        <v>789</v>
      </c>
      <c r="F47" s="376">
        <v>33535</v>
      </c>
      <c r="G47" s="403">
        <v>9083</v>
      </c>
      <c r="H47" s="321">
        <v>43407</v>
      </c>
      <c r="I47" s="346">
        <v>384576214.51999998</v>
      </c>
      <c r="J47" s="195">
        <v>467864137.47000003</v>
      </c>
      <c r="K47" s="195">
        <v>57515054.789999999</v>
      </c>
      <c r="L47" s="323">
        <v>909955406.77999997</v>
      </c>
      <c r="M47" s="346">
        <v>253308118.68000004</v>
      </c>
      <c r="N47" s="195">
        <v>391633507.64999998</v>
      </c>
      <c r="O47" s="196">
        <v>57515054.789999999</v>
      </c>
      <c r="P47" s="323">
        <v>702456681.12</v>
      </c>
      <c r="Q47" s="325">
        <v>0.65866818881703537</v>
      </c>
      <c r="R47" s="45">
        <v>0.85490359926116943</v>
      </c>
      <c r="S47" s="45">
        <v>0.83706673857880798</v>
      </c>
      <c r="T47" s="45">
        <v>0.77196824798891828</v>
      </c>
      <c r="U47" s="179">
        <v>38.753699039462724</v>
      </c>
      <c r="V47" s="179">
        <v>29.916625150583865</v>
      </c>
      <c r="W47" s="326">
        <v>0.35945171791500841</v>
      </c>
      <c r="X47" s="45">
        <v>0.82975988164501135</v>
      </c>
      <c r="Y47" s="45">
        <v>0.64054828208499159</v>
      </c>
      <c r="Z47" s="47">
        <v>0.66317123761235308</v>
      </c>
      <c r="AA47" s="328">
        <v>38.753699039462724</v>
      </c>
      <c r="AB47" s="399">
        <v>24.82361534416664</v>
      </c>
    </row>
    <row r="48" spans="1:28">
      <c r="A48" s="548"/>
      <c r="B48" s="317" t="s">
        <v>27</v>
      </c>
      <c r="C48" s="373">
        <v>30582150</v>
      </c>
      <c r="D48" s="374">
        <v>25053911.77</v>
      </c>
      <c r="E48" s="368">
        <v>833</v>
      </c>
      <c r="F48" s="369">
        <v>21274</v>
      </c>
      <c r="G48" s="400">
        <v>32189</v>
      </c>
      <c r="H48" s="321">
        <v>54296</v>
      </c>
      <c r="I48" s="322">
        <v>479258254.79000002</v>
      </c>
      <c r="J48" s="184">
        <v>348298249.85000002</v>
      </c>
      <c r="K48" s="184">
        <v>224080992.84000003</v>
      </c>
      <c r="L48" s="323">
        <v>1051637497.4800001</v>
      </c>
      <c r="M48" s="322">
        <v>441730703.68000007</v>
      </c>
      <c r="N48" s="184">
        <v>205470884.59</v>
      </c>
      <c r="O48" s="185">
        <v>224080992.84000003</v>
      </c>
      <c r="P48" s="323">
        <v>871282581.11000013</v>
      </c>
      <c r="Q48" s="325">
        <v>0.92169659941184812</v>
      </c>
      <c r="R48" s="45">
        <v>0.75046725211634702</v>
      </c>
      <c r="S48" s="45">
        <v>0.589927984646748</v>
      </c>
      <c r="T48" s="45">
        <v>0.82850086954660918</v>
      </c>
      <c r="U48" s="179">
        <v>41.974982076022542</v>
      </c>
      <c r="V48" s="179">
        <v>34.776309149188009</v>
      </c>
      <c r="W48" s="326">
        <v>0.32126460412400615</v>
      </c>
      <c r="X48" s="45">
        <v>0.81923317261866802</v>
      </c>
      <c r="Y48" s="45">
        <v>0.67873539587599385</v>
      </c>
      <c r="Z48" s="294">
        <v>0.52461544177751351</v>
      </c>
      <c r="AA48" s="328">
        <v>41.974982076022542</v>
      </c>
      <c r="AB48" s="399">
        <v>28.489906076256904</v>
      </c>
    </row>
    <row r="49" spans="1:28">
      <c r="A49" s="548"/>
      <c r="B49" s="347" t="s">
        <v>30</v>
      </c>
      <c r="C49" s="404">
        <v>21730550</v>
      </c>
      <c r="D49" s="405">
        <v>18787556.579999998</v>
      </c>
      <c r="E49" s="406">
        <v>714</v>
      </c>
      <c r="F49" s="407">
        <v>24356</v>
      </c>
      <c r="G49" s="408">
        <v>29633</v>
      </c>
      <c r="H49" s="409">
        <v>54703</v>
      </c>
      <c r="I49" s="349">
        <v>274403388.76999998</v>
      </c>
      <c r="J49" s="198">
        <v>297905942.02999997</v>
      </c>
      <c r="K49" s="198">
        <v>108290495.47</v>
      </c>
      <c r="L49" s="410">
        <v>680599826.26999998</v>
      </c>
      <c r="M49" s="349">
        <v>271400248.49000001</v>
      </c>
      <c r="N49" s="198">
        <v>253169708.08999997</v>
      </c>
      <c r="O49" s="198">
        <v>108290495.47</v>
      </c>
      <c r="P49" s="410">
        <v>632860452.04999995</v>
      </c>
      <c r="Q49" s="325">
        <v>0.98905574638323013</v>
      </c>
      <c r="R49" s="45">
        <v>0.88986551872454556</v>
      </c>
      <c r="S49" s="45">
        <v>0.84983101164361829</v>
      </c>
      <c r="T49" s="45">
        <v>0.9298569109521615</v>
      </c>
      <c r="U49" s="179">
        <v>36.226095893412875</v>
      </c>
      <c r="V49" s="179">
        <v>33.685085623305682</v>
      </c>
      <c r="W49" s="326">
        <v>0.19607468168924602</v>
      </c>
      <c r="X49" s="45">
        <v>0.86456884800430722</v>
      </c>
      <c r="Y49" s="45">
        <v>0.80392531831075398</v>
      </c>
      <c r="Z49" s="47">
        <v>0.53365957368816552</v>
      </c>
      <c r="AA49" s="411">
        <v>36.226095893412875</v>
      </c>
      <c r="AB49" s="412">
        <v>29.123075672267841</v>
      </c>
    </row>
    <row r="50" spans="1:28">
      <c r="A50" s="548"/>
      <c r="B50" s="347" t="s">
        <v>118</v>
      </c>
      <c r="C50" s="373">
        <v>19062920</v>
      </c>
      <c r="D50" s="374">
        <v>16557648.230000021</v>
      </c>
      <c r="E50" s="368">
        <v>264</v>
      </c>
      <c r="F50" s="369">
        <v>15869</v>
      </c>
      <c r="G50" s="408">
        <v>20134</v>
      </c>
      <c r="H50" s="321">
        <v>36267</v>
      </c>
      <c r="I50" s="349">
        <v>361654813.99000001</v>
      </c>
      <c r="J50" s="198">
        <v>191039506.7400184</v>
      </c>
      <c r="K50" s="198">
        <v>124739195.90000001</v>
      </c>
      <c r="L50" s="323">
        <v>677433516.63001835</v>
      </c>
      <c r="M50" s="349">
        <v>290786488.22999996</v>
      </c>
      <c r="N50" s="198">
        <v>141447362.03999999</v>
      </c>
      <c r="O50" s="185">
        <v>124739195.90000001</v>
      </c>
      <c r="P50" s="323">
        <v>556973046.16999996</v>
      </c>
      <c r="Q50" s="325">
        <v>0.80404429024976398</v>
      </c>
      <c r="R50" s="45">
        <v>0.84295285183766022</v>
      </c>
      <c r="S50" s="45">
        <v>0.74040895756966485</v>
      </c>
      <c r="T50" s="45">
        <v>0.82218111814239014</v>
      </c>
      <c r="U50" s="179">
        <v>40.913631405854396</v>
      </c>
      <c r="V50" s="179">
        <v>33.63841521653098</v>
      </c>
      <c r="W50" s="326">
        <v>0.28587090878261123</v>
      </c>
      <c r="X50" s="45">
        <v>0.86857880272277388</v>
      </c>
      <c r="Y50" s="45">
        <v>0.71412909121738877</v>
      </c>
      <c r="Z50" s="47">
        <v>0.51853807670928298</v>
      </c>
      <c r="AA50" s="328">
        <v>40.913631405854396</v>
      </c>
      <c r="AB50" s="399">
        <v>29.217614414266016</v>
      </c>
    </row>
    <row r="51" spans="1:28">
      <c r="A51" s="548"/>
      <c r="B51" s="331" t="s">
        <v>107</v>
      </c>
      <c r="C51" s="377">
        <v>99673540</v>
      </c>
      <c r="D51" s="378">
        <v>83879595.330000013</v>
      </c>
      <c r="E51" s="379">
        <v>2600</v>
      </c>
      <c r="F51" s="379">
        <v>95034</v>
      </c>
      <c r="G51" s="413">
        <v>91039</v>
      </c>
      <c r="H51" s="378">
        <v>188673</v>
      </c>
      <c r="I51" s="380">
        <v>1499892672.0699999</v>
      </c>
      <c r="J51" s="380">
        <v>1305107836.0900183</v>
      </c>
      <c r="K51" s="380">
        <v>514625739</v>
      </c>
      <c r="L51" s="381">
        <v>3319626247.1600184</v>
      </c>
      <c r="M51" s="382">
        <v>1257225559.0800002</v>
      </c>
      <c r="N51" s="380">
        <v>991721462.36999989</v>
      </c>
      <c r="O51" s="380">
        <v>514625739</v>
      </c>
      <c r="P51" s="381">
        <v>2763572760.4499998</v>
      </c>
      <c r="Q51" s="337">
        <v>0.83821034830772578</v>
      </c>
      <c r="R51" s="299">
        <v>0.82778447460117022</v>
      </c>
      <c r="S51" s="299">
        <v>0.75987702697510817</v>
      </c>
      <c r="T51" s="299">
        <v>0.83249515297520937</v>
      </c>
      <c r="U51" s="298">
        <v>39.576088011630347</v>
      </c>
      <c r="V51" s="298">
        <v>32.94690144340256</v>
      </c>
      <c r="W51" s="338">
        <v>0.29941931885085027</v>
      </c>
      <c r="X51" s="299">
        <v>0.8415432554116169</v>
      </c>
      <c r="Y51" s="299">
        <v>0.70058068114914973</v>
      </c>
      <c r="Z51" s="193">
        <v>0.55809841339163502</v>
      </c>
      <c r="AA51" s="340">
        <v>39.576088011630347</v>
      </c>
      <c r="AB51" s="402">
        <v>27.726242696406686</v>
      </c>
    </row>
    <row r="52" spans="1:28">
      <c r="A52" s="548" t="s">
        <v>109</v>
      </c>
      <c r="B52" s="317" t="s">
        <v>95</v>
      </c>
      <c r="C52" s="373">
        <v>25214140</v>
      </c>
      <c r="D52" s="374">
        <v>21708928.940000001</v>
      </c>
      <c r="E52" s="368">
        <v>641</v>
      </c>
      <c r="F52" s="369">
        <v>29183</v>
      </c>
      <c r="G52" s="400">
        <v>51876</v>
      </c>
      <c r="H52" s="321">
        <v>81700</v>
      </c>
      <c r="I52" s="322">
        <v>221608988.90000001</v>
      </c>
      <c r="J52" s="184">
        <v>304398066.49000001</v>
      </c>
      <c r="K52" s="184">
        <v>178315369.43000001</v>
      </c>
      <c r="L52" s="323">
        <v>704322424.81999993</v>
      </c>
      <c r="M52" s="322">
        <v>212786945.35000005</v>
      </c>
      <c r="N52" s="184">
        <v>113282409.89999999</v>
      </c>
      <c r="O52" s="185">
        <v>178315369.43000001</v>
      </c>
      <c r="P52" s="323">
        <v>504384724.68000007</v>
      </c>
      <c r="Q52" s="325">
        <v>0.96019094896019375</v>
      </c>
      <c r="R52" s="45">
        <v>0.60408051160673804</v>
      </c>
      <c r="S52" s="45">
        <v>0.37215219927726284</v>
      </c>
      <c r="T52" s="45">
        <v>0.71612759569440532</v>
      </c>
      <c r="U52" s="179">
        <v>32.443904845173805</v>
      </c>
      <c r="V52" s="179">
        <v>23.233975571712385</v>
      </c>
      <c r="W52" s="326">
        <v>0.38342679596040574</v>
      </c>
      <c r="X52" s="45">
        <v>0.86098232737662284</v>
      </c>
      <c r="Y52" s="45">
        <v>0.61657320403959426</v>
      </c>
      <c r="Z52" s="294">
        <v>0.35341718923808474</v>
      </c>
      <c r="AA52" s="328">
        <v>32.443904845173805</v>
      </c>
      <c r="AB52" s="399">
        <v>20.004042361944531</v>
      </c>
    </row>
    <row r="53" spans="1:28">
      <c r="A53" s="548"/>
      <c r="B53" s="317" t="s">
        <v>28</v>
      </c>
      <c r="C53" s="373">
        <v>83047380</v>
      </c>
      <c r="D53" s="374">
        <v>72152580.269999996</v>
      </c>
      <c r="E53" s="383">
        <v>3180</v>
      </c>
      <c r="F53" s="369">
        <v>18566</v>
      </c>
      <c r="G53" s="400">
        <v>17524</v>
      </c>
      <c r="H53" s="321">
        <v>39270</v>
      </c>
      <c r="I53" s="322">
        <v>2880785549.3200002</v>
      </c>
      <c r="J53" s="184">
        <v>477011357.01999998</v>
      </c>
      <c r="K53" s="184">
        <v>404774684.19999999</v>
      </c>
      <c r="L53" s="323">
        <v>3762571590.54</v>
      </c>
      <c r="M53" s="322">
        <v>2979008468.7499995</v>
      </c>
      <c r="N53" s="184">
        <v>193786213.73000002</v>
      </c>
      <c r="O53" s="185">
        <v>404774684.19999999</v>
      </c>
      <c r="P53" s="323">
        <v>3577569366.6799994</v>
      </c>
      <c r="Q53" s="325">
        <v>1.0340958803591558</v>
      </c>
      <c r="R53" s="45">
        <v>0.67880514087278787</v>
      </c>
      <c r="S53" s="45">
        <v>0.40625073361067798</v>
      </c>
      <c r="T53" s="45">
        <v>0.95083090928418734</v>
      </c>
      <c r="U53" s="179">
        <v>52.14742946766691</v>
      </c>
      <c r="V53" s="179">
        <v>49.583387777574757</v>
      </c>
      <c r="W53" s="326">
        <v>0.17390646754509997</v>
      </c>
      <c r="X53" s="45">
        <v>0.8688122403139027</v>
      </c>
      <c r="Y53" s="45">
        <v>0.82609353245490003</v>
      </c>
      <c r="Z53" s="294">
        <v>0.49042390194075586</v>
      </c>
      <c r="AA53" s="328">
        <v>52.14742946766691</v>
      </c>
      <c r="AB53" s="399">
        <v>43.078654217387708</v>
      </c>
    </row>
    <row r="54" spans="1:28">
      <c r="A54" s="548"/>
      <c r="B54" s="317" t="s">
        <v>29</v>
      </c>
      <c r="C54" s="373">
        <v>52432290</v>
      </c>
      <c r="D54" s="374">
        <v>43372757.039999999</v>
      </c>
      <c r="E54" s="368">
        <v>1471</v>
      </c>
      <c r="F54" s="369">
        <v>10236</v>
      </c>
      <c r="G54" s="400">
        <v>32558</v>
      </c>
      <c r="H54" s="321">
        <v>44265</v>
      </c>
      <c r="I54" s="322">
        <v>1288330527.21</v>
      </c>
      <c r="J54" s="184">
        <v>357512873.51999998</v>
      </c>
      <c r="K54" s="184">
        <v>749074654.10000002</v>
      </c>
      <c r="L54" s="323">
        <v>2394918054.8299999</v>
      </c>
      <c r="M54" s="322">
        <v>1165140293.8099999</v>
      </c>
      <c r="N54" s="184">
        <v>195079082.96000001</v>
      </c>
      <c r="O54" s="185">
        <v>749074654.10000002</v>
      </c>
      <c r="P54" s="323">
        <v>2109294030.8699999</v>
      </c>
      <c r="Q54" s="325">
        <v>0.90437994691720913</v>
      </c>
      <c r="R54" s="45">
        <v>0.85321198142423016</v>
      </c>
      <c r="S54" s="45">
        <v>0.54565610753898319</v>
      </c>
      <c r="T54" s="45">
        <v>0.88073745430080086</v>
      </c>
      <c r="U54" s="179">
        <v>55.217104428508335</v>
      </c>
      <c r="V54" s="179">
        <v>48.631771988225907</v>
      </c>
      <c r="W54" s="326">
        <v>0.27144109819699391</v>
      </c>
      <c r="X54" s="45">
        <v>0.8272146236603436</v>
      </c>
      <c r="Y54" s="45">
        <v>0.72855890180300609</v>
      </c>
      <c r="Z54" s="294">
        <v>0.54318460908718791</v>
      </c>
      <c r="AA54" s="328">
        <v>55.217104428508335</v>
      </c>
      <c r="AB54" s="399">
        <v>40.228912963175937</v>
      </c>
    </row>
    <row r="55" spans="1:28">
      <c r="A55" s="548"/>
      <c r="B55" s="331" t="s">
        <v>107</v>
      </c>
      <c r="C55" s="332">
        <v>160693810</v>
      </c>
      <c r="D55" s="333">
        <v>137234266.25</v>
      </c>
      <c r="E55" s="199">
        <v>5292</v>
      </c>
      <c r="F55" s="199">
        <v>57985</v>
      </c>
      <c r="G55" s="414">
        <v>101958</v>
      </c>
      <c r="H55" s="333">
        <v>165235</v>
      </c>
      <c r="I55" s="370">
        <v>4390725065.4300003</v>
      </c>
      <c r="J55" s="372">
        <v>1138922297.03</v>
      </c>
      <c r="K55" s="371">
        <v>1332164707.73</v>
      </c>
      <c r="L55" s="372">
        <v>6861812070.1899996</v>
      </c>
      <c r="M55" s="370">
        <v>4356935707.9099998</v>
      </c>
      <c r="N55" s="371">
        <v>502147706.59000003</v>
      </c>
      <c r="O55" s="371">
        <v>1332164707.73</v>
      </c>
      <c r="P55" s="372">
        <v>6191248122.2299995</v>
      </c>
      <c r="Q55" s="337">
        <v>0.99230437865808585</v>
      </c>
      <c r="R55" s="299">
        <v>0.7423099270833462</v>
      </c>
      <c r="S55" s="299">
        <v>0.44089724812611436</v>
      </c>
      <c r="T55" s="299">
        <v>0.90227596717882241</v>
      </c>
      <c r="U55" s="298">
        <v>50.000719628506047</v>
      </c>
      <c r="V55" s="298">
        <v>45.114447662447418</v>
      </c>
      <c r="W55" s="338">
        <v>0.22944648390131039</v>
      </c>
      <c r="X55" s="299">
        <v>0.85401090589612627</v>
      </c>
      <c r="Y55" s="299">
        <v>0.77055351609868961</v>
      </c>
      <c r="Z55" s="193">
        <v>0.43653791355696886</v>
      </c>
      <c r="AA55" s="340">
        <v>50.000719628506047</v>
      </c>
      <c r="AB55" s="402">
        <v>38.528230317210102</v>
      </c>
    </row>
    <row r="56" spans="1:28" ht="15" thickBot="1">
      <c r="A56" s="546" t="s">
        <v>32</v>
      </c>
      <c r="B56" s="547"/>
      <c r="C56" s="356">
        <v>316897200</v>
      </c>
      <c r="D56" s="356">
        <v>271590139.04000002</v>
      </c>
      <c r="E56" s="357">
        <v>9171</v>
      </c>
      <c r="F56" s="357">
        <v>279902</v>
      </c>
      <c r="G56" s="415">
        <v>282997</v>
      </c>
      <c r="H56" s="357">
        <v>572070</v>
      </c>
      <c r="I56" s="358">
        <v>6495034950.1000004</v>
      </c>
      <c r="J56" s="358">
        <v>3301508431.2500181</v>
      </c>
      <c r="K56" s="358">
        <v>2121362965.98</v>
      </c>
      <c r="L56" s="360">
        <v>11917906347.330017</v>
      </c>
      <c r="M56" s="358">
        <v>6020468012.6399994</v>
      </c>
      <c r="N56" s="359">
        <v>2041272703.6500001</v>
      </c>
      <c r="O56" s="359">
        <v>2121362965.98</v>
      </c>
      <c r="P56" s="360">
        <v>10183103682.27</v>
      </c>
      <c r="Q56" s="361">
        <v>0.92693389010128513</v>
      </c>
      <c r="R56" s="362">
        <v>0.76760729965978136</v>
      </c>
      <c r="S56" s="362">
        <v>0.61828486770731428</v>
      </c>
      <c r="T56" s="362">
        <v>0.85443729674477042</v>
      </c>
      <c r="U56" s="363">
        <v>43.881955322298126</v>
      </c>
      <c r="V56" s="363">
        <v>37.494379281459203</v>
      </c>
      <c r="W56" s="364">
        <v>0.26772232691272135</v>
      </c>
      <c r="X56" s="362">
        <v>0.85702915342893538</v>
      </c>
      <c r="Y56" s="362">
        <v>0.73227767308727865</v>
      </c>
      <c r="Z56" s="416">
        <v>0.50512882160826511</v>
      </c>
      <c r="AA56" s="417">
        <v>43.881955322298126</v>
      </c>
      <c r="AB56" s="418">
        <v>32.133776133932393</v>
      </c>
    </row>
    <row r="59" spans="1:28" ht="15" thickBot="1">
      <c r="A59" s="300"/>
      <c r="B59" s="308">
        <v>44316</v>
      </c>
      <c r="C59" s="302"/>
      <c r="D59" s="302"/>
      <c r="E59" s="302"/>
      <c r="F59" s="302"/>
      <c r="G59" s="302"/>
      <c r="H59" s="302"/>
      <c r="I59" s="302"/>
      <c r="J59" s="302"/>
      <c r="K59" s="302"/>
      <c r="L59" s="384"/>
      <c r="M59" s="302"/>
      <c r="N59" s="302"/>
      <c r="O59" s="302"/>
      <c r="P59" s="384"/>
      <c r="Q59" s="384"/>
      <c r="R59" s="384"/>
      <c r="S59" s="302"/>
      <c r="T59" s="302"/>
      <c r="U59" s="309"/>
      <c r="V59" s="309"/>
      <c r="W59" s="310"/>
      <c r="X59" s="310"/>
      <c r="Y59" s="310"/>
      <c r="Z59" s="300"/>
      <c r="AA59" s="302"/>
      <c r="AB59" s="302"/>
    </row>
    <row r="60" spans="1:28" ht="15" thickBot="1">
      <c r="A60" s="550" t="s">
        <v>101</v>
      </c>
      <c r="B60" s="551" t="s">
        <v>1</v>
      </c>
      <c r="C60" s="539" t="s">
        <v>2</v>
      </c>
      <c r="D60" s="541" t="s">
        <v>3</v>
      </c>
      <c r="E60" s="555" t="s">
        <v>5</v>
      </c>
      <c r="F60" s="556"/>
      <c r="G60" s="556"/>
      <c r="H60" s="557"/>
      <c r="I60" s="558" t="s">
        <v>125</v>
      </c>
      <c r="J60" s="559"/>
      <c r="K60" s="559"/>
      <c r="L60" s="560"/>
      <c r="M60" s="486" t="s">
        <v>7</v>
      </c>
      <c r="N60" s="487"/>
      <c r="O60" s="487"/>
      <c r="P60" s="488"/>
      <c r="Q60" s="486" t="s">
        <v>8</v>
      </c>
      <c r="R60" s="487"/>
      <c r="S60" s="487"/>
      <c r="T60" s="487"/>
      <c r="U60" s="487"/>
      <c r="V60" s="487"/>
      <c r="W60" s="487"/>
      <c r="X60" s="487"/>
      <c r="Y60" s="487"/>
      <c r="Z60" s="487"/>
      <c r="AA60" s="487"/>
      <c r="AB60" s="488"/>
    </row>
    <row r="61" spans="1:28" ht="36.5" thickBot="1">
      <c r="A61" s="550"/>
      <c r="B61" s="552"/>
      <c r="C61" s="553"/>
      <c r="D61" s="554"/>
      <c r="E61" s="385" t="s">
        <v>10</v>
      </c>
      <c r="F61" s="386" t="s">
        <v>11</v>
      </c>
      <c r="G61" s="386" t="s">
        <v>12</v>
      </c>
      <c r="H61" s="387" t="s">
        <v>13</v>
      </c>
      <c r="I61" s="385" t="s">
        <v>10</v>
      </c>
      <c r="J61" s="386" t="s">
        <v>11</v>
      </c>
      <c r="K61" s="386" t="s">
        <v>14</v>
      </c>
      <c r="L61" s="387" t="s">
        <v>15</v>
      </c>
      <c r="M61" s="388" t="s">
        <v>10</v>
      </c>
      <c r="N61" s="169" t="s">
        <v>11</v>
      </c>
      <c r="O61" s="169" t="s">
        <v>14</v>
      </c>
      <c r="P61" s="389" t="s">
        <v>15</v>
      </c>
      <c r="Q61" s="388" t="s">
        <v>102</v>
      </c>
      <c r="R61" s="169" t="s">
        <v>103</v>
      </c>
      <c r="S61" s="169" t="s">
        <v>104</v>
      </c>
      <c r="T61" s="169" t="s">
        <v>105</v>
      </c>
      <c r="U61" s="169" t="s">
        <v>92</v>
      </c>
      <c r="V61" s="169" t="s">
        <v>93</v>
      </c>
      <c r="W61" s="171" t="s">
        <v>94</v>
      </c>
      <c r="X61" s="171" t="s">
        <v>21</v>
      </c>
      <c r="Y61" s="171" t="s">
        <v>79</v>
      </c>
      <c r="Z61" s="169" t="s">
        <v>120</v>
      </c>
      <c r="AA61" s="169" t="s">
        <v>122</v>
      </c>
      <c r="AB61" s="389" t="s">
        <v>123</v>
      </c>
    </row>
    <row r="62" spans="1:28">
      <c r="A62" s="548" t="s">
        <v>106</v>
      </c>
      <c r="B62" s="390" t="s">
        <v>24</v>
      </c>
      <c r="C62" s="391">
        <v>15925450</v>
      </c>
      <c r="D62" s="392">
        <v>14120867.279999999</v>
      </c>
      <c r="E62" s="393">
        <v>457</v>
      </c>
      <c r="F62" s="394">
        <v>59953</v>
      </c>
      <c r="G62" s="395">
        <v>28492</v>
      </c>
      <c r="H62" s="396">
        <v>88902</v>
      </c>
      <c r="I62" s="397">
        <v>130875946.31</v>
      </c>
      <c r="J62" s="176">
        <v>292934482.79000002</v>
      </c>
      <c r="K62" s="176">
        <v>76916315.609999999</v>
      </c>
      <c r="L62" s="398">
        <v>500726744.71000004</v>
      </c>
      <c r="M62" s="322">
        <v>119667736.45999998</v>
      </c>
      <c r="N62" s="184">
        <v>132295071.00999999</v>
      </c>
      <c r="O62" s="185">
        <v>76916315.609999999</v>
      </c>
      <c r="P62" s="323">
        <v>328879123.07999998</v>
      </c>
      <c r="Q62" s="325">
        <v>0.91436004731189002</v>
      </c>
      <c r="R62" s="45">
        <v>0.56566428280015302</v>
      </c>
      <c r="S62" s="45">
        <v>0.45161999963261473</v>
      </c>
      <c r="T62" s="45">
        <v>0.65680358909223635</v>
      </c>
      <c r="U62" s="179">
        <v>35.460056013641683</v>
      </c>
      <c r="V62" s="179">
        <v>23.290292059171595</v>
      </c>
      <c r="W62" s="326">
        <v>0.41762171175074325</v>
      </c>
      <c r="X62" s="45">
        <v>0.88668560574426469</v>
      </c>
      <c r="Y62" s="45">
        <v>0.58237828824925675</v>
      </c>
      <c r="Z62" s="294">
        <v>0.47193181435357268</v>
      </c>
      <c r="AA62" s="328">
        <v>35.460056013641683</v>
      </c>
      <c r="AB62" s="399">
        <v>20.651166722447403</v>
      </c>
    </row>
    <row r="63" spans="1:28">
      <c r="A63" s="548"/>
      <c r="B63" s="317" t="s">
        <v>80</v>
      </c>
      <c r="C63" s="318">
        <v>23439280</v>
      </c>
      <c r="D63" s="319">
        <v>20322254.309999999</v>
      </c>
      <c r="E63" s="368">
        <v>533</v>
      </c>
      <c r="F63" s="369">
        <v>23371</v>
      </c>
      <c r="G63" s="400">
        <v>35531</v>
      </c>
      <c r="H63" s="321">
        <v>59435</v>
      </c>
      <c r="I63" s="322">
        <v>290347226.16000003</v>
      </c>
      <c r="J63" s="184">
        <v>272218617.64999998</v>
      </c>
      <c r="K63" s="184">
        <v>113821492.78</v>
      </c>
      <c r="L63" s="323">
        <v>676387336.58999991</v>
      </c>
      <c r="M63" s="322">
        <v>168602919.56999999</v>
      </c>
      <c r="N63" s="184">
        <v>165643268.34000003</v>
      </c>
      <c r="O63" s="185">
        <v>113821492.78</v>
      </c>
      <c r="P63" s="323">
        <v>448067680.69000006</v>
      </c>
      <c r="Q63" s="325">
        <v>0.58069409444638165</v>
      </c>
      <c r="R63" s="45">
        <v>0.72392674639096843</v>
      </c>
      <c r="S63" s="45">
        <v>0.60849353277141682</v>
      </c>
      <c r="T63" s="45">
        <v>0.6624424445154885</v>
      </c>
      <c r="U63" s="179">
        <v>33.283085934869398</v>
      </c>
      <c r="V63" s="179">
        <v>22.048128807713955</v>
      </c>
      <c r="W63" s="326">
        <v>0.42565113675924249</v>
      </c>
      <c r="X63" s="45">
        <v>0.86701700350864019</v>
      </c>
      <c r="Y63" s="45">
        <v>0.57434886324075751</v>
      </c>
      <c r="Z63" s="294">
        <v>0.4811474446179943</v>
      </c>
      <c r="AA63" s="328">
        <v>33.283085934869398</v>
      </c>
      <c r="AB63" s="399">
        <v>19.116102571836681</v>
      </c>
    </row>
    <row r="64" spans="1:28">
      <c r="A64" s="548"/>
      <c r="B64" s="317" t="s">
        <v>31</v>
      </c>
      <c r="C64" s="318">
        <v>15998600</v>
      </c>
      <c r="D64" s="319">
        <v>14455536.59</v>
      </c>
      <c r="E64" s="368">
        <v>293</v>
      </c>
      <c r="F64" s="369">
        <v>44079</v>
      </c>
      <c r="G64" s="400">
        <v>25977</v>
      </c>
      <c r="H64" s="321">
        <v>70349</v>
      </c>
      <c r="I64" s="322">
        <v>121789504.79000001</v>
      </c>
      <c r="J64" s="184">
        <v>307581291.13</v>
      </c>
      <c r="K64" s="184">
        <v>65993357.679999992</v>
      </c>
      <c r="L64" s="323">
        <v>495364153.60000002</v>
      </c>
      <c r="M64" s="322">
        <v>63584335.370000005</v>
      </c>
      <c r="N64" s="184">
        <v>199684321.93999997</v>
      </c>
      <c r="O64" s="330">
        <v>65993357.679999992</v>
      </c>
      <c r="P64" s="323">
        <v>329262014.98999995</v>
      </c>
      <c r="Q64" s="325">
        <v>0.5220838649408881</v>
      </c>
      <c r="R64" s="45">
        <v>0.71117695075482379</v>
      </c>
      <c r="S64" s="45">
        <v>0.64920828313840095</v>
      </c>
      <c r="T64" s="45">
        <v>0.66468680181463968</v>
      </c>
      <c r="U64" s="179">
        <v>34.268126299972934</v>
      </c>
      <c r="V64" s="179">
        <v>22.77757127450915</v>
      </c>
      <c r="W64" s="326">
        <v>0.39942217540774805</v>
      </c>
      <c r="X64" s="45">
        <v>0.90355009750853199</v>
      </c>
      <c r="Y64" s="45">
        <v>0.60057782459225195</v>
      </c>
      <c r="Z64" s="294">
        <v>0.51130772611907493</v>
      </c>
      <c r="AA64" s="328">
        <v>34.268126299972934</v>
      </c>
      <c r="AB64" s="399">
        <v>20.58067674609028</v>
      </c>
    </row>
    <row r="65" spans="1:28">
      <c r="A65" s="548"/>
      <c r="B65" s="331" t="s">
        <v>107</v>
      </c>
      <c r="C65" s="332">
        <v>55363330</v>
      </c>
      <c r="D65" s="332">
        <v>48898658.18</v>
      </c>
      <c r="E65" s="332">
        <v>1283</v>
      </c>
      <c r="F65" s="332">
        <v>127403</v>
      </c>
      <c r="G65" s="401">
        <v>90000</v>
      </c>
      <c r="H65" s="333">
        <v>218686</v>
      </c>
      <c r="I65" s="370">
        <v>543012677.25999999</v>
      </c>
      <c r="J65" s="372">
        <v>872734391.57000005</v>
      </c>
      <c r="K65" s="371">
        <v>256731166.06999999</v>
      </c>
      <c r="L65" s="372">
        <v>1672478234.9000001</v>
      </c>
      <c r="M65" s="370">
        <v>351854991.39999998</v>
      </c>
      <c r="N65" s="371">
        <v>497622661.28999996</v>
      </c>
      <c r="O65" s="371">
        <v>256731166.06999999</v>
      </c>
      <c r="P65" s="372">
        <v>1106208818.76</v>
      </c>
      <c r="Q65" s="337">
        <v>0.64796828165307863</v>
      </c>
      <c r="R65" s="299">
        <v>0.66788564047602295</v>
      </c>
      <c r="S65" s="299">
        <v>0.57018798170060059</v>
      </c>
      <c r="T65" s="299">
        <v>0.66141896239752374</v>
      </c>
      <c r="U65" s="298">
        <v>34.202947425335672</v>
      </c>
      <c r="V65" s="298">
        <v>22.622477997002576</v>
      </c>
      <c r="W65" s="338">
        <v>0.41581368468900293</v>
      </c>
      <c r="X65" s="299">
        <v>0.88323188254752738</v>
      </c>
      <c r="Y65" s="299">
        <v>0.58418631531099707</v>
      </c>
      <c r="Z65" s="193">
        <v>0.48710974402037249</v>
      </c>
      <c r="AA65" s="340">
        <v>34.202947425335672</v>
      </c>
      <c r="AB65" s="402">
        <v>19.980893829182602</v>
      </c>
    </row>
    <row r="66" spans="1:28">
      <c r="A66" s="548" t="s">
        <v>108</v>
      </c>
      <c r="B66" s="342" t="s">
        <v>25</v>
      </c>
      <c r="C66" s="373">
        <v>28705830</v>
      </c>
      <c r="D66" s="374">
        <v>24473819.07</v>
      </c>
      <c r="E66" s="375">
        <v>790</v>
      </c>
      <c r="F66" s="376">
        <v>33531</v>
      </c>
      <c r="G66" s="403">
        <v>9083</v>
      </c>
      <c r="H66" s="321">
        <v>43404</v>
      </c>
      <c r="I66" s="346">
        <v>384385447.44999999</v>
      </c>
      <c r="J66" s="195">
        <v>512238785.16000003</v>
      </c>
      <c r="K66" s="195">
        <v>49792152.379999995</v>
      </c>
      <c r="L66" s="323">
        <v>946416384.99000001</v>
      </c>
      <c r="M66" s="346">
        <v>253821807.15000004</v>
      </c>
      <c r="N66" s="195">
        <v>369795407.01000005</v>
      </c>
      <c r="O66" s="196">
        <v>49792152.379999995</v>
      </c>
      <c r="P66" s="323">
        <v>673409366.54000008</v>
      </c>
      <c r="Q66" s="325">
        <v>0.66033146893006822</v>
      </c>
      <c r="R66" s="45">
        <v>0.7465559836021266</v>
      </c>
      <c r="S66" s="45">
        <v>0.72191996725607732</v>
      </c>
      <c r="T66" s="45">
        <v>0.71153603976025359</v>
      </c>
      <c r="U66" s="179">
        <v>38.67056393132026</v>
      </c>
      <c r="V66" s="179">
        <v>27.51549991498732</v>
      </c>
      <c r="W66" s="326">
        <v>0.39336349797665582</v>
      </c>
      <c r="X66" s="45">
        <v>0.85257312086081471</v>
      </c>
      <c r="Y66" s="45">
        <v>0.60663650202334418</v>
      </c>
      <c r="Z66" s="47">
        <v>0.62800542990589692</v>
      </c>
      <c r="AA66" s="328">
        <v>38.67056393132026</v>
      </c>
      <c r="AB66" s="399">
        <v>23.458975634566222</v>
      </c>
    </row>
    <row r="67" spans="1:28">
      <c r="A67" s="548"/>
      <c r="B67" s="317" t="s">
        <v>27</v>
      </c>
      <c r="C67" s="373">
        <v>30247010</v>
      </c>
      <c r="D67" s="374">
        <v>22424481.010000307</v>
      </c>
      <c r="E67" s="368">
        <v>836</v>
      </c>
      <c r="F67" s="369">
        <v>21666</v>
      </c>
      <c r="G67" s="400">
        <v>32189</v>
      </c>
      <c r="H67" s="321">
        <v>54691</v>
      </c>
      <c r="I67" s="322">
        <v>480112879.86000001</v>
      </c>
      <c r="J67" s="184">
        <v>317144161.6399985</v>
      </c>
      <c r="K67" s="184">
        <v>186836762.54999998</v>
      </c>
      <c r="L67" s="323">
        <v>984093804.04999852</v>
      </c>
      <c r="M67" s="322">
        <v>442355113.57999998</v>
      </c>
      <c r="N67" s="184">
        <v>159454538.38</v>
      </c>
      <c r="O67" s="185">
        <v>186836762.54999998</v>
      </c>
      <c r="P67" s="323">
        <v>788646414.50999999</v>
      </c>
      <c r="Q67" s="325">
        <v>0.92135648122789349</v>
      </c>
      <c r="R67" s="45">
        <v>0.68711192092550255</v>
      </c>
      <c r="S67" s="45">
        <v>0.50278251239258964</v>
      </c>
      <c r="T67" s="45">
        <v>0.80139353714489148</v>
      </c>
      <c r="U67" s="179">
        <v>43.884797316430067</v>
      </c>
      <c r="V67" s="179">
        <v>35.168992948300534</v>
      </c>
      <c r="W67" s="326">
        <v>0.40586411168434189</v>
      </c>
      <c r="X67" s="45">
        <v>0.74137843740588927</v>
      </c>
      <c r="Y67" s="45">
        <v>0.59413588831565811</v>
      </c>
      <c r="Z67" s="294">
        <v>0.46963880968048549</v>
      </c>
      <c r="AA67" s="328">
        <v>43.884797316430067</v>
      </c>
      <c r="AB67" s="399">
        <v>26.073533037149787</v>
      </c>
    </row>
    <row r="68" spans="1:28">
      <c r="A68" s="548"/>
      <c r="B68" s="347" t="s">
        <v>30</v>
      </c>
      <c r="C68" s="404">
        <v>22406830</v>
      </c>
      <c r="D68" s="405">
        <v>19300268.940000001</v>
      </c>
      <c r="E68" s="406">
        <v>718</v>
      </c>
      <c r="F68" s="407">
        <v>24346</v>
      </c>
      <c r="G68" s="408">
        <v>29633</v>
      </c>
      <c r="H68" s="409">
        <v>54697</v>
      </c>
      <c r="I68" s="349">
        <v>292021846.06</v>
      </c>
      <c r="J68" s="198">
        <v>318700741.43000799</v>
      </c>
      <c r="K68" s="198">
        <v>89349089.810000002</v>
      </c>
      <c r="L68" s="410">
        <v>700071677.30000806</v>
      </c>
      <c r="M68" s="349">
        <v>257036574.70000005</v>
      </c>
      <c r="N68" s="198">
        <v>205151631.59999999</v>
      </c>
      <c r="O68" s="198">
        <v>89349089.810000002</v>
      </c>
      <c r="P68" s="410">
        <v>551537296.11000013</v>
      </c>
      <c r="Q68" s="325">
        <v>0.88019638998922112</v>
      </c>
      <c r="R68" s="45">
        <v>0.72172734519961024</v>
      </c>
      <c r="S68" s="45">
        <v>0.64371243907210907</v>
      </c>
      <c r="T68" s="45">
        <v>0.78782975228641461</v>
      </c>
      <c r="U68" s="179">
        <v>36.272638452674741</v>
      </c>
      <c r="V68" s="179">
        <v>28.576663766945419</v>
      </c>
      <c r="W68" s="326">
        <v>0.32139771230194614</v>
      </c>
      <c r="X68" s="45">
        <v>0.86135651227772969</v>
      </c>
      <c r="Y68" s="45">
        <v>0.67860228769805386</v>
      </c>
      <c r="Z68" s="47">
        <v>0.46699998175282376</v>
      </c>
      <c r="AA68" s="411">
        <v>36.272638452674741</v>
      </c>
      <c r="AB68" s="412">
        <v>24.614695434829475</v>
      </c>
    </row>
    <row r="69" spans="1:28">
      <c r="A69" s="548"/>
      <c r="B69" s="347" t="s">
        <v>118</v>
      </c>
      <c r="C69" s="373">
        <v>19478130</v>
      </c>
      <c r="D69" s="374">
        <v>16261684.440000057</v>
      </c>
      <c r="E69" s="368">
        <v>264</v>
      </c>
      <c r="F69" s="369">
        <v>15812</v>
      </c>
      <c r="G69" s="408">
        <v>20134</v>
      </c>
      <c r="H69" s="321">
        <v>36210</v>
      </c>
      <c r="I69" s="349">
        <v>341263961.97000003</v>
      </c>
      <c r="J69" s="198">
        <v>183091232.40999499</v>
      </c>
      <c r="K69" s="198">
        <v>110972223.73999999</v>
      </c>
      <c r="L69" s="323">
        <v>635327418.119995</v>
      </c>
      <c r="M69" s="349">
        <v>306671773.81</v>
      </c>
      <c r="N69" s="198">
        <v>127136900.12</v>
      </c>
      <c r="O69" s="185">
        <v>110972223.73999999</v>
      </c>
      <c r="P69" s="323">
        <v>544780897.66999996</v>
      </c>
      <c r="Q69" s="325">
        <v>0.89863509771054884</v>
      </c>
      <c r="R69" s="45">
        <v>0.80972021133610717</v>
      </c>
      <c r="S69" s="45">
        <v>0.69439097900276936</v>
      </c>
      <c r="T69" s="45">
        <v>0.85748054016316133</v>
      </c>
      <c r="U69" s="179">
        <v>39.068979629024994</v>
      </c>
      <c r="V69" s="179">
        <v>33.5008897559199</v>
      </c>
      <c r="W69" s="326">
        <v>0.28411618786946569</v>
      </c>
      <c r="X69" s="45">
        <v>0.83486887293595724</v>
      </c>
      <c r="Y69" s="45">
        <v>0.71588381213053431</v>
      </c>
      <c r="Z69" s="47">
        <v>0.49058894960534305</v>
      </c>
      <c r="AA69" s="328">
        <v>39.068979629024994</v>
      </c>
      <c r="AB69" s="399">
        <v>27.968850072876602</v>
      </c>
    </row>
    <row r="70" spans="1:28">
      <c r="A70" s="548"/>
      <c r="B70" s="331" t="s">
        <v>107</v>
      </c>
      <c r="C70" s="377">
        <v>100837800</v>
      </c>
      <c r="D70" s="378">
        <v>82460253.460000366</v>
      </c>
      <c r="E70" s="379">
        <v>2608</v>
      </c>
      <c r="F70" s="379">
        <v>95355</v>
      </c>
      <c r="G70" s="413">
        <v>91039</v>
      </c>
      <c r="H70" s="378">
        <v>189002</v>
      </c>
      <c r="I70" s="380">
        <v>1497784135.3399999</v>
      </c>
      <c r="J70" s="380">
        <v>1331174920.6400015</v>
      </c>
      <c r="K70" s="380">
        <v>436950228.48000002</v>
      </c>
      <c r="L70" s="381">
        <v>3265909284.4600019</v>
      </c>
      <c r="M70" s="382">
        <v>1259885269.24</v>
      </c>
      <c r="N70" s="380">
        <v>861538477.11000001</v>
      </c>
      <c r="O70" s="380">
        <v>436950228.48000002</v>
      </c>
      <c r="P70" s="381">
        <v>2558373974.8300004</v>
      </c>
      <c r="Q70" s="337">
        <v>0.84116611967852339</v>
      </c>
      <c r="R70" s="299">
        <v>0.73438732899436443</v>
      </c>
      <c r="S70" s="299">
        <v>0.64720155386926159</v>
      </c>
      <c r="T70" s="299">
        <v>0.78335732930592161</v>
      </c>
      <c r="U70" s="298">
        <v>39.605860368161757</v>
      </c>
      <c r="V70" s="298">
        <v>31.025541002866436</v>
      </c>
      <c r="W70" s="338">
        <v>0.35940843687272761</v>
      </c>
      <c r="X70" s="299">
        <v>0.81775141325971379</v>
      </c>
      <c r="Y70" s="299">
        <v>0.64059156312727239</v>
      </c>
      <c r="Z70" s="193">
        <v>0.50926493594351185</v>
      </c>
      <c r="AA70" s="340">
        <v>39.605860368161757</v>
      </c>
      <c r="AB70" s="402">
        <v>25.371180002241228</v>
      </c>
    </row>
    <row r="71" spans="1:28">
      <c r="A71" s="548" t="s">
        <v>109</v>
      </c>
      <c r="B71" s="317" t="s">
        <v>95</v>
      </c>
      <c r="C71" s="373">
        <v>21385960</v>
      </c>
      <c r="D71" s="374">
        <v>17786518</v>
      </c>
      <c r="E71" s="368">
        <v>648</v>
      </c>
      <c r="F71" s="369">
        <v>29476</v>
      </c>
      <c r="G71" s="400">
        <v>51876</v>
      </c>
      <c r="H71" s="321">
        <v>82000</v>
      </c>
      <c r="I71" s="322">
        <v>171319748.44</v>
      </c>
      <c r="J71" s="184">
        <v>262596297.86000001</v>
      </c>
      <c r="K71" s="184">
        <v>148866891.54000002</v>
      </c>
      <c r="L71" s="323">
        <v>582782937.84000003</v>
      </c>
      <c r="M71" s="322">
        <v>172813307.30000001</v>
      </c>
      <c r="N71" s="184">
        <v>96838458.349999994</v>
      </c>
      <c r="O71" s="185">
        <v>148866891.54000002</v>
      </c>
      <c r="P71" s="323">
        <v>418518657.19</v>
      </c>
      <c r="Q71" s="325">
        <v>1.0087179608515657</v>
      </c>
      <c r="R71" s="45">
        <v>0.59715025844302172</v>
      </c>
      <c r="S71" s="45">
        <v>0.36877312871192203</v>
      </c>
      <c r="T71" s="45">
        <v>0.71813814375070484</v>
      </c>
      <c r="U71" s="179">
        <v>32.765431538651917</v>
      </c>
      <c r="V71" s="179">
        <v>23.530106184358289</v>
      </c>
      <c r="W71" s="326">
        <v>0.40273071583840525</v>
      </c>
      <c r="X71" s="45">
        <v>0.83169135264444527</v>
      </c>
      <c r="Y71" s="45">
        <v>0.59726928416159475</v>
      </c>
      <c r="Z71" s="294">
        <v>0.3266220635594278</v>
      </c>
      <c r="AA71" s="328">
        <v>32.765431538651917</v>
      </c>
      <c r="AB71" s="399">
        <v>19.569785840336369</v>
      </c>
    </row>
    <row r="72" spans="1:28">
      <c r="A72" s="548"/>
      <c r="B72" s="317" t="s">
        <v>28</v>
      </c>
      <c r="C72" s="373">
        <v>84542620</v>
      </c>
      <c r="D72" s="374">
        <v>71082766.890000001</v>
      </c>
      <c r="E72" s="383">
        <v>3189</v>
      </c>
      <c r="F72" s="369">
        <v>16292</v>
      </c>
      <c r="G72" s="400">
        <v>17524</v>
      </c>
      <c r="H72" s="321">
        <v>37005</v>
      </c>
      <c r="I72" s="322">
        <v>2925391295.3100004</v>
      </c>
      <c r="J72" s="184">
        <v>445631637.01999313</v>
      </c>
      <c r="K72" s="184">
        <v>358629478.28999996</v>
      </c>
      <c r="L72" s="323">
        <v>3729652410.6199937</v>
      </c>
      <c r="M72" s="322">
        <v>2637086780.4199996</v>
      </c>
      <c r="N72" s="184">
        <v>170727921.44</v>
      </c>
      <c r="O72" s="185">
        <v>358629478.28999996</v>
      </c>
      <c r="P72" s="323">
        <v>3166444180.1499996</v>
      </c>
      <c r="Q72" s="325">
        <v>0.90144753785511977</v>
      </c>
      <c r="R72" s="45">
        <v>0.65819096516429909</v>
      </c>
      <c r="S72" s="45">
        <v>0.38311445430958113</v>
      </c>
      <c r="T72" s="45">
        <v>0.84899176425495104</v>
      </c>
      <c r="U72" s="179">
        <v>52.469150735108556</v>
      </c>
      <c r="V72" s="179">
        <v>44.545876851558774</v>
      </c>
      <c r="W72" s="326">
        <v>0.28617443284742639</v>
      </c>
      <c r="X72" s="45">
        <v>0.84079209858885373</v>
      </c>
      <c r="Y72" s="45">
        <v>0.71382556715257361</v>
      </c>
      <c r="Z72" s="294">
        <v>0.3512732801216269</v>
      </c>
      <c r="AA72" s="328">
        <v>52.469150735108556</v>
      </c>
      <c r="AB72" s="399">
        <v>37.453821281502748</v>
      </c>
    </row>
    <row r="73" spans="1:28">
      <c r="A73" s="548"/>
      <c r="B73" s="317" t="s">
        <v>29</v>
      </c>
      <c r="C73" s="373">
        <v>47634280</v>
      </c>
      <c r="D73" s="374">
        <v>41641031.730000004</v>
      </c>
      <c r="E73" s="368">
        <v>1494</v>
      </c>
      <c r="F73" s="369">
        <v>10375</v>
      </c>
      <c r="G73" s="400">
        <v>32558</v>
      </c>
      <c r="H73" s="321">
        <v>44427</v>
      </c>
      <c r="I73" s="322">
        <v>1233823569.4000001</v>
      </c>
      <c r="J73" s="184">
        <v>315489864.82999998</v>
      </c>
      <c r="K73" s="184">
        <v>774917754.16999996</v>
      </c>
      <c r="L73" s="323">
        <v>2324231188.4000001</v>
      </c>
      <c r="M73" s="322">
        <v>1247611324.9254098</v>
      </c>
      <c r="N73" s="184">
        <v>176436099.55999994</v>
      </c>
      <c r="O73" s="185">
        <v>774917754.16999996</v>
      </c>
      <c r="P73" s="323">
        <v>2198965178.6554098</v>
      </c>
      <c r="Q73" s="325">
        <v>1.0111748193723633</v>
      </c>
      <c r="R73" s="45">
        <v>0.87247542767765629</v>
      </c>
      <c r="S73" s="45">
        <v>0.55924490523672321</v>
      </c>
      <c r="T73" s="45">
        <v>0.94610432457417315</v>
      </c>
      <c r="U73" s="179">
        <v>55.815888604064611</v>
      </c>
      <c r="V73" s="179">
        <v>52.807653588255832</v>
      </c>
      <c r="W73" s="326">
        <v>0.17293259813135897</v>
      </c>
      <c r="X73" s="45">
        <v>0.87418203298129005</v>
      </c>
      <c r="Y73" s="45">
        <v>0.82706740186864103</v>
      </c>
      <c r="Z73" s="294">
        <v>0.52749696724625961</v>
      </c>
      <c r="AA73" s="328">
        <v>55.815888604064611</v>
      </c>
      <c r="AB73" s="399">
        <v>46.163501970753202</v>
      </c>
    </row>
    <row r="74" spans="1:28">
      <c r="A74" s="548"/>
      <c r="B74" s="331" t="s">
        <v>107</v>
      </c>
      <c r="C74" s="332">
        <v>153562860</v>
      </c>
      <c r="D74" s="333">
        <v>130510316.62</v>
      </c>
      <c r="E74" s="199">
        <v>5331</v>
      </c>
      <c r="F74" s="199">
        <v>56143</v>
      </c>
      <c r="G74" s="414">
        <v>101958</v>
      </c>
      <c r="H74" s="333">
        <v>163432</v>
      </c>
      <c r="I74" s="370">
        <v>4330534613.1500006</v>
      </c>
      <c r="J74" s="372">
        <v>1023717799.7099931</v>
      </c>
      <c r="K74" s="371">
        <v>1282414124</v>
      </c>
      <c r="L74" s="372">
        <v>6636666536.859993</v>
      </c>
      <c r="M74" s="370">
        <v>4057511412.6454096</v>
      </c>
      <c r="N74" s="371">
        <v>444002479.3499999</v>
      </c>
      <c r="O74" s="371">
        <v>1282414124</v>
      </c>
      <c r="P74" s="372">
        <v>5783928015.995409</v>
      </c>
      <c r="Q74" s="337">
        <v>0.93695392719514692</v>
      </c>
      <c r="R74" s="299">
        <v>0.74862005317225067</v>
      </c>
      <c r="S74" s="299">
        <v>0.4337156973101185</v>
      </c>
      <c r="T74" s="299">
        <v>0.87151101895379535</v>
      </c>
      <c r="U74" s="298">
        <v>50.851662219038396</v>
      </c>
      <c r="V74" s="298">
        <v>44.31778395600837</v>
      </c>
      <c r="W74" s="338">
        <v>0.25931843792516851</v>
      </c>
      <c r="X74" s="299">
        <v>0.84988203931601691</v>
      </c>
      <c r="Y74" s="299">
        <v>0.74068156207483149</v>
      </c>
      <c r="Z74" s="193">
        <v>0.38704271358315107</v>
      </c>
      <c r="AA74" s="340">
        <v>50.851662219038396</v>
      </c>
      <c r="AB74" s="402">
        <v>37.664888606499055</v>
      </c>
    </row>
    <row r="75" spans="1:28" ht="15" thickBot="1">
      <c r="A75" s="546" t="s">
        <v>32</v>
      </c>
      <c r="B75" s="547"/>
      <c r="C75" s="356">
        <v>309763990</v>
      </c>
      <c r="D75" s="356">
        <v>261869228.26000035</v>
      </c>
      <c r="E75" s="357">
        <v>9222</v>
      </c>
      <c r="F75" s="357">
        <v>278901</v>
      </c>
      <c r="G75" s="415">
        <v>282997</v>
      </c>
      <c r="H75" s="357">
        <v>571120</v>
      </c>
      <c r="I75" s="358">
        <v>6371331425.750001</v>
      </c>
      <c r="J75" s="358">
        <v>3227627111.9199948</v>
      </c>
      <c r="K75" s="358">
        <v>1976095518.55</v>
      </c>
      <c r="L75" s="360">
        <v>11575054056.219995</v>
      </c>
      <c r="M75" s="358">
        <v>5669251673.2854099</v>
      </c>
      <c r="N75" s="359">
        <v>1803163617.75</v>
      </c>
      <c r="O75" s="359">
        <v>1976095518.55</v>
      </c>
      <c r="P75" s="360">
        <v>9448510809.5854092</v>
      </c>
      <c r="Q75" s="361">
        <v>0.88980643046960228</v>
      </c>
      <c r="R75" s="362">
        <v>0.72626068003141464</v>
      </c>
      <c r="S75" s="362">
        <v>0.55866540812311039</v>
      </c>
      <c r="T75" s="362">
        <v>0.8162822189593264</v>
      </c>
      <c r="U75" s="363">
        <v>44.201657953975214</v>
      </c>
      <c r="V75" s="363">
        <v>36.081027436352045</v>
      </c>
      <c r="W75" s="364">
        <v>0.30992884382319763</v>
      </c>
      <c r="X75" s="362">
        <v>0.84538305520922674</v>
      </c>
      <c r="Y75" s="362">
        <v>0.69007115617680237</v>
      </c>
      <c r="Z75" s="416">
        <v>0.46574717864505083</v>
      </c>
      <c r="AA75" s="417">
        <v>44.201657953975214</v>
      </c>
      <c r="AB75" s="418">
        <v>30.502289209231225</v>
      </c>
    </row>
    <row r="78" spans="1:28" ht="15" thickBot="1">
      <c r="A78" s="300"/>
      <c r="B78" s="308">
        <v>44347</v>
      </c>
      <c r="C78" s="302"/>
      <c r="D78" s="302"/>
      <c r="E78" s="302"/>
      <c r="F78" s="302"/>
      <c r="G78" s="302"/>
      <c r="H78" s="302"/>
      <c r="I78" s="302"/>
      <c r="J78" s="302"/>
      <c r="K78" s="302"/>
      <c r="L78" s="384"/>
      <c r="M78" s="302"/>
      <c r="N78" s="302"/>
      <c r="O78" s="302"/>
      <c r="P78" s="384"/>
      <c r="Q78" s="384"/>
      <c r="R78" s="384"/>
      <c r="S78" s="302"/>
      <c r="T78" s="302"/>
      <c r="U78" s="309"/>
      <c r="V78" s="309"/>
      <c r="W78" s="310"/>
      <c r="X78" s="310"/>
      <c r="Y78" s="310"/>
      <c r="Z78" s="300"/>
      <c r="AA78" s="302"/>
      <c r="AB78" s="302"/>
    </row>
    <row r="79" spans="1:28" ht="15" thickBot="1">
      <c r="A79" s="550" t="s">
        <v>101</v>
      </c>
      <c r="B79" s="551" t="s">
        <v>1</v>
      </c>
      <c r="C79" s="539" t="s">
        <v>2</v>
      </c>
      <c r="D79" s="541" t="s">
        <v>3</v>
      </c>
      <c r="E79" s="555" t="s">
        <v>5</v>
      </c>
      <c r="F79" s="556"/>
      <c r="G79" s="556"/>
      <c r="H79" s="557"/>
      <c r="I79" s="558" t="s">
        <v>125</v>
      </c>
      <c r="J79" s="559"/>
      <c r="K79" s="559"/>
      <c r="L79" s="560"/>
      <c r="M79" s="486" t="s">
        <v>7</v>
      </c>
      <c r="N79" s="487"/>
      <c r="O79" s="487"/>
      <c r="P79" s="488"/>
      <c r="Q79" s="486" t="s">
        <v>8</v>
      </c>
      <c r="R79" s="487"/>
      <c r="S79" s="487"/>
      <c r="T79" s="487"/>
      <c r="U79" s="487"/>
      <c r="V79" s="487"/>
      <c r="W79" s="487"/>
      <c r="X79" s="487"/>
      <c r="Y79" s="487"/>
      <c r="Z79" s="487"/>
      <c r="AA79" s="487"/>
      <c r="AB79" s="488"/>
    </row>
    <row r="80" spans="1:28" ht="36.5" thickBot="1">
      <c r="A80" s="550"/>
      <c r="B80" s="552"/>
      <c r="C80" s="553"/>
      <c r="D80" s="554"/>
      <c r="E80" s="385" t="s">
        <v>10</v>
      </c>
      <c r="F80" s="386" t="s">
        <v>11</v>
      </c>
      <c r="G80" s="386" t="s">
        <v>12</v>
      </c>
      <c r="H80" s="387" t="s">
        <v>13</v>
      </c>
      <c r="I80" s="385" t="s">
        <v>10</v>
      </c>
      <c r="J80" s="386" t="s">
        <v>11</v>
      </c>
      <c r="K80" s="386" t="s">
        <v>14</v>
      </c>
      <c r="L80" s="387" t="s">
        <v>15</v>
      </c>
      <c r="M80" s="388" t="s">
        <v>10</v>
      </c>
      <c r="N80" s="169" t="s">
        <v>11</v>
      </c>
      <c r="O80" s="169" t="s">
        <v>14</v>
      </c>
      <c r="P80" s="389" t="s">
        <v>15</v>
      </c>
      <c r="Q80" s="388" t="s">
        <v>102</v>
      </c>
      <c r="R80" s="169" t="s">
        <v>103</v>
      </c>
      <c r="S80" s="169" t="s">
        <v>104</v>
      </c>
      <c r="T80" s="169" t="s">
        <v>105</v>
      </c>
      <c r="U80" s="169" t="s">
        <v>92</v>
      </c>
      <c r="V80" s="169" t="s">
        <v>93</v>
      </c>
      <c r="W80" s="171" t="s">
        <v>94</v>
      </c>
      <c r="X80" s="171" t="s">
        <v>21</v>
      </c>
      <c r="Y80" s="171" t="s">
        <v>79</v>
      </c>
      <c r="Z80" s="169" t="s">
        <v>120</v>
      </c>
      <c r="AA80" s="169" t="s">
        <v>122</v>
      </c>
      <c r="AB80" s="389" t="s">
        <v>123</v>
      </c>
    </row>
    <row r="81" spans="1:28">
      <c r="A81" s="548" t="s">
        <v>106</v>
      </c>
      <c r="B81" s="390" t="s">
        <v>24</v>
      </c>
      <c r="C81" s="391">
        <v>14059315.694770578</v>
      </c>
      <c r="D81" s="392">
        <v>13439298</v>
      </c>
      <c r="E81" s="393">
        <v>458</v>
      </c>
      <c r="F81" s="394">
        <v>60058</v>
      </c>
      <c r="G81" s="395">
        <v>30689</v>
      </c>
      <c r="H81" s="396">
        <v>91205</v>
      </c>
      <c r="I81" s="397">
        <v>136311509.6399999</v>
      </c>
      <c r="J81" s="176">
        <v>281837788.80999076</v>
      </c>
      <c r="K81" s="176">
        <v>91603416</v>
      </c>
      <c r="L81" s="398">
        <v>509752714.44999063</v>
      </c>
      <c r="M81" s="322">
        <v>125363531.33</v>
      </c>
      <c r="N81" s="184">
        <v>125564344.37</v>
      </c>
      <c r="O81" s="185">
        <v>91603416</v>
      </c>
      <c r="P81" s="323">
        <v>342531291.69999999</v>
      </c>
      <c r="Q81" s="325">
        <v>0.91968412396786137</v>
      </c>
      <c r="R81" s="45">
        <v>0.58153132962522525</v>
      </c>
      <c r="S81" s="45">
        <v>0.44551990313354645</v>
      </c>
      <c r="T81" s="45">
        <v>0.67195579737046029</v>
      </c>
      <c r="U81" s="179">
        <v>37.930010514685414</v>
      </c>
      <c r="V81" s="179">
        <v>25.487290459665378</v>
      </c>
      <c r="W81" s="326">
        <v>0.35767754279476016</v>
      </c>
      <c r="X81" s="45">
        <v>0.95589986680495431</v>
      </c>
      <c r="Y81" s="45">
        <v>0.64232245720523984</v>
      </c>
      <c r="Z81" s="294">
        <v>0.45752932168972826</v>
      </c>
      <c r="AA81" s="328">
        <v>37.930010514685414</v>
      </c>
      <c r="AB81" s="399">
        <v>24.363297555613318</v>
      </c>
    </row>
    <row r="82" spans="1:28">
      <c r="A82" s="548"/>
      <c r="B82" s="317" t="s">
        <v>80</v>
      </c>
      <c r="C82" s="318">
        <v>20550366.793745995</v>
      </c>
      <c r="D82" s="319">
        <v>19006600.59</v>
      </c>
      <c r="E82" s="368">
        <v>533</v>
      </c>
      <c r="F82" s="369">
        <v>23185</v>
      </c>
      <c r="G82" s="400">
        <v>36880</v>
      </c>
      <c r="H82" s="321">
        <v>60598</v>
      </c>
      <c r="I82" s="322">
        <v>274053886.40999979</v>
      </c>
      <c r="J82" s="184">
        <v>258661063.92000294</v>
      </c>
      <c r="K82" s="184">
        <v>127110331.49999999</v>
      </c>
      <c r="L82" s="323">
        <v>659825281.83000267</v>
      </c>
      <c r="M82" s="322">
        <v>150973008.21999997</v>
      </c>
      <c r="N82" s="184">
        <v>180521555.23999995</v>
      </c>
      <c r="O82" s="185">
        <v>127110331.49999999</v>
      </c>
      <c r="P82" s="323">
        <v>458604894.95999992</v>
      </c>
      <c r="Q82" s="325">
        <v>0.55088803956655441</v>
      </c>
      <c r="R82" s="45">
        <v>0.79744607918653543</v>
      </c>
      <c r="S82" s="45">
        <v>0.69790772721723016</v>
      </c>
      <c r="T82" s="45">
        <v>0.69503989554337031</v>
      </c>
      <c r="U82" s="179">
        <v>34.715586235718476</v>
      </c>
      <c r="V82" s="179">
        <v>24.128717431000634</v>
      </c>
      <c r="W82" s="326">
        <v>0.35717226746880215</v>
      </c>
      <c r="X82" s="45">
        <v>0.92487889782016919</v>
      </c>
      <c r="Y82" s="45">
        <v>0.64282773253119785</v>
      </c>
      <c r="Z82" s="294">
        <v>0.50295956371375361</v>
      </c>
      <c r="AA82" s="328">
        <v>34.715586235718476</v>
      </c>
      <c r="AB82" s="399">
        <v>22.316141583398171</v>
      </c>
    </row>
    <row r="83" spans="1:28">
      <c r="A83" s="548"/>
      <c r="B83" s="317" t="s">
        <v>31</v>
      </c>
      <c r="C83" s="318">
        <v>15803821.6927024</v>
      </c>
      <c r="D83" s="319">
        <v>14898275.6</v>
      </c>
      <c r="E83" s="368">
        <v>295</v>
      </c>
      <c r="F83" s="369">
        <v>43952</v>
      </c>
      <c r="G83" s="400">
        <v>32646</v>
      </c>
      <c r="H83" s="321">
        <v>76893</v>
      </c>
      <c r="I83" s="322">
        <v>116600148.57999992</v>
      </c>
      <c r="J83" s="184">
        <v>324394119.6700111</v>
      </c>
      <c r="K83" s="184">
        <v>94869237.5</v>
      </c>
      <c r="L83" s="323">
        <v>535863505.75001103</v>
      </c>
      <c r="M83" s="322">
        <v>57501786.619999997</v>
      </c>
      <c r="N83" s="184">
        <v>201780339.81</v>
      </c>
      <c r="O83" s="330">
        <v>94869237.5</v>
      </c>
      <c r="P83" s="323">
        <v>354151363.93000001</v>
      </c>
      <c r="Q83" s="325">
        <v>0.49315363076529656</v>
      </c>
      <c r="R83" s="45">
        <v>0.70754949660365551</v>
      </c>
      <c r="S83" s="45">
        <v>0.62202218713230817</v>
      </c>
      <c r="T83" s="45">
        <v>0.66089845665888158</v>
      </c>
      <c r="U83" s="179">
        <v>35.968156324750161</v>
      </c>
      <c r="V83" s="179">
        <v>23.771299003892775</v>
      </c>
      <c r="W83" s="326">
        <v>0.37697048584993254</v>
      </c>
      <c r="X83" s="45">
        <v>0.94270081564381691</v>
      </c>
      <c r="Y83" s="45">
        <v>0.62302951415006746</v>
      </c>
      <c r="Z83" s="294">
        <v>0.51880075648014234</v>
      </c>
      <c r="AA83" s="328">
        <v>35.968156324750161</v>
      </c>
      <c r="AB83" s="399">
        <v>22.409222959882772</v>
      </c>
    </row>
    <row r="84" spans="1:28">
      <c r="A84" s="548"/>
      <c r="B84" s="331" t="s">
        <v>107</v>
      </c>
      <c r="C84" s="332">
        <v>50413504.181218967</v>
      </c>
      <c r="D84" s="332">
        <v>47344174.189999998</v>
      </c>
      <c r="E84" s="332">
        <v>1286</v>
      </c>
      <c r="F84" s="332">
        <v>127195</v>
      </c>
      <c r="G84" s="401">
        <v>100215</v>
      </c>
      <c r="H84" s="333">
        <v>228696</v>
      </c>
      <c r="I84" s="370">
        <v>526965544.62999964</v>
      </c>
      <c r="J84" s="372">
        <v>864892972.40000486</v>
      </c>
      <c r="K84" s="371">
        <v>313582985</v>
      </c>
      <c r="L84" s="372">
        <v>1705441502.0300043</v>
      </c>
      <c r="M84" s="370">
        <v>333838326.16999996</v>
      </c>
      <c r="N84" s="371">
        <v>507866239.41999996</v>
      </c>
      <c r="O84" s="371">
        <v>313582985</v>
      </c>
      <c r="P84" s="372">
        <v>1155287550.5899999</v>
      </c>
      <c r="Q84" s="337">
        <v>0.63351072868416691</v>
      </c>
      <c r="R84" s="299">
        <v>0.69704368533093386</v>
      </c>
      <c r="S84" s="299">
        <v>0.58720125567758297</v>
      </c>
      <c r="T84" s="299">
        <v>0.67741259328733905</v>
      </c>
      <c r="U84" s="298">
        <v>36.022204024211838</v>
      </c>
      <c r="V84" s="298">
        <v>24.401894643966966</v>
      </c>
      <c r="W84" s="338">
        <v>0.36383037965761311</v>
      </c>
      <c r="X84" s="299">
        <v>0.93911690843418072</v>
      </c>
      <c r="Y84" s="299">
        <v>0.63616962034238689</v>
      </c>
      <c r="Z84" s="193">
        <v>0.48965914563613694</v>
      </c>
      <c r="AA84" s="340">
        <v>36.022204024211838</v>
      </c>
      <c r="AB84" s="402">
        <v>22.916231857978847</v>
      </c>
    </row>
    <row r="85" spans="1:28">
      <c r="A85" s="548" t="s">
        <v>108</v>
      </c>
      <c r="B85" s="342" t="s">
        <v>25</v>
      </c>
      <c r="C85" s="373">
        <v>25301495.719471686</v>
      </c>
      <c r="D85" s="374">
        <v>22235294.780000001</v>
      </c>
      <c r="E85" s="375">
        <v>792</v>
      </c>
      <c r="F85" s="376">
        <v>33639</v>
      </c>
      <c r="G85" s="403">
        <v>11214</v>
      </c>
      <c r="H85" s="321">
        <v>45645</v>
      </c>
      <c r="I85" s="346">
        <v>371869851.43999958</v>
      </c>
      <c r="J85" s="195">
        <v>488234102.35998726</v>
      </c>
      <c r="K85" s="195">
        <v>58578913</v>
      </c>
      <c r="L85" s="323">
        <v>918682866.79998684</v>
      </c>
      <c r="M85" s="346">
        <v>218291756.58000001</v>
      </c>
      <c r="N85" s="195">
        <v>364344716.69999999</v>
      </c>
      <c r="O85" s="196">
        <v>58578913</v>
      </c>
      <c r="P85" s="323">
        <v>641215386.27999997</v>
      </c>
      <c r="Q85" s="325">
        <v>0.58701116999591163</v>
      </c>
      <c r="R85" s="45">
        <v>0.77343372930063436</v>
      </c>
      <c r="S85" s="45">
        <v>0.74625003648630728</v>
      </c>
      <c r="T85" s="45">
        <v>0.69797250983195236</v>
      </c>
      <c r="U85" s="179">
        <v>41.316423995705932</v>
      </c>
      <c r="V85" s="179">
        <v>28.837728153563969</v>
      </c>
      <c r="W85" s="326">
        <v>0.3866123696194681</v>
      </c>
      <c r="X85" s="45">
        <v>0.87881345144698386</v>
      </c>
      <c r="Y85" s="45">
        <v>0.6133876303805319</v>
      </c>
      <c r="Z85" s="47">
        <v>0.64853632917751292</v>
      </c>
      <c r="AA85" s="328">
        <v>41.316423995705932</v>
      </c>
      <c r="AB85" s="399">
        <v>25.342983410523409</v>
      </c>
    </row>
    <row r="86" spans="1:28">
      <c r="A86" s="548"/>
      <c r="B86" s="317" t="s">
        <v>27</v>
      </c>
      <c r="C86" s="373">
        <v>26044875.401635356</v>
      </c>
      <c r="D86" s="374">
        <v>22236034.520000063</v>
      </c>
      <c r="E86" s="368">
        <v>838</v>
      </c>
      <c r="F86" s="369">
        <v>21426</v>
      </c>
      <c r="G86" s="400">
        <v>35269</v>
      </c>
      <c r="H86" s="321">
        <v>57533</v>
      </c>
      <c r="I86" s="322">
        <v>533184792.88999987</v>
      </c>
      <c r="J86" s="184">
        <v>273582451.34000325</v>
      </c>
      <c r="K86" s="184">
        <v>207979960.15000001</v>
      </c>
      <c r="L86" s="323">
        <v>1014747204.3800031</v>
      </c>
      <c r="M86" s="322">
        <v>377004676.13999999</v>
      </c>
      <c r="N86" s="184">
        <v>147309208.13999999</v>
      </c>
      <c r="O86" s="185">
        <v>207979960.15000001</v>
      </c>
      <c r="P86" s="323">
        <v>732293844.42999995</v>
      </c>
      <c r="Q86" s="325">
        <v>0.7070806991634867</v>
      </c>
      <c r="R86" s="45">
        <v>0.73778426183783541</v>
      </c>
      <c r="S86" s="45">
        <v>0.53844538426526056</v>
      </c>
      <c r="T86" s="45">
        <v>0.72165150223539831</v>
      </c>
      <c r="U86" s="179">
        <v>45.635259446431199</v>
      </c>
      <c r="V86" s="179">
        <v>32.932753534419227</v>
      </c>
      <c r="W86" s="326">
        <v>0.38388387474840258</v>
      </c>
      <c r="X86" s="45">
        <v>0.85375852934984142</v>
      </c>
      <c r="Y86" s="45">
        <v>0.61611612525159742</v>
      </c>
      <c r="Z86" s="294">
        <v>0.44997227141809337</v>
      </c>
      <c r="AA86" s="328">
        <v>45.635259446431199</v>
      </c>
      <c r="AB86" s="399">
        <v>28.11661922498655</v>
      </c>
    </row>
    <row r="87" spans="1:28">
      <c r="A87" s="548"/>
      <c r="B87" s="347" t="s">
        <v>30</v>
      </c>
      <c r="C87" s="404">
        <v>18539805.026581649</v>
      </c>
      <c r="D87" s="405">
        <v>16451419.400000431</v>
      </c>
      <c r="E87" s="406">
        <v>718</v>
      </c>
      <c r="F87" s="407">
        <v>24410</v>
      </c>
      <c r="G87" s="408">
        <v>31970</v>
      </c>
      <c r="H87" s="409">
        <v>57098</v>
      </c>
      <c r="I87" s="349">
        <v>280529183.57000005</v>
      </c>
      <c r="J87" s="198">
        <v>250982466.75000969</v>
      </c>
      <c r="K87" s="198">
        <v>102397363.97</v>
      </c>
      <c r="L87" s="410">
        <v>633909014.29000974</v>
      </c>
      <c r="M87" s="349">
        <v>265902330.76999995</v>
      </c>
      <c r="N87" s="198">
        <v>182879147.12999997</v>
      </c>
      <c r="O87" s="198">
        <v>102397363.97</v>
      </c>
      <c r="P87" s="410">
        <v>551178841.86999989</v>
      </c>
      <c r="Q87" s="325">
        <v>0.94785978195259568</v>
      </c>
      <c r="R87" s="45">
        <v>0.80728011703087432</v>
      </c>
      <c r="S87" s="45">
        <v>0.72865307883102515</v>
      </c>
      <c r="T87" s="45">
        <v>0.86949203978007916</v>
      </c>
      <c r="U87" s="179">
        <v>38.532177611981197</v>
      </c>
      <c r="V87" s="179">
        <v>33.503421709009828</v>
      </c>
      <c r="W87" s="326">
        <v>0.2284504507531292</v>
      </c>
      <c r="X87" s="45">
        <v>0.88735665647039053</v>
      </c>
      <c r="Y87" s="45">
        <v>0.7715495492468708</v>
      </c>
      <c r="Z87" s="47">
        <v>0.48043513557395678</v>
      </c>
      <c r="AA87" s="411">
        <v>38.532177611981197</v>
      </c>
      <c r="AB87" s="412">
        <v>29.729484268024457</v>
      </c>
    </row>
    <row r="88" spans="1:28">
      <c r="A88" s="548"/>
      <c r="B88" s="347" t="s">
        <v>118</v>
      </c>
      <c r="C88" s="373">
        <v>16967736.028365918</v>
      </c>
      <c r="D88" s="374">
        <v>15038473.689999826</v>
      </c>
      <c r="E88" s="368">
        <v>264</v>
      </c>
      <c r="F88" s="369">
        <v>15785</v>
      </c>
      <c r="G88" s="408">
        <v>20851</v>
      </c>
      <c r="H88" s="321">
        <v>36900</v>
      </c>
      <c r="I88" s="349">
        <v>319628163.18000031</v>
      </c>
      <c r="J88" s="198">
        <v>167066396.1399951</v>
      </c>
      <c r="K88" s="198">
        <v>122117323.09</v>
      </c>
      <c r="L88" s="323">
        <v>608811882.40999544</v>
      </c>
      <c r="M88" s="349">
        <v>319890804.65000004</v>
      </c>
      <c r="N88" s="198">
        <v>118785739.19</v>
      </c>
      <c r="O88" s="185">
        <v>122117323.09</v>
      </c>
      <c r="P88" s="323">
        <v>560793866.93000007</v>
      </c>
      <c r="Q88" s="325">
        <v>1.0008217094119201</v>
      </c>
      <c r="R88" s="45">
        <v>0.83304503767172211</v>
      </c>
      <c r="S88" s="45">
        <v>0.71100916722033192</v>
      </c>
      <c r="T88" s="45">
        <v>0.92112832080426066</v>
      </c>
      <c r="U88" s="179">
        <v>40.483621872799411</v>
      </c>
      <c r="V88" s="179">
        <v>37.290610635766356</v>
      </c>
      <c r="W88" s="326">
        <v>0.18360563870331204</v>
      </c>
      <c r="X88" s="45">
        <v>0.8862981876226248</v>
      </c>
      <c r="Y88" s="45">
        <v>0.81639436129668796</v>
      </c>
      <c r="Z88" s="47">
        <v>0.49991805965257291</v>
      </c>
      <c r="AA88" s="328">
        <v>40.483621872799411</v>
      </c>
      <c r="AB88" s="399">
        <v>33.050600621820699</v>
      </c>
    </row>
    <row r="89" spans="1:28">
      <c r="A89" s="548"/>
      <c r="B89" s="331" t="s">
        <v>107</v>
      </c>
      <c r="C89" s="377">
        <v>86853912.176054597</v>
      </c>
      <c r="D89" s="378">
        <v>75961222.390000314</v>
      </c>
      <c r="E89" s="379">
        <v>2612</v>
      </c>
      <c r="F89" s="379">
        <v>95260</v>
      </c>
      <c r="G89" s="413">
        <v>99304</v>
      </c>
      <c r="H89" s="378">
        <v>197176</v>
      </c>
      <c r="I89" s="380">
        <v>1505211991.0799999</v>
      </c>
      <c r="J89" s="380">
        <v>1179865416.5899954</v>
      </c>
      <c r="K89" s="380">
        <v>491073560.21000004</v>
      </c>
      <c r="L89" s="381">
        <v>3176150967.8799949</v>
      </c>
      <c r="M89" s="382">
        <v>1181089568.1400001</v>
      </c>
      <c r="N89" s="380">
        <v>813318811.15999985</v>
      </c>
      <c r="O89" s="380">
        <v>491073560.21000004</v>
      </c>
      <c r="P89" s="381">
        <v>2485481939.5100002</v>
      </c>
      <c r="Q89" s="337">
        <v>0.78466659522992521</v>
      </c>
      <c r="R89" s="299">
        <v>0.78063435558133509</v>
      </c>
      <c r="S89" s="299">
        <v>0.68933185067041347</v>
      </c>
      <c r="T89" s="299">
        <v>0.78254527717522204</v>
      </c>
      <c r="U89" s="298">
        <v>41.812794317250344</v>
      </c>
      <c r="V89" s="298">
        <v>32.720404718463222</v>
      </c>
      <c r="W89" s="338">
        <v>0.31559679534919338</v>
      </c>
      <c r="X89" s="299">
        <v>0.87458607778110686</v>
      </c>
      <c r="Y89" s="299">
        <v>0.68440320465080662</v>
      </c>
      <c r="Z89" s="193">
        <v>0.51366983769349517</v>
      </c>
      <c r="AA89" s="340">
        <v>41.812794317250344</v>
      </c>
      <c r="AB89" s="402">
        <v>28.61681042613117</v>
      </c>
    </row>
    <row r="90" spans="1:28">
      <c r="A90" s="548" t="s">
        <v>109</v>
      </c>
      <c r="B90" s="317" t="s">
        <v>95</v>
      </c>
      <c r="C90" s="373">
        <v>18881317.303288165</v>
      </c>
      <c r="D90" s="374">
        <v>17270136.09</v>
      </c>
      <c r="E90" s="368">
        <v>652</v>
      </c>
      <c r="F90" s="369">
        <v>29957</v>
      </c>
      <c r="G90" s="400">
        <v>53208</v>
      </c>
      <c r="H90" s="321">
        <v>83817</v>
      </c>
      <c r="I90" s="322">
        <v>229066062.02000025</v>
      </c>
      <c r="J90" s="184">
        <v>224016953.75998312</v>
      </c>
      <c r="K90" s="184">
        <v>167837475.08000001</v>
      </c>
      <c r="L90" s="323">
        <v>620920490.85998344</v>
      </c>
      <c r="M90" s="322">
        <v>206188797.05000001</v>
      </c>
      <c r="N90" s="184">
        <v>106483333.08000001</v>
      </c>
      <c r="O90" s="185">
        <v>167837475.08000001</v>
      </c>
      <c r="P90" s="323">
        <v>480509605.21000004</v>
      </c>
      <c r="Q90" s="325">
        <v>0.90012809069899336</v>
      </c>
      <c r="R90" s="45">
        <v>0.70005795002005988</v>
      </c>
      <c r="S90" s="45">
        <v>0.47533604619089986</v>
      </c>
      <c r="T90" s="45">
        <v>0.7738665614730923</v>
      </c>
      <c r="U90" s="179">
        <v>35.953422001087624</v>
      </c>
      <c r="V90" s="179">
        <v>27.823151057172709</v>
      </c>
      <c r="W90" s="326">
        <v>0.29216904639311425</v>
      </c>
      <c r="X90" s="45">
        <v>0.91466796583056309</v>
      </c>
      <c r="Y90" s="45">
        <v>0.70783095360688575</v>
      </c>
      <c r="Z90" s="294">
        <v>0.32497406576439652</v>
      </c>
      <c r="AA90" s="328">
        <v>35.953422001087624</v>
      </c>
      <c r="AB90" s="399">
        <v>25.448944980460642</v>
      </c>
    </row>
    <row r="91" spans="1:28">
      <c r="A91" s="548"/>
      <c r="B91" s="317" t="s">
        <v>28</v>
      </c>
      <c r="C91" s="373">
        <v>80497455.894938841</v>
      </c>
      <c r="D91" s="374">
        <v>69427883.359999999</v>
      </c>
      <c r="E91" s="383">
        <v>3199</v>
      </c>
      <c r="F91" s="369">
        <v>18986</v>
      </c>
      <c r="G91" s="400">
        <v>18762</v>
      </c>
      <c r="H91" s="321">
        <v>40947</v>
      </c>
      <c r="I91" s="322">
        <v>2941391983.3699965</v>
      </c>
      <c r="J91" s="184">
        <v>498422730.67999846</v>
      </c>
      <c r="K91" s="184">
        <v>382595239.58999997</v>
      </c>
      <c r="L91" s="323">
        <v>3822409953.6399951</v>
      </c>
      <c r="M91" s="322">
        <v>2797013761.9999995</v>
      </c>
      <c r="N91" s="184">
        <v>170221521.62999997</v>
      </c>
      <c r="O91" s="185">
        <v>382595239.58999997</v>
      </c>
      <c r="P91" s="323">
        <v>3349830523.2199998</v>
      </c>
      <c r="Q91" s="325">
        <v>0.95091500140536156</v>
      </c>
      <c r="R91" s="45">
        <v>0.62747501171920772</v>
      </c>
      <c r="S91" s="45">
        <v>0.34152038250295413</v>
      </c>
      <c r="T91" s="45">
        <v>0.87636610511387758</v>
      </c>
      <c r="U91" s="179">
        <v>55.055833026334611</v>
      </c>
      <c r="V91" s="179">
        <v>48.249065953088852</v>
      </c>
      <c r="W91" s="326">
        <v>0.24414699756580405</v>
      </c>
      <c r="X91" s="45">
        <v>0.86248543619333407</v>
      </c>
      <c r="Y91" s="45">
        <v>0.75585300243419595</v>
      </c>
      <c r="Z91" s="294">
        <v>0.46290676732538921</v>
      </c>
      <c r="AA91" s="328">
        <v>55.055833026334611</v>
      </c>
      <c r="AB91" s="399">
        <v>41.614116694470781</v>
      </c>
    </row>
    <row r="92" spans="1:28">
      <c r="A92" s="548"/>
      <c r="B92" s="317" t="s">
        <v>29</v>
      </c>
      <c r="C92" s="373">
        <v>49577881.429499231</v>
      </c>
      <c r="D92" s="374">
        <v>42858346.759999998</v>
      </c>
      <c r="E92" s="368">
        <v>1504</v>
      </c>
      <c r="F92" s="369">
        <v>10262</v>
      </c>
      <c r="G92" s="400">
        <v>34331</v>
      </c>
      <c r="H92" s="321">
        <v>46097</v>
      </c>
      <c r="I92" s="322">
        <v>1379561374.2000003</v>
      </c>
      <c r="J92" s="184">
        <v>297726145.88001394</v>
      </c>
      <c r="K92" s="184">
        <v>820260964.37</v>
      </c>
      <c r="L92" s="323">
        <v>2497548484.4500141</v>
      </c>
      <c r="M92" s="322">
        <v>1319457270.9499998</v>
      </c>
      <c r="N92" s="184">
        <v>166897063.00000003</v>
      </c>
      <c r="O92" s="185">
        <v>820260964.37</v>
      </c>
      <c r="P92" s="323">
        <v>2306615298.3199997</v>
      </c>
      <c r="Q92" s="325">
        <v>0.95643245427565371</v>
      </c>
      <c r="R92" s="45">
        <v>0.88297800423588357</v>
      </c>
      <c r="S92" s="45">
        <v>0.56057240961047772</v>
      </c>
      <c r="T92" s="45">
        <v>0.92355175992827232</v>
      </c>
      <c r="U92" s="179">
        <v>58.274494311129004</v>
      </c>
      <c r="V92" s="179">
        <v>53.819511779973283</v>
      </c>
      <c r="W92" s="326">
        <v>0.20162176283993805</v>
      </c>
      <c r="X92" s="45">
        <v>0.86446507039526188</v>
      </c>
      <c r="Y92" s="45">
        <v>0.79837823716006195</v>
      </c>
      <c r="Z92" s="294">
        <v>0.52532215221829515</v>
      </c>
      <c r="AA92" s="328">
        <v>58.274494311129004</v>
      </c>
      <c r="AB92" s="399">
        <v>46.525088039513228</v>
      </c>
    </row>
    <row r="93" spans="1:28">
      <c r="A93" s="548"/>
      <c r="B93" s="331" t="s">
        <v>107</v>
      </c>
      <c r="C93" s="332">
        <v>148956654.62772623</v>
      </c>
      <c r="D93" s="333">
        <v>129556366.21000001</v>
      </c>
      <c r="E93" s="199">
        <v>5355</v>
      </c>
      <c r="F93" s="199">
        <v>59205</v>
      </c>
      <c r="G93" s="414">
        <v>106301</v>
      </c>
      <c r="H93" s="333">
        <v>170861</v>
      </c>
      <c r="I93" s="370">
        <v>4550019419.5899973</v>
      </c>
      <c r="J93" s="372">
        <v>1020165830.3199955</v>
      </c>
      <c r="K93" s="371">
        <v>1370693679.04</v>
      </c>
      <c r="L93" s="372">
        <v>6940878928.9499931</v>
      </c>
      <c r="M93" s="370">
        <v>4322659830</v>
      </c>
      <c r="N93" s="371">
        <v>443601917.71000004</v>
      </c>
      <c r="O93" s="371">
        <v>1370693679.04</v>
      </c>
      <c r="P93" s="372">
        <v>6136955426.75</v>
      </c>
      <c r="Q93" s="337">
        <v>0.95003107270023812</v>
      </c>
      <c r="R93" s="299">
        <v>0.75884659456032422</v>
      </c>
      <c r="S93" s="299">
        <v>0.43483314626491204</v>
      </c>
      <c r="T93" s="299">
        <v>0.88417554744444882</v>
      </c>
      <c r="U93" s="298">
        <v>53.57420196317802</v>
      </c>
      <c r="V93" s="298">
        <v>47.368999349692395</v>
      </c>
      <c r="W93" s="338">
        <v>0.23098050701443296</v>
      </c>
      <c r="X93" s="299">
        <v>0.86975883376132745</v>
      </c>
      <c r="Y93" s="299">
        <v>0.76901949298556704</v>
      </c>
      <c r="Z93" s="193">
        <v>0.41206476199493453</v>
      </c>
      <c r="AA93" s="340">
        <v>53.57420196317802</v>
      </c>
      <c r="AB93" s="402">
        <v>41.199605630829538</v>
      </c>
    </row>
    <row r="94" spans="1:28" ht="15" thickBot="1">
      <c r="A94" s="546" t="s">
        <v>32</v>
      </c>
      <c r="B94" s="547"/>
      <c r="C94" s="356">
        <v>286224070.98499984</v>
      </c>
      <c r="D94" s="356">
        <v>252861762.78998473</v>
      </c>
      <c r="E94" s="357">
        <v>9253</v>
      </c>
      <c r="F94" s="357">
        <v>281660</v>
      </c>
      <c r="G94" s="415">
        <v>305820</v>
      </c>
      <c r="H94" s="357">
        <v>596733</v>
      </c>
      <c r="I94" s="358">
        <v>6582196955.3000212</v>
      </c>
      <c r="J94" s="358">
        <v>3064924219.309711</v>
      </c>
      <c r="K94" s="358">
        <v>2175350224.25</v>
      </c>
      <c r="L94" s="360">
        <v>11822471398.859993</v>
      </c>
      <c r="M94" s="358">
        <v>5837587724.3099995</v>
      </c>
      <c r="N94" s="359">
        <v>1764786968.29</v>
      </c>
      <c r="O94" s="359">
        <v>2175350224.25</v>
      </c>
      <c r="P94" s="360">
        <v>9777724916.8500004</v>
      </c>
      <c r="Q94" s="361">
        <v>0.8868752734008577</v>
      </c>
      <c r="R94" s="362">
        <v>0.75189519842465924</v>
      </c>
      <c r="S94" s="362">
        <v>0.57580117549773191</v>
      </c>
      <c r="T94" s="362">
        <v>0.82704576623402437</v>
      </c>
      <c r="U94" s="363">
        <v>46.754682354560622</v>
      </c>
      <c r="V94" s="363">
        <v>38.668262092956006</v>
      </c>
      <c r="W94" s="364">
        <v>0.26935477635321303</v>
      </c>
      <c r="X94" s="362">
        <v>0.88343989350649854</v>
      </c>
      <c r="Y94" s="362">
        <v>0.73064522364678697</v>
      </c>
      <c r="Z94" s="416">
        <v>0.47506180294767036</v>
      </c>
      <c r="AA94" s="417">
        <v>46.754682354560622</v>
      </c>
      <c r="AB94" s="418">
        <v>34.161085345482427</v>
      </c>
    </row>
    <row r="97" spans="1:28" ht="15" thickBot="1">
      <c r="A97" s="300"/>
      <c r="B97" s="308">
        <v>44377</v>
      </c>
      <c r="C97" s="302"/>
      <c r="D97" s="302"/>
      <c r="E97" s="302"/>
      <c r="F97" s="302"/>
      <c r="G97" s="302"/>
      <c r="H97" s="302"/>
      <c r="I97" s="302"/>
      <c r="J97" s="302"/>
      <c r="K97" s="302"/>
      <c r="L97" s="384"/>
      <c r="M97" s="302"/>
      <c r="N97" s="302"/>
      <c r="O97" s="302"/>
      <c r="P97" s="384"/>
      <c r="Q97" s="384"/>
      <c r="R97" s="384"/>
      <c r="S97" s="302"/>
      <c r="T97" s="302"/>
      <c r="U97" s="309"/>
      <c r="V97" s="309"/>
      <c r="W97" s="310"/>
      <c r="X97" s="310"/>
      <c r="Y97" s="310"/>
      <c r="Z97" s="300"/>
      <c r="AA97" s="302"/>
      <c r="AB97" s="302"/>
    </row>
    <row r="98" spans="1:28" ht="15" thickBot="1">
      <c r="A98" s="550" t="s">
        <v>101</v>
      </c>
      <c r="B98" s="551" t="s">
        <v>1</v>
      </c>
      <c r="C98" s="539" t="s">
        <v>2</v>
      </c>
      <c r="D98" s="541" t="s">
        <v>3</v>
      </c>
      <c r="E98" s="555" t="s">
        <v>5</v>
      </c>
      <c r="F98" s="556"/>
      <c r="G98" s="556"/>
      <c r="H98" s="557"/>
      <c r="I98" s="558" t="s">
        <v>125</v>
      </c>
      <c r="J98" s="559"/>
      <c r="K98" s="559"/>
      <c r="L98" s="560"/>
      <c r="M98" s="486" t="s">
        <v>7</v>
      </c>
      <c r="N98" s="487"/>
      <c r="O98" s="487"/>
      <c r="P98" s="488"/>
      <c r="Q98" s="486" t="s">
        <v>8</v>
      </c>
      <c r="R98" s="487"/>
      <c r="S98" s="487"/>
      <c r="T98" s="487"/>
      <c r="U98" s="487"/>
      <c r="V98" s="487"/>
      <c r="W98" s="487"/>
      <c r="X98" s="487"/>
      <c r="Y98" s="487"/>
      <c r="Z98" s="487"/>
      <c r="AA98" s="487"/>
      <c r="AB98" s="488"/>
    </row>
    <row r="99" spans="1:28" ht="36.5" thickBot="1">
      <c r="A99" s="550"/>
      <c r="B99" s="552"/>
      <c r="C99" s="553"/>
      <c r="D99" s="554"/>
      <c r="E99" s="385" t="s">
        <v>10</v>
      </c>
      <c r="F99" s="386" t="s">
        <v>11</v>
      </c>
      <c r="G99" s="386" t="s">
        <v>12</v>
      </c>
      <c r="H99" s="387" t="s">
        <v>13</v>
      </c>
      <c r="I99" s="385" t="s">
        <v>10</v>
      </c>
      <c r="J99" s="386" t="s">
        <v>11</v>
      </c>
      <c r="K99" s="386" t="s">
        <v>14</v>
      </c>
      <c r="L99" s="387" t="s">
        <v>15</v>
      </c>
      <c r="M99" s="388" t="s">
        <v>10</v>
      </c>
      <c r="N99" s="169" t="s">
        <v>11</v>
      </c>
      <c r="O99" s="169" t="s">
        <v>14</v>
      </c>
      <c r="P99" s="389" t="s">
        <v>15</v>
      </c>
      <c r="Q99" s="388" t="s">
        <v>102</v>
      </c>
      <c r="R99" s="169" t="s">
        <v>103</v>
      </c>
      <c r="S99" s="169" t="s">
        <v>104</v>
      </c>
      <c r="T99" s="169" t="s">
        <v>105</v>
      </c>
      <c r="U99" s="169" t="s">
        <v>92</v>
      </c>
      <c r="V99" s="169" t="s">
        <v>93</v>
      </c>
      <c r="W99" s="171" t="s">
        <v>94</v>
      </c>
      <c r="X99" s="171" t="s">
        <v>21</v>
      </c>
      <c r="Y99" s="171" t="s">
        <v>79</v>
      </c>
      <c r="Z99" s="169" t="s">
        <v>120</v>
      </c>
      <c r="AA99" s="169" t="s">
        <v>122</v>
      </c>
      <c r="AB99" s="389" t="s">
        <v>123</v>
      </c>
    </row>
    <row r="100" spans="1:28">
      <c r="A100" s="548" t="s">
        <v>106</v>
      </c>
      <c r="B100" s="390" t="s">
        <v>24</v>
      </c>
      <c r="C100" s="391">
        <v>16338156.479676524</v>
      </c>
      <c r="D100" s="392">
        <v>14330831.33</v>
      </c>
      <c r="E100" s="393">
        <v>461</v>
      </c>
      <c r="F100" s="394">
        <v>60970</v>
      </c>
      <c r="G100" s="395">
        <v>31331</v>
      </c>
      <c r="H100" s="396">
        <v>92762</v>
      </c>
      <c r="I100" s="397">
        <v>140959392.81999987</v>
      </c>
      <c r="J100" s="176">
        <v>302285601.44</v>
      </c>
      <c r="K100" s="176">
        <v>87563022.340000004</v>
      </c>
      <c r="L100" s="398">
        <v>530808016.5999999</v>
      </c>
      <c r="M100" s="322">
        <v>121913452.25999998</v>
      </c>
      <c r="N100" s="184">
        <v>132852100.44</v>
      </c>
      <c r="O100" s="185">
        <v>87563022.340000004</v>
      </c>
      <c r="P100" s="323">
        <v>342328575.03999996</v>
      </c>
      <c r="Q100" s="325">
        <v>0.8648834946081182</v>
      </c>
      <c r="R100" s="45">
        <v>0.56538643292578361</v>
      </c>
      <c r="S100" s="45">
        <v>0.4394919897181061</v>
      </c>
      <c r="T100" s="45">
        <v>0.64491975315807626</v>
      </c>
      <c r="U100" s="179">
        <v>37.039583006521916</v>
      </c>
      <c r="V100" s="179">
        <v>23.887558729644191</v>
      </c>
      <c r="W100" s="326">
        <v>0.43431584736072926</v>
      </c>
      <c r="X100" s="45">
        <v>0.87713882210802119</v>
      </c>
      <c r="Y100" s="45">
        <v>0.56568415263927074</v>
      </c>
      <c r="Z100" s="294">
        <v>0.45922518632630699</v>
      </c>
      <c r="AA100" s="328">
        <v>37.039583006521916</v>
      </c>
      <c r="AB100" s="399">
        <v>20.952705127156282</v>
      </c>
    </row>
    <row r="101" spans="1:28">
      <c r="A101" s="548"/>
      <c r="B101" s="317" t="s">
        <v>80</v>
      </c>
      <c r="C101" s="318">
        <v>21550921.108959116</v>
      </c>
      <c r="D101" s="319">
        <v>18972198.850000001</v>
      </c>
      <c r="E101" s="368">
        <v>536</v>
      </c>
      <c r="F101" s="369">
        <v>23458</v>
      </c>
      <c r="G101" s="400">
        <v>37386</v>
      </c>
      <c r="H101" s="321">
        <v>61380</v>
      </c>
      <c r="I101" s="322">
        <v>281769734.5</v>
      </c>
      <c r="J101" s="184">
        <v>261239219.52000001</v>
      </c>
      <c r="K101" s="184">
        <v>115817716.40999998</v>
      </c>
      <c r="L101" s="323">
        <v>658826670.42999995</v>
      </c>
      <c r="M101" s="322">
        <v>133612995.83000001</v>
      </c>
      <c r="N101" s="184">
        <v>165781433.70000002</v>
      </c>
      <c r="O101" s="185">
        <v>115817716.40999998</v>
      </c>
      <c r="P101" s="323">
        <v>415212145.94</v>
      </c>
      <c r="Q101" s="325">
        <v>0.47419214866030979</v>
      </c>
      <c r="R101" s="45">
        <v>0.74683455806334365</v>
      </c>
      <c r="S101" s="45">
        <v>0.63459626776027822</v>
      </c>
      <c r="T101" s="45">
        <v>0.63022971682218221</v>
      </c>
      <c r="U101" s="179">
        <v>34.725899493194483</v>
      </c>
      <c r="V101" s="179">
        <v>21.885293803991516</v>
      </c>
      <c r="W101" s="326">
        <v>0.44518178836639377</v>
      </c>
      <c r="X101" s="45">
        <v>0.8803428286929651</v>
      </c>
      <c r="Y101" s="45">
        <v>0.55481821163360623</v>
      </c>
      <c r="Z101" s="294">
        <v>0.47770899357953334</v>
      </c>
      <c r="AA101" s="328">
        <v>34.725899493194483</v>
      </c>
      <c r="AB101" s="399">
        <v>19.266561454182515</v>
      </c>
    </row>
    <row r="102" spans="1:28">
      <c r="A102" s="548"/>
      <c r="B102" s="317" t="s">
        <v>31</v>
      </c>
      <c r="C102" s="318">
        <v>17913856.315955002</v>
      </c>
      <c r="D102" s="319">
        <v>16030943.810000001</v>
      </c>
      <c r="E102" s="368">
        <v>296</v>
      </c>
      <c r="F102" s="369">
        <v>44851</v>
      </c>
      <c r="G102" s="400">
        <v>34199</v>
      </c>
      <c r="H102" s="321">
        <v>79346</v>
      </c>
      <c r="I102" s="322">
        <v>132746218.77000004</v>
      </c>
      <c r="J102" s="184">
        <v>341018025.69999999</v>
      </c>
      <c r="K102" s="184">
        <v>111266250</v>
      </c>
      <c r="L102" s="323">
        <v>585030494.47000003</v>
      </c>
      <c r="M102" s="322">
        <v>61227924.559999995</v>
      </c>
      <c r="N102" s="184">
        <v>199393598.23000002</v>
      </c>
      <c r="O102" s="330">
        <v>111266250</v>
      </c>
      <c r="P102" s="323">
        <v>371887772.79000002</v>
      </c>
      <c r="Q102" s="325">
        <v>0.46124044155325644</v>
      </c>
      <c r="R102" s="45">
        <v>0.68686855794221902</v>
      </c>
      <c r="S102" s="45">
        <v>0.58470105156672958</v>
      </c>
      <c r="T102" s="45">
        <v>0.63567245862441135</v>
      </c>
      <c r="U102" s="179">
        <v>36.493827275787822</v>
      </c>
      <c r="V102" s="179">
        <v>23.198120909014651</v>
      </c>
      <c r="W102" s="326">
        <v>0.43114261463086712</v>
      </c>
      <c r="X102" s="45">
        <v>0.89489072186662666</v>
      </c>
      <c r="Y102" s="45">
        <v>0.56885738536913288</v>
      </c>
      <c r="Z102" s="294">
        <v>0.49265584640888238</v>
      </c>
      <c r="AA102" s="328">
        <v>36.493827275787822</v>
      </c>
      <c r="AB102" s="399">
        <v>20.759783166217407</v>
      </c>
    </row>
    <row r="103" spans="1:28">
      <c r="A103" s="548"/>
      <c r="B103" s="331" t="s">
        <v>107</v>
      </c>
      <c r="C103" s="332">
        <v>55802933.904590636</v>
      </c>
      <c r="D103" s="332">
        <v>49333973.990000002</v>
      </c>
      <c r="E103" s="332">
        <v>1293</v>
      </c>
      <c r="F103" s="332">
        <v>129279</v>
      </c>
      <c r="G103" s="401">
        <v>102916</v>
      </c>
      <c r="H103" s="333">
        <v>233488</v>
      </c>
      <c r="I103" s="370">
        <v>555475346.08999991</v>
      </c>
      <c r="J103" s="372">
        <v>904542846.66000009</v>
      </c>
      <c r="K103" s="371">
        <v>314646988.75</v>
      </c>
      <c r="L103" s="372">
        <v>1774665181.4999998</v>
      </c>
      <c r="M103" s="370">
        <v>316754372.64999998</v>
      </c>
      <c r="N103" s="371">
        <v>498027132.37</v>
      </c>
      <c r="O103" s="371">
        <v>314646988.75</v>
      </c>
      <c r="P103" s="372">
        <v>1129428493.77</v>
      </c>
      <c r="Q103" s="337">
        <v>0.5702402003610767</v>
      </c>
      <c r="R103" s="299">
        <v>0.6665689768047538</v>
      </c>
      <c r="S103" s="299">
        <v>0.5505843467879401</v>
      </c>
      <c r="T103" s="299">
        <v>0.63641779054648129</v>
      </c>
      <c r="U103" s="298">
        <v>35.972475719465137</v>
      </c>
      <c r="V103" s="298">
        <v>22.893523517868946</v>
      </c>
      <c r="W103" s="338">
        <v>0.43735899658475663</v>
      </c>
      <c r="X103" s="299">
        <v>0.88407491395253568</v>
      </c>
      <c r="Y103" s="299">
        <v>0.56264100341524337</v>
      </c>
      <c r="Z103" s="193">
        <v>0.47536737796295253</v>
      </c>
      <c r="AA103" s="340">
        <v>35.972475719465137</v>
      </c>
      <c r="AB103" s="402">
        <v>20.239589834130342</v>
      </c>
    </row>
    <row r="104" spans="1:28">
      <c r="A104" s="548" t="s">
        <v>108</v>
      </c>
      <c r="B104" s="342" t="s">
        <v>25</v>
      </c>
      <c r="C104" s="373">
        <v>25286387.813865524</v>
      </c>
      <c r="D104" s="374">
        <v>22160139.760000002</v>
      </c>
      <c r="E104" s="375">
        <v>794</v>
      </c>
      <c r="F104" s="376">
        <v>33845</v>
      </c>
      <c r="G104" s="403">
        <v>12567</v>
      </c>
      <c r="H104" s="321">
        <v>47206</v>
      </c>
      <c r="I104" s="346">
        <v>362013724.12999964</v>
      </c>
      <c r="J104" s="195">
        <v>480945159.23000002</v>
      </c>
      <c r="K104" s="195">
        <v>62443349.170000002</v>
      </c>
      <c r="L104" s="323">
        <v>905402232.52999961</v>
      </c>
      <c r="M104" s="346">
        <v>246047391.26999995</v>
      </c>
      <c r="N104" s="195">
        <v>357083391.32000005</v>
      </c>
      <c r="O104" s="196">
        <v>62443349.170000002</v>
      </c>
      <c r="P104" s="323">
        <v>665574131.75999999</v>
      </c>
      <c r="Q104" s="325">
        <v>0.67966315879683059</v>
      </c>
      <c r="R104" s="45">
        <v>0.77205670345383415</v>
      </c>
      <c r="S104" s="45">
        <v>0.74246176402252517</v>
      </c>
      <c r="T104" s="45">
        <v>0.73511430372792552</v>
      </c>
      <c r="U104" s="179">
        <v>40.857243787076165</v>
      </c>
      <c r="V104" s="179">
        <v>30.034744318778607</v>
      </c>
      <c r="W104" s="326">
        <v>0.35577055014345149</v>
      </c>
      <c r="X104" s="45">
        <v>0.87636636450892058</v>
      </c>
      <c r="Y104" s="45">
        <v>0.64422944985654851</v>
      </c>
      <c r="Z104" s="47">
        <v>0.60586631774070443</v>
      </c>
      <c r="AA104" s="328">
        <v>40.857243787076165</v>
      </c>
      <c r="AB104" s="399">
        <v>26.321439687602965</v>
      </c>
    </row>
    <row r="105" spans="1:28">
      <c r="A105" s="548"/>
      <c r="B105" s="317" t="s">
        <v>27</v>
      </c>
      <c r="C105" s="373">
        <v>26117809.41667901</v>
      </c>
      <c r="D105" s="374">
        <v>22049386.359999955</v>
      </c>
      <c r="E105" s="368">
        <v>842</v>
      </c>
      <c r="F105" s="369">
        <v>21584</v>
      </c>
      <c r="G105" s="400">
        <v>35814</v>
      </c>
      <c r="H105" s="321">
        <v>58240</v>
      </c>
      <c r="I105" s="322">
        <v>464158596.59000003</v>
      </c>
      <c r="J105" s="184">
        <v>326575157.38999999</v>
      </c>
      <c r="K105" s="184">
        <v>192879200.79000002</v>
      </c>
      <c r="L105" s="323">
        <v>983612954.76999998</v>
      </c>
      <c r="M105" s="322">
        <v>424217797.16000009</v>
      </c>
      <c r="N105" s="184">
        <v>148165171</v>
      </c>
      <c r="O105" s="185">
        <v>192879200.79000002</v>
      </c>
      <c r="P105" s="323">
        <v>765262168.95000005</v>
      </c>
      <c r="Q105" s="325">
        <v>0.9139501029961955</v>
      </c>
      <c r="R105" s="45">
        <v>0.65654347955595016</v>
      </c>
      <c r="S105" s="45">
        <v>0.45369394348345782</v>
      </c>
      <c r="T105" s="45">
        <v>0.77801147823326777</v>
      </c>
      <c r="U105" s="179">
        <v>44.60953872867789</v>
      </c>
      <c r="V105" s="179">
        <v>34.706733169602892</v>
      </c>
      <c r="W105" s="326">
        <v>0.34318091527519434</v>
      </c>
      <c r="X105" s="45">
        <v>0.84422801346881216</v>
      </c>
      <c r="Y105" s="45">
        <v>0.65681908472480566</v>
      </c>
      <c r="Z105" s="294">
        <v>0.43265447612444752</v>
      </c>
      <c r="AA105" s="328">
        <v>44.60953872867789</v>
      </c>
      <c r="AB105" s="399">
        <v>29.300396397765979</v>
      </c>
    </row>
    <row r="106" spans="1:28">
      <c r="A106" s="548"/>
      <c r="B106" s="347" t="s">
        <v>30</v>
      </c>
      <c r="C106" s="404">
        <v>19629296.683732841</v>
      </c>
      <c r="D106" s="405">
        <v>17388312.669999853</v>
      </c>
      <c r="E106" s="406">
        <v>717</v>
      </c>
      <c r="F106" s="407">
        <v>24535</v>
      </c>
      <c r="G106" s="408">
        <v>32459</v>
      </c>
      <c r="H106" s="409">
        <v>57711</v>
      </c>
      <c r="I106" s="349">
        <v>273388329.70999992</v>
      </c>
      <c r="J106" s="198">
        <v>263861878.24000001</v>
      </c>
      <c r="K106" s="198">
        <v>106406933.43000001</v>
      </c>
      <c r="L106" s="410">
        <v>643657141.37999988</v>
      </c>
      <c r="M106" s="349">
        <v>254120926.08000001</v>
      </c>
      <c r="N106" s="198">
        <v>188918250.29000002</v>
      </c>
      <c r="O106" s="198">
        <v>106406933.43000001</v>
      </c>
      <c r="P106" s="410">
        <v>549446109.79999995</v>
      </c>
      <c r="Q106" s="325">
        <v>0.92952367919128798</v>
      </c>
      <c r="R106" s="45">
        <v>0.79759670383258452</v>
      </c>
      <c r="S106" s="45">
        <v>0.71597402228057461</v>
      </c>
      <c r="T106" s="45">
        <v>0.85363165337059477</v>
      </c>
      <c r="U106" s="179">
        <v>37.016653288648584</v>
      </c>
      <c r="V106" s="179">
        <v>31.598586949035152</v>
      </c>
      <c r="W106" s="326">
        <v>0.24382343733600609</v>
      </c>
      <c r="X106" s="45">
        <v>0.88583472704907795</v>
      </c>
      <c r="Y106" s="45">
        <v>0.75617656266399391</v>
      </c>
      <c r="Z106" s="47">
        <v>0.47250078619099201</v>
      </c>
      <c r="AA106" s="411">
        <v>37.016653288648584</v>
      </c>
      <c r="AB106" s="412">
        <v>27.991125645135114</v>
      </c>
    </row>
    <row r="107" spans="1:28">
      <c r="A107" s="548"/>
      <c r="B107" s="347" t="s">
        <v>118</v>
      </c>
      <c r="C107" s="373">
        <v>17371356.691717766</v>
      </c>
      <c r="D107" s="374">
        <v>14748322.049999965</v>
      </c>
      <c r="E107" s="368">
        <v>263</v>
      </c>
      <c r="F107" s="369">
        <v>15765</v>
      </c>
      <c r="G107" s="408">
        <v>20974</v>
      </c>
      <c r="H107" s="321">
        <v>37002</v>
      </c>
      <c r="I107" s="349">
        <v>292815670.47999978</v>
      </c>
      <c r="J107" s="198">
        <v>176674545.16</v>
      </c>
      <c r="K107" s="198">
        <v>107374689.98999999</v>
      </c>
      <c r="L107" s="323">
        <v>576864905.62999976</v>
      </c>
      <c r="M107" s="349">
        <v>371474874.11000001</v>
      </c>
      <c r="N107" s="198">
        <v>124782399.27000001</v>
      </c>
      <c r="O107" s="185">
        <v>107374689.98999999</v>
      </c>
      <c r="P107" s="323">
        <v>603631963.37</v>
      </c>
      <c r="Q107" s="325">
        <v>1.2686304442008096</v>
      </c>
      <c r="R107" s="45">
        <v>0.81731284767376011</v>
      </c>
      <c r="S107" s="45">
        <v>0.70628397065912685</v>
      </c>
      <c r="T107" s="45">
        <v>1.0464009120311586</v>
      </c>
      <c r="U107" s="179">
        <v>39.113934702151496</v>
      </c>
      <c r="V107" s="179">
        <v>40.928856945458513</v>
      </c>
      <c r="W107" s="326">
        <v>0.11160320302402627</v>
      </c>
      <c r="X107" s="45">
        <v>0.84900231523261516</v>
      </c>
      <c r="Y107" s="45">
        <v>0.88839679697597373</v>
      </c>
      <c r="Z107" s="47">
        <v>0.4841508717698419</v>
      </c>
      <c r="AA107" s="328">
        <v>39.113934702151496</v>
      </c>
      <c r="AB107" s="399">
        <v>34.748694306518779</v>
      </c>
    </row>
    <row r="108" spans="1:28">
      <c r="A108" s="548"/>
      <c r="B108" s="331" t="s">
        <v>107</v>
      </c>
      <c r="C108" s="377">
        <v>88404850.605995148</v>
      </c>
      <c r="D108" s="378">
        <v>76346160.83999978</v>
      </c>
      <c r="E108" s="379">
        <v>2616</v>
      </c>
      <c r="F108" s="379">
        <v>95729</v>
      </c>
      <c r="G108" s="413">
        <v>101814</v>
      </c>
      <c r="H108" s="378">
        <v>200159</v>
      </c>
      <c r="I108" s="380">
        <v>1392376320.9099994</v>
      </c>
      <c r="J108" s="380">
        <v>1248056740.02</v>
      </c>
      <c r="K108" s="380">
        <v>469104173.38000005</v>
      </c>
      <c r="L108" s="381">
        <v>3109537234.309999</v>
      </c>
      <c r="M108" s="382">
        <v>1295860988.6200001</v>
      </c>
      <c r="N108" s="380">
        <v>818949211.88000011</v>
      </c>
      <c r="O108" s="380">
        <v>469104173.38000005</v>
      </c>
      <c r="P108" s="381">
        <v>2583914373.8800001</v>
      </c>
      <c r="Q108" s="337">
        <v>0.93068301231457251</v>
      </c>
      <c r="R108" s="299">
        <v>0.75010639667405332</v>
      </c>
      <c r="S108" s="299">
        <v>0.65617947134909627</v>
      </c>
      <c r="T108" s="299">
        <v>0.83096428155598734</v>
      </c>
      <c r="U108" s="298">
        <v>40.729451227111738</v>
      </c>
      <c r="V108" s="298">
        <v>33.844719177106526</v>
      </c>
      <c r="W108" s="338">
        <v>0.28238176687031191</v>
      </c>
      <c r="X108" s="299">
        <v>0.8635969668707566</v>
      </c>
      <c r="Y108" s="299">
        <v>0.71761823312968809</v>
      </c>
      <c r="Z108" s="193">
        <v>0.49398230357115758</v>
      </c>
      <c r="AA108" s="340">
        <v>40.729451227111738</v>
      </c>
      <c r="AB108" s="402">
        <v>29.22819682594173</v>
      </c>
    </row>
    <row r="109" spans="1:28">
      <c r="A109" s="548" t="s">
        <v>109</v>
      </c>
      <c r="B109" s="317" t="s">
        <v>95</v>
      </c>
      <c r="C109" s="373">
        <v>20327067.522271223</v>
      </c>
      <c r="D109" s="374">
        <v>17757857.539999999</v>
      </c>
      <c r="E109" s="368">
        <v>655</v>
      </c>
      <c r="F109" s="369">
        <v>30936</v>
      </c>
      <c r="G109" s="400">
        <v>54456</v>
      </c>
      <c r="H109" s="321">
        <v>86047</v>
      </c>
      <c r="I109" s="322">
        <v>252857124.25000006</v>
      </c>
      <c r="J109" s="184">
        <v>233960018.56</v>
      </c>
      <c r="K109" s="184">
        <v>161629099.85999998</v>
      </c>
      <c r="L109" s="323">
        <v>648446242.67000008</v>
      </c>
      <c r="M109" s="322">
        <v>228171040.49000001</v>
      </c>
      <c r="N109" s="184">
        <v>88900480.030000001</v>
      </c>
      <c r="O109" s="185">
        <v>161629099.85999998</v>
      </c>
      <c r="P109" s="323">
        <v>478700620.38</v>
      </c>
      <c r="Q109" s="325">
        <v>0.90237141297394141</v>
      </c>
      <c r="R109" s="45">
        <v>0.63330756136727406</v>
      </c>
      <c r="S109" s="45">
        <v>0.3799815052895506</v>
      </c>
      <c r="T109" s="45">
        <v>0.73822714803455947</v>
      </c>
      <c r="U109" s="179">
        <v>36.516017836575131</v>
      </c>
      <c r="V109" s="179">
        <v>26.95711570507396</v>
      </c>
      <c r="W109" s="326">
        <v>0.35507999308827798</v>
      </c>
      <c r="X109" s="45">
        <v>0.87360646195245406</v>
      </c>
      <c r="Y109" s="45">
        <v>0.64492000691172202</v>
      </c>
      <c r="Z109" s="294">
        <v>0.3001108464423009</v>
      </c>
      <c r="AA109" s="328">
        <v>36.516017836575131</v>
      </c>
      <c r="AB109" s="399">
        <v>23.549910475552593</v>
      </c>
    </row>
    <row r="110" spans="1:28">
      <c r="A110" s="548"/>
      <c r="B110" s="317" t="s">
        <v>28</v>
      </c>
      <c r="C110" s="373">
        <v>80777170.298800796</v>
      </c>
      <c r="D110" s="374">
        <v>67049098.759999998</v>
      </c>
      <c r="E110" s="383">
        <v>3194</v>
      </c>
      <c r="F110" s="369">
        <v>19303</v>
      </c>
      <c r="G110" s="400">
        <v>19245</v>
      </c>
      <c r="H110" s="321">
        <v>41742</v>
      </c>
      <c r="I110" s="322">
        <v>2920251759.1600013</v>
      </c>
      <c r="J110" s="184">
        <v>418022671.10000002</v>
      </c>
      <c r="K110" s="184">
        <v>362178427.94</v>
      </c>
      <c r="L110" s="323">
        <v>3700452858.2000012</v>
      </c>
      <c r="M110" s="322">
        <v>2783102341.5600004</v>
      </c>
      <c r="N110" s="184">
        <v>139254142.72</v>
      </c>
      <c r="O110" s="185">
        <v>362178427.94</v>
      </c>
      <c r="P110" s="323">
        <v>3284534912.2200003</v>
      </c>
      <c r="Q110" s="325">
        <v>0.95303507063396087</v>
      </c>
      <c r="R110" s="45">
        <v>0.64269657050853768</v>
      </c>
      <c r="S110" s="45">
        <v>0.33312581433337479</v>
      </c>
      <c r="T110" s="45">
        <v>0.88760350099897922</v>
      </c>
      <c r="U110" s="179">
        <v>55.190195343947103</v>
      </c>
      <c r="V110" s="179">
        <v>48.98701060810501</v>
      </c>
      <c r="W110" s="326">
        <v>0.26324462000761828</v>
      </c>
      <c r="X110" s="45">
        <v>0.83005010588982464</v>
      </c>
      <c r="Y110" s="45">
        <v>0.73675537999238172</v>
      </c>
      <c r="Z110" s="294">
        <v>0.43006349052488729</v>
      </c>
      <c r="AA110" s="328">
        <v>55.190195343947103</v>
      </c>
      <c r="AB110" s="399">
        <v>40.661673342483525</v>
      </c>
    </row>
    <row r="111" spans="1:28">
      <c r="A111" s="548"/>
      <c r="B111" s="317" t="s">
        <v>29</v>
      </c>
      <c r="C111" s="373">
        <v>49124360.73584234</v>
      </c>
      <c r="D111" s="374">
        <v>38949063.859999999</v>
      </c>
      <c r="E111" s="368">
        <v>1506</v>
      </c>
      <c r="F111" s="369">
        <v>10550</v>
      </c>
      <c r="G111" s="400">
        <v>34760</v>
      </c>
      <c r="H111" s="321">
        <v>46816</v>
      </c>
      <c r="I111" s="322">
        <v>1326064418.75</v>
      </c>
      <c r="J111" s="184">
        <v>260865383.59999999</v>
      </c>
      <c r="K111" s="184">
        <v>688576316.28000009</v>
      </c>
      <c r="L111" s="323">
        <v>2275506118.6300001</v>
      </c>
      <c r="M111" s="322">
        <v>1275622338.9899998</v>
      </c>
      <c r="N111" s="184">
        <v>142365969.91000003</v>
      </c>
      <c r="O111" s="185">
        <v>688576316.28000009</v>
      </c>
      <c r="P111" s="323">
        <v>2106564625.1799998</v>
      </c>
      <c r="Q111" s="325">
        <v>0.96196106384669544</v>
      </c>
      <c r="R111" s="45">
        <v>0.87519042643168377</v>
      </c>
      <c r="S111" s="45">
        <v>0.54574496602545786</v>
      </c>
      <c r="T111" s="45">
        <v>0.9257565198059261</v>
      </c>
      <c r="U111" s="179">
        <v>58.422613873575145</v>
      </c>
      <c r="V111" s="179">
        <v>54.085115697566344</v>
      </c>
      <c r="W111" s="326">
        <v>0.26599859481888288</v>
      </c>
      <c r="X111" s="45">
        <v>0.79286657936256477</v>
      </c>
      <c r="Y111" s="45">
        <v>0.73400140518111712</v>
      </c>
      <c r="Z111" s="294">
        <v>0.49456873141083668</v>
      </c>
      <c r="AA111" s="328">
        <v>58.422613873575145</v>
      </c>
      <c r="AB111" s="399">
        <v>42.882280677557979</v>
      </c>
    </row>
    <row r="112" spans="1:28">
      <c r="A112" s="548"/>
      <c r="B112" s="331" t="s">
        <v>107</v>
      </c>
      <c r="C112" s="332">
        <v>150228598.55691436</v>
      </c>
      <c r="D112" s="333">
        <v>123756020.16</v>
      </c>
      <c r="E112" s="199">
        <v>5355</v>
      </c>
      <c r="F112" s="199">
        <v>60789</v>
      </c>
      <c r="G112" s="414">
        <v>108461</v>
      </c>
      <c r="H112" s="333">
        <v>174605</v>
      </c>
      <c r="I112" s="370">
        <v>4499173302.1600018</v>
      </c>
      <c r="J112" s="372">
        <v>912848073.26000011</v>
      </c>
      <c r="K112" s="371">
        <v>1212383844.0799999</v>
      </c>
      <c r="L112" s="372">
        <v>6624405219.500001</v>
      </c>
      <c r="M112" s="370">
        <v>4286895721.04</v>
      </c>
      <c r="N112" s="371">
        <v>370520592.66000003</v>
      </c>
      <c r="O112" s="371">
        <v>1212383844.0799999</v>
      </c>
      <c r="P112" s="372">
        <v>5869800157.7800007</v>
      </c>
      <c r="Q112" s="337">
        <v>0.9528185364591113</v>
      </c>
      <c r="R112" s="299">
        <v>0.74481491823311574</v>
      </c>
      <c r="S112" s="299">
        <v>0.4058951357993032</v>
      </c>
      <c r="T112" s="299">
        <v>0.88608712228251085</v>
      </c>
      <c r="U112" s="298">
        <v>53.52794321387784</v>
      </c>
      <c r="V112" s="298">
        <v>47.430421164086674</v>
      </c>
      <c r="W112" s="338">
        <v>0.27005499071359274</v>
      </c>
      <c r="X112" s="299">
        <v>0.82378469445093583</v>
      </c>
      <c r="Y112" s="299">
        <v>0.72994500928640726</v>
      </c>
      <c r="Z112" s="193">
        <v>0.38351907042547517</v>
      </c>
      <c r="AA112" s="340">
        <v>53.52794321387784</v>
      </c>
      <c r="AB112" s="402">
        <v>39.072455006336341</v>
      </c>
    </row>
    <row r="113" spans="1:28" ht="15" thickBot="1">
      <c r="A113" s="546" t="s">
        <v>32</v>
      </c>
      <c r="B113" s="547"/>
      <c r="C113" s="356">
        <v>294436383.06750011</v>
      </c>
      <c r="D113" s="356">
        <v>249436154.98999977</v>
      </c>
      <c r="E113" s="357">
        <v>9264</v>
      </c>
      <c r="F113" s="357">
        <v>285797</v>
      </c>
      <c r="G113" s="415">
        <v>313191</v>
      </c>
      <c r="H113" s="357">
        <v>608252</v>
      </c>
      <c r="I113" s="358">
        <v>6447024969.1599951</v>
      </c>
      <c r="J113" s="358">
        <v>3065447659.9400005</v>
      </c>
      <c r="K113" s="358">
        <v>1996135006.21</v>
      </c>
      <c r="L113" s="360">
        <v>11508607635.309999</v>
      </c>
      <c r="M113" s="358">
        <v>5899511082.3099995</v>
      </c>
      <c r="N113" s="359">
        <v>1687496936.9100001</v>
      </c>
      <c r="O113" s="359">
        <v>1996135006.21</v>
      </c>
      <c r="P113" s="360">
        <v>9583143025.4300003</v>
      </c>
      <c r="Q113" s="361">
        <v>0.91507495480953083</v>
      </c>
      <c r="R113" s="362">
        <v>0.72776287301495102</v>
      </c>
      <c r="S113" s="362">
        <v>0.5504895611047651</v>
      </c>
      <c r="T113" s="362">
        <v>0.83269352202325431</v>
      </c>
      <c r="U113" s="363">
        <v>46.13849037149965</v>
      </c>
      <c r="V113" s="363">
        <v>38.419222048280055</v>
      </c>
      <c r="W113" s="364">
        <v>0.29457131535627934</v>
      </c>
      <c r="X113" s="362">
        <v>0.84716485235731231</v>
      </c>
      <c r="Y113" s="362">
        <v>0.70542868464372066</v>
      </c>
      <c r="Z113" s="416">
        <v>0.4551333885722082</v>
      </c>
      <c r="AA113" s="417">
        <v>46.13849037149965</v>
      </c>
      <c r="AB113" s="418">
        <v>32.547414574213967</v>
      </c>
    </row>
    <row r="116" spans="1:28" ht="15" thickBot="1">
      <c r="A116" s="300"/>
      <c r="B116" s="308">
        <v>44408</v>
      </c>
      <c r="C116" s="302"/>
      <c r="D116" s="302"/>
      <c r="E116" s="302"/>
      <c r="F116" s="302"/>
      <c r="G116" s="302"/>
      <c r="H116" s="302"/>
      <c r="I116" s="302"/>
      <c r="J116" s="302"/>
      <c r="K116" s="302"/>
      <c r="L116" s="384"/>
      <c r="M116" s="302"/>
      <c r="N116" s="302"/>
      <c r="O116" s="302"/>
      <c r="P116" s="384"/>
      <c r="Q116" s="384"/>
      <c r="R116" s="384"/>
      <c r="S116" s="302"/>
      <c r="T116" s="302"/>
      <c r="U116" s="309"/>
      <c r="V116" s="309"/>
      <c r="W116" s="310"/>
      <c r="X116" s="310"/>
      <c r="Y116" s="310"/>
      <c r="Z116" s="300"/>
      <c r="AA116" s="302"/>
      <c r="AB116" s="302"/>
    </row>
    <row r="117" spans="1:28" ht="15" thickBot="1">
      <c r="A117" s="550" t="s">
        <v>101</v>
      </c>
      <c r="B117" s="551" t="s">
        <v>1</v>
      </c>
      <c r="C117" s="539" t="s">
        <v>2</v>
      </c>
      <c r="D117" s="541" t="s">
        <v>3</v>
      </c>
      <c r="E117" s="555" t="s">
        <v>5</v>
      </c>
      <c r="F117" s="556"/>
      <c r="G117" s="556"/>
      <c r="H117" s="557"/>
      <c r="I117" s="558" t="s">
        <v>125</v>
      </c>
      <c r="J117" s="559"/>
      <c r="K117" s="559"/>
      <c r="L117" s="560"/>
      <c r="M117" s="486" t="s">
        <v>7</v>
      </c>
      <c r="N117" s="487"/>
      <c r="O117" s="487"/>
      <c r="P117" s="488"/>
      <c r="Q117" s="486" t="s">
        <v>8</v>
      </c>
      <c r="R117" s="487"/>
      <c r="S117" s="487"/>
      <c r="T117" s="487"/>
      <c r="U117" s="487"/>
      <c r="V117" s="487"/>
      <c r="W117" s="487"/>
      <c r="X117" s="487"/>
      <c r="Y117" s="487"/>
      <c r="Z117" s="487"/>
      <c r="AA117" s="487"/>
      <c r="AB117" s="488"/>
    </row>
    <row r="118" spans="1:28" ht="36.5" thickBot="1">
      <c r="A118" s="550"/>
      <c r="B118" s="552"/>
      <c r="C118" s="553"/>
      <c r="D118" s="554"/>
      <c r="E118" s="385" t="s">
        <v>10</v>
      </c>
      <c r="F118" s="386" t="s">
        <v>11</v>
      </c>
      <c r="G118" s="386" t="s">
        <v>12</v>
      </c>
      <c r="H118" s="387" t="s">
        <v>13</v>
      </c>
      <c r="I118" s="385" t="s">
        <v>10</v>
      </c>
      <c r="J118" s="386" t="s">
        <v>11</v>
      </c>
      <c r="K118" s="386" t="s">
        <v>14</v>
      </c>
      <c r="L118" s="387" t="s">
        <v>15</v>
      </c>
      <c r="M118" s="388" t="s">
        <v>10</v>
      </c>
      <c r="N118" s="169" t="s">
        <v>11</v>
      </c>
      <c r="O118" s="169" t="s">
        <v>14</v>
      </c>
      <c r="P118" s="389" t="s">
        <v>15</v>
      </c>
      <c r="Q118" s="388" t="s">
        <v>102</v>
      </c>
      <c r="R118" s="169" t="s">
        <v>103</v>
      </c>
      <c r="S118" s="169" t="s">
        <v>104</v>
      </c>
      <c r="T118" s="169" t="s">
        <v>105</v>
      </c>
      <c r="U118" s="169" t="s">
        <v>92</v>
      </c>
      <c r="V118" s="169" t="s">
        <v>93</v>
      </c>
      <c r="W118" s="171" t="s">
        <v>94</v>
      </c>
      <c r="X118" s="171" t="s">
        <v>21</v>
      </c>
      <c r="Y118" s="171" t="s">
        <v>79</v>
      </c>
      <c r="Z118" s="169" t="s">
        <v>120</v>
      </c>
      <c r="AA118" s="169" t="s">
        <v>122</v>
      </c>
      <c r="AB118" s="389" t="s">
        <v>123</v>
      </c>
    </row>
    <row r="119" spans="1:28">
      <c r="A119" s="548" t="s">
        <v>106</v>
      </c>
      <c r="B119" s="390" t="s">
        <v>24</v>
      </c>
      <c r="C119" s="391">
        <v>16795883.261620548</v>
      </c>
      <c r="D119" s="392">
        <v>15166926.160000008</v>
      </c>
      <c r="E119" s="393">
        <v>458</v>
      </c>
      <c r="F119" s="394">
        <v>60320</v>
      </c>
      <c r="G119" s="395">
        <v>31457</v>
      </c>
      <c r="H119" s="396">
        <v>92235</v>
      </c>
      <c r="I119" s="397">
        <v>219070200.11000001</v>
      </c>
      <c r="J119" s="176">
        <v>280368579.09998882</v>
      </c>
      <c r="K119" s="176">
        <v>95490926.469999999</v>
      </c>
      <c r="L119" s="398">
        <v>594929705.67998886</v>
      </c>
      <c r="M119" s="322">
        <v>230636953.33000001</v>
      </c>
      <c r="N119" s="184">
        <v>140755277.06</v>
      </c>
      <c r="O119" s="185">
        <v>95490926.469999999</v>
      </c>
      <c r="P119" s="323">
        <v>466883156.86000001</v>
      </c>
      <c r="Q119" s="325">
        <v>1.05279930001521</v>
      </c>
      <c r="R119" s="45">
        <v>0.62854923190444245</v>
      </c>
      <c r="S119" s="45">
        <v>0.50203656027304677</v>
      </c>
      <c r="T119" s="45">
        <v>0.78477028866185961</v>
      </c>
      <c r="U119" s="179">
        <v>39.225463314313949</v>
      </c>
      <c r="V119" s="179">
        <v>30.782978168069342</v>
      </c>
      <c r="W119" s="326">
        <v>0.29134104855954446</v>
      </c>
      <c r="X119" s="45">
        <v>0.90301450205105971</v>
      </c>
      <c r="Y119" s="45">
        <v>0.70865895144045554</v>
      </c>
      <c r="Z119" s="294">
        <v>0.4915154870859525</v>
      </c>
      <c r="AA119" s="328">
        <v>39.225463314313949</v>
      </c>
      <c r="AB119" s="399">
        <v>27.79747570208778</v>
      </c>
    </row>
    <row r="120" spans="1:28">
      <c r="A120" s="548"/>
      <c r="B120" s="317" t="s">
        <v>80</v>
      </c>
      <c r="C120" s="318">
        <v>17834126.394106723</v>
      </c>
      <c r="D120" s="319">
        <v>16574128.389999934</v>
      </c>
      <c r="E120" s="368">
        <v>535</v>
      </c>
      <c r="F120" s="369">
        <v>22985</v>
      </c>
      <c r="G120" s="400">
        <v>37774</v>
      </c>
      <c r="H120" s="321">
        <v>61294</v>
      </c>
      <c r="I120" s="322">
        <v>240898205.70999998</v>
      </c>
      <c r="J120" s="184">
        <v>210284944.39000016</v>
      </c>
      <c r="K120" s="184">
        <v>124428019.01000001</v>
      </c>
      <c r="L120" s="323">
        <v>575611169.11000013</v>
      </c>
      <c r="M120" s="322">
        <v>185556951.26000002</v>
      </c>
      <c r="N120" s="184">
        <v>170425770.40000001</v>
      </c>
      <c r="O120" s="185">
        <v>124428019.01000001</v>
      </c>
      <c r="P120" s="323">
        <v>480410740.67000002</v>
      </c>
      <c r="Q120" s="325">
        <v>0.77027120527156889</v>
      </c>
      <c r="R120" s="45">
        <v>0.88091535629480155</v>
      </c>
      <c r="S120" s="45">
        <v>0.81045160362942459</v>
      </c>
      <c r="T120" s="45">
        <v>0.83460983116919474</v>
      </c>
      <c r="U120" s="179">
        <v>34.729498623728375</v>
      </c>
      <c r="V120" s="179">
        <v>28.985580982940721</v>
      </c>
      <c r="W120" s="326">
        <v>0.22435614777713553</v>
      </c>
      <c r="X120" s="45">
        <v>0.9293490482088792</v>
      </c>
      <c r="Y120" s="45">
        <v>0.77564385222286447</v>
      </c>
      <c r="Z120" s="294">
        <v>0.4971529614068102</v>
      </c>
      <c r="AA120" s="328">
        <v>34.729498623728375</v>
      </c>
      <c r="AB120" s="399">
        <v>26.937722098277348</v>
      </c>
    </row>
    <row r="121" spans="1:28">
      <c r="A121" s="548"/>
      <c r="B121" s="317" t="s">
        <v>31</v>
      </c>
      <c r="C121" s="318">
        <v>16895925.449101545</v>
      </c>
      <c r="D121" s="319">
        <v>15462144.380000032</v>
      </c>
      <c r="E121" s="368">
        <v>292</v>
      </c>
      <c r="F121" s="369">
        <v>43586</v>
      </c>
      <c r="G121" s="400">
        <v>36287</v>
      </c>
      <c r="H121" s="321">
        <v>80165</v>
      </c>
      <c r="I121" s="322">
        <v>132258308.08999999</v>
      </c>
      <c r="J121" s="184">
        <v>313885352.69999123</v>
      </c>
      <c r="K121" s="184">
        <v>136063576</v>
      </c>
      <c r="L121" s="323">
        <v>582207236.78999114</v>
      </c>
      <c r="M121" s="322">
        <v>60911545.199999996</v>
      </c>
      <c r="N121" s="184">
        <v>188676184.01999998</v>
      </c>
      <c r="O121" s="330">
        <v>136063576</v>
      </c>
      <c r="P121" s="323">
        <v>385651305.21999997</v>
      </c>
      <c r="Q121" s="325">
        <v>0.46054985943529925</v>
      </c>
      <c r="R121" s="45">
        <v>0.72172582110207462</v>
      </c>
      <c r="S121" s="45">
        <v>0.60109903949654819</v>
      </c>
      <c r="T121" s="45">
        <v>0.6623952449411219</v>
      </c>
      <c r="U121" s="179">
        <v>37.653718816845632</v>
      </c>
      <c r="V121" s="179">
        <v>24.941644298628596</v>
      </c>
      <c r="W121" s="326">
        <v>0.39381533466403029</v>
      </c>
      <c r="X121" s="45">
        <v>0.9151404240376928</v>
      </c>
      <c r="Y121" s="45">
        <v>0.60618466533596971</v>
      </c>
      <c r="Z121" s="294">
        <v>0.46230681309943844</v>
      </c>
      <c r="AA121" s="328">
        <v>37.653718816845632</v>
      </c>
      <c r="AB121" s="399">
        <v>22.825106939644275</v>
      </c>
    </row>
    <row r="122" spans="1:28">
      <c r="A122" s="548"/>
      <c r="B122" s="331" t="s">
        <v>107</v>
      </c>
      <c r="C122" s="332">
        <v>51525935.104828812</v>
      </c>
      <c r="D122" s="332">
        <v>47203198.929999977</v>
      </c>
      <c r="E122" s="332">
        <v>1285</v>
      </c>
      <c r="F122" s="332">
        <v>126891</v>
      </c>
      <c r="G122" s="401">
        <v>105518</v>
      </c>
      <c r="H122" s="333">
        <v>233694</v>
      </c>
      <c r="I122" s="370">
        <v>592226713.90999997</v>
      </c>
      <c r="J122" s="372">
        <v>804538876.18998027</v>
      </c>
      <c r="K122" s="371">
        <v>355982521.48000002</v>
      </c>
      <c r="L122" s="372">
        <v>1752748111.5799801</v>
      </c>
      <c r="M122" s="370">
        <v>477105449.79000002</v>
      </c>
      <c r="N122" s="371">
        <v>499857231.48000002</v>
      </c>
      <c r="O122" s="371">
        <v>355982521.48000002</v>
      </c>
      <c r="P122" s="372">
        <v>1332945202.75</v>
      </c>
      <c r="Q122" s="337">
        <v>0.80561284822843238</v>
      </c>
      <c r="R122" s="299">
        <v>0.73746141577251367</v>
      </c>
      <c r="S122" s="299">
        <v>0.62129655417914942</v>
      </c>
      <c r="T122" s="299">
        <v>0.76048873990709531</v>
      </c>
      <c r="U122" s="298">
        <v>37.131977308978982</v>
      </c>
      <c r="V122" s="298">
        <v>28.238450633964284</v>
      </c>
      <c r="W122" s="338">
        <v>0.30331198840299245</v>
      </c>
      <c r="X122" s="299">
        <v>0.91610562397297035</v>
      </c>
      <c r="Y122" s="299">
        <v>0.69668801159700755</v>
      </c>
      <c r="Z122" s="193">
        <v>0.48296221034476872</v>
      </c>
      <c r="AA122" s="340">
        <v>37.131977308978982</v>
      </c>
      <c r="AB122" s="402">
        <v>25.86940343805777</v>
      </c>
    </row>
    <row r="123" spans="1:28">
      <c r="A123" s="548" t="s">
        <v>108</v>
      </c>
      <c r="B123" s="342" t="s">
        <v>25</v>
      </c>
      <c r="C123" s="373">
        <v>23817248.111055441</v>
      </c>
      <c r="D123" s="374">
        <v>21596012.259999998</v>
      </c>
      <c r="E123" s="375">
        <v>794</v>
      </c>
      <c r="F123" s="376">
        <v>32755</v>
      </c>
      <c r="G123" s="403">
        <v>13298</v>
      </c>
      <c r="H123" s="321">
        <v>46847</v>
      </c>
      <c r="I123" s="346">
        <v>353695992.72999996</v>
      </c>
      <c r="J123" s="195">
        <v>460065741.55999684</v>
      </c>
      <c r="K123" s="195">
        <v>79817907.770000011</v>
      </c>
      <c r="L123" s="323">
        <v>893579642.05999684</v>
      </c>
      <c r="M123" s="346">
        <v>218322831.01999995</v>
      </c>
      <c r="N123" s="195">
        <v>346628695.98000002</v>
      </c>
      <c r="O123" s="196">
        <v>79817907.770000011</v>
      </c>
      <c r="P123" s="323">
        <v>644769434.76999998</v>
      </c>
      <c r="Q123" s="325">
        <v>0.61726125120863473</v>
      </c>
      <c r="R123" s="45">
        <v>0.78988612505532663</v>
      </c>
      <c r="S123" s="45">
        <v>0.75343296548151351</v>
      </c>
      <c r="T123" s="45">
        <v>0.72155788294772816</v>
      </c>
      <c r="U123" s="179">
        <v>41.377066807610568</v>
      </c>
      <c r="V123" s="179">
        <v>29.855948728286194</v>
      </c>
      <c r="W123" s="326">
        <v>0.34573579559740986</v>
      </c>
      <c r="X123" s="45">
        <v>0.90673835026203575</v>
      </c>
      <c r="Y123" s="45">
        <v>0.65426420440259014</v>
      </c>
      <c r="Z123" s="47">
        <v>0.58807776653171395</v>
      </c>
      <c r="AA123" s="328">
        <v>41.377066807610568</v>
      </c>
      <c r="AB123" s="399">
        <v>27.071533695394148</v>
      </c>
    </row>
    <row r="124" spans="1:28">
      <c r="A124" s="548"/>
      <c r="B124" s="317" t="s">
        <v>27</v>
      </c>
      <c r="C124" s="373">
        <v>23617277.412572812</v>
      </c>
      <c r="D124" s="374">
        <v>20019660.650001273</v>
      </c>
      <c r="E124" s="368">
        <v>842</v>
      </c>
      <c r="F124" s="369">
        <v>20231</v>
      </c>
      <c r="G124" s="400">
        <v>37368</v>
      </c>
      <c r="H124" s="321">
        <v>58441</v>
      </c>
      <c r="I124" s="322">
        <v>443417084.56000018</v>
      </c>
      <c r="J124" s="184">
        <v>236486849.35995719</v>
      </c>
      <c r="K124" s="184">
        <v>223722265.76000002</v>
      </c>
      <c r="L124" s="323">
        <v>903626199.67995739</v>
      </c>
      <c r="M124" s="322">
        <v>315830524.47999996</v>
      </c>
      <c r="N124" s="184">
        <v>152919604.02000001</v>
      </c>
      <c r="O124" s="185">
        <v>223722265.76000002</v>
      </c>
      <c r="P124" s="323">
        <v>692472394.25999999</v>
      </c>
      <c r="Q124" s="325">
        <v>0.71226512346360427</v>
      </c>
      <c r="R124" s="45">
        <v>0.81841462371258178</v>
      </c>
      <c r="S124" s="45">
        <v>0.64663047621409475</v>
      </c>
      <c r="T124" s="45">
        <v>0.76632615843283103</v>
      </c>
      <c r="U124" s="179">
        <v>45.136938906099786</v>
      </c>
      <c r="V124" s="179">
        <v>34.589616995328839</v>
      </c>
      <c r="W124" s="326">
        <v>0.35040820450890786</v>
      </c>
      <c r="X124" s="45">
        <v>0.8476701315005799</v>
      </c>
      <c r="Y124" s="45">
        <v>0.64959179549109214</v>
      </c>
      <c r="Z124" s="294">
        <v>0.44876685358693552</v>
      </c>
      <c r="AA124" s="328">
        <v>45.136938906099786</v>
      </c>
      <c r="AB124" s="399">
        <v>29.320585186985092</v>
      </c>
    </row>
    <row r="125" spans="1:28">
      <c r="A125" s="548"/>
      <c r="B125" s="347" t="s">
        <v>30</v>
      </c>
      <c r="C125" s="404">
        <v>18696782.781759944</v>
      </c>
      <c r="D125" s="405">
        <v>16755648.619999837</v>
      </c>
      <c r="E125" s="406">
        <v>717</v>
      </c>
      <c r="F125" s="407">
        <v>23357</v>
      </c>
      <c r="G125" s="408">
        <v>32882</v>
      </c>
      <c r="H125" s="409">
        <v>56956</v>
      </c>
      <c r="I125" s="349">
        <v>255803452.29999998</v>
      </c>
      <c r="J125" s="198">
        <v>246359808.25999913</v>
      </c>
      <c r="K125" s="198">
        <v>113582402.87</v>
      </c>
      <c r="L125" s="410">
        <v>615745663.42999911</v>
      </c>
      <c r="M125" s="349">
        <v>235303173.99000004</v>
      </c>
      <c r="N125" s="198">
        <v>185024161.03</v>
      </c>
      <c r="O125" s="198">
        <v>113582402.87</v>
      </c>
      <c r="P125" s="410">
        <v>533909737.89000005</v>
      </c>
      <c r="Q125" s="325">
        <v>0.91985925863909879</v>
      </c>
      <c r="R125" s="45">
        <v>0.8295958480739376</v>
      </c>
      <c r="S125" s="45">
        <v>0.75103224968714166</v>
      </c>
      <c r="T125" s="45">
        <v>0.86709459700595592</v>
      </c>
      <c r="U125" s="179">
        <v>36.74854238080848</v>
      </c>
      <c r="V125" s="179">
        <v>31.86446254624342</v>
      </c>
      <c r="W125" s="326">
        <v>0.22292874890187075</v>
      </c>
      <c r="X125" s="45">
        <v>0.89617817223325591</v>
      </c>
      <c r="Y125" s="45">
        <v>0.77707125109812925</v>
      </c>
      <c r="Z125" s="47">
        <v>0.47223745423027258</v>
      </c>
      <c r="AA125" s="411">
        <v>36.74854238080848</v>
      </c>
      <c r="AB125" s="412">
        <v>28.556235803887468</v>
      </c>
    </row>
    <row r="126" spans="1:28">
      <c r="A126" s="548"/>
      <c r="B126" s="347" t="s">
        <v>118</v>
      </c>
      <c r="C126" s="373">
        <v>16539965.043145519</v>
      </c>
      <c r="D126" s="374">
        <v>14293831.229999624</v>
      </c>
      <c r="E126" s="368">
        <v>264</v>
      </c>
      <c r="F126" s="369">
        <v>15472</v>
      </c>
      <c r="G126" s="408">
        <v>21065</v>
      </c>
      <c r="H126" s="321">
        <v>36801</v>
      </c>
      <c r="I126" s="349">
        <v>324719421.24999994</v>
      </c>
      <c r="J126" s="198">
        <v>150261692.73000374</v>
      </c>
      <c r="K126" s="198">
        <v>110945878.00000001</v>
      </c>
      <c r="L126" s="323">
        <v>585926991.98000371</v>
      </c>
      <c r="M126" s="349">
        <v>320351378.78000009</v>
      </c>
      <c r="N126" s="198">
        <v>123004730.55</v>
      </c>
      <c r="O126" s="185">
        <v>110945878.00000001</v>
      </c>
      <c r="P126" s="323">
        <v>554301987.33000016</v>
      </c>
      <c r="Q126" s="325">
        <v>0.98654825617394493</v>
      </c>
      <c r="R126" s="45">
        <v>0.89565018309450983</v>
      </c>
      <c r="S126" s="45">
        <v>0.81860338663307786</v>
      </c>
      <c r="T126" s="45">
        <v>0.94602569077226806</v>
      </c>
      <c r="U126" s="179">
        <v>40.991598582070225</v>
      </c>
      <c r="V126" s="179">
        <v>38.779105364462509</v>
      </c>
      <c r="W126" s="326">
        <v>0.18244497325908637</v>
      </c>
      <c r="X126" s="45">
        <v>0.86419960336755752</v>
      </c>
      <c r="Y126" s="45">
        <v>0.81755502674091363</v>
      </c>
      <c r="Z126" s="47">
        <v>0.48460909833832744</v>
      </c>
      <c r="AA126" s="328">
        <v>40.991598582070225</v>
      </c>
      <c r="AB126" s="399">
        <v>33.512887474917221</v>
      </c>
    </row>
    <row r="127" spans="1:28">
      <c r="A127" s="548"/>
      <c r="B127" s="331" t="s">
        <v>107</v>
      </c>
      <c r="C127" s="377">
        <v>82671273.34853372</v>
      </c>
      <c r="D127" s="378">
        <v>72665152.760000736</v>
      </c>
      <c r="E127" s="379">
        <v>2617</v>
      </c>
      <c r="F127" s="379">
        <v>91815</v>
      </c>
      <c r="G127" s="413">
        <v>104613</v>
      </c>
      <c r="H127" s="378">
        <v>199045</v>
      </c>
      <c r="I127" s="380">
        <v>1377635950.8400002</v>
      </c>
      <c r="J127" s="380">
        <v>1093174091.9099569</v>
      </c>
      <c r="K127" s="380">
        <v>528068454.40000004</v>
      </c>
      <c r="L127" s="381">
        <v>2998878497.1499572</v>
      </c>
      <c r="M127" s="382">
        <v>1089807908.27</v>
      </c>
      <c r="N127" s="380">
        <v>807577191.57999992</v>
      </c>
      <c r="O127" s="380">
        <v>528068454.40000004</v>
      </c>
      <c r="P127" s="381">
        <v>2425453554.25</v>
      </c>
      <c r="Q127" s="337">
        <v>0.79107104282920326</v>
      </c>
      <c r="R127" s="299">
        <v>0.82384073192503349</v>
      </c>
      <c r="S127" s="299">
        <v>0.73874527173346038</v>
      </c>
      <c r="T127" s="299">
        <v>0.80878687034338914</v>
      </c>
      <c r="U127" s="298">
        <v>41.269829942485444</v>
      </c>
      <c r="V127" s="298">
        <v>33.37849659878669</v>
      </c>
      <c r="W127" s="338">
        <v>0.28910467804198092</v>
      </c>
      <c r="X127" s="299">
        <v>0.87896496348437514</v>
      </c>
      <c r="Y127" s="299">
        <v>0.71089532195801908</v>
      </c>
      <c r="Z127" s="193">
        <v>0.49558601698776034</v>
      </c>
      <c r="AA127" s="340">
        <v>41.269829942485444</v>
      </c>
      <c r="AB127" s="402">
        <v>29.338529044115884</v>
      </c>
    </row>
    <row r="128" spans="1:28">
      <c r="A128" s="548" t="s">
        <v>109</v>
      </c>
      <c r="B128" s="317" t="s">
        <v>95</v>
      </c>
      <c r="C128" s="373">
        <v>18495369.303242203</v>
      </c>
      <c r="D128" s="374">
        <v>17166799.960000247</v>
      </c>
      <c r="E128" s="368">
        <v>658</v>
      </c>
      <c r="F128" s="369">
        <v>31531</v>
      </c>
      <c r="G128" s="400">
        <v>55114</v>
      </c>
      <c r="H128" s="321">
        <v>87303</v>
      </c>
      <c r="I128" s="322">
        <v>226000124.93000019</v>
      </c>
      <c r="J128" s="184">
        <v>217281340.00002086</v>
      </c>
      <c r="K128" s="184">
        <v>189192404.96000001</v>
      </c>
      <c r="L128" s="323">
        <v>632473869.89002109</v>
      </c>
      <c r="M128" s="322">
        <v>216897480.91999999</v>
      </c>
      <c r="N128" s="184">
        <v>94657863.190000013</v>
      </c>
      <c r="O128" s="185">
        <v>189192404.96000001</v>
      </c>
      <c r="P128" s="323">
        <v>500747749.07000005</v>
      </c>
      <c r="Q128" s="325">
        <v>0.95972283637976041</v>
      </c>
      <c r="R128" s="45">
        <v>0.69832374580040435</v>
      </c>
      <c r="S128" s="45">
        <v>0.43564653637533218</v>
      </c>
      <c r="T128" s="45">
        <v>0.79172875419671251</v>
      </c>
      <c r="U128" s="179">
        <v>36.842851979619155</v>
      </c>
      <c r="V128" s="179">
        <v>29.169545298877757</v>
      </c>
      <c r="W128" s="326">
        <v>0.26514313269253753</v>
      </c>
      <c r="X128" s="45">
        <v>0.92816746065140421</v>
      </c>
      <c r="Y128" s="45">
        <v>0.73485686730746247</v>
      </c>
      <c r="Z128" s="294">
        <v>0.32773962721449595</v>
      </c>
      <c r="AA128" s="328">
        <v>36.842851979619155</v>
      </c>
      <c r="AB128" s="399">
        <v>27.074222788415472</v>
      </c>
    </row>
    <row r="129" spans="1:28">
      <c r="A129" s="548"/>
      <c r="B129" s="317" t="s">
        <v>28</v>
      </c>
      <c r="C129" s="373">
        <v>67905678.934731022</v>
      </c>
      <c r="D129" s="374">
        <v>58676927.719999924</v>
      </c>
      <c r="E129" s="383">
        <v>3191</v>
      </c>
      <c r="F129" s="369">
        <v>19291</v>
      </c>
      <c r="G129" s="400">
        <v>19659</v>
      </c>
      <c r="H129" s="321">
        <v>42141</v>
      </c>
      <c r="I129" s="322">
        <v>2566669029.8300052</v>
      </c>
      <c r="J129" s="184">
        <v>338801938.35000455</v>
      </c>
      <c r="K129" s="184">
        <v>337604506.75</v>
      </c>
      <c r="L129" s="323">
        <v>3243075474.9300098</v>
      </c>
      <c r="M129" s="322">
        <v>2552503459.7599998</v>
      </c>
      <c r="N129" s="184">
        <v>163196666.88000003</v>
      </c>
      <c r="O129" s="185">
        <v>337604506.75</v>
      </c>
      <c r="P129" s="323">
        <v>3053304633.3899999</v>
      </c>
      <c r="Q129" s="325">
        <v>0.99448095180743123</v>
      </c>
      <c r="R129" s="45">
        <v>0.74038498192600477</v>
      </c>
      <c r="S129" s="45">
        <v>0.48168752420597782</v>
      </c>
      <c r="T129" s="45">
        <v>0.94148429692524949</v>
      </c>
      <c r="U129" s="179">
        <v>55.270028628724766</v>
      </c>
      <c r="V129" s="179">
        <v>52.03586404455335</v>
      </c>
      <c r="W129" s="326">
        <v>0.18646854126447687</v>
      </c>
      <c r="X129" s="45">
        <v>0.86409455940199775</v>
      </c>
      <c r="Y129" s="45">
        <v>0.81353145873552313</v>
      </c>
      <c r="Z129" s="294">
        <v>0.4544092109332255</v>
      </c>
      <c r="AA129" s="328">
        <v>55.270028628724766</v>
      </c>
      <c r="AB129" s="399">
        <v>44.963907014680586</v>
      </c>
    </row>
    <row r="130" spans="1:28">
      <c r="A130" s="548"/>
      <c r="B130" s="317" t="s">
        <v>29</v>
      </c>
      <c r="C130" s="373">
        <v>40307264.763664201</v>
      </c>
      <c r="D130" s="374">
        <v>33835418.190000199</v>
      </c>
      <c r="E130" s="368">
        <v>1515</v>
      </c>
      <c r="F130" s="369">
        <v>10331</v>
      </c>
      <c r="G130" s="400">
        <v>35627</v>
      </c>
      <c r="H130" s="321">
        <v>47473</v>
      </c>
      <c r="I130" s="322">
        <v>1078330366.1299992</v>
      </c>
      <c r="J130" s="184">
        <v>199981066.01000085</v>
      </c>
      <c r="K130" s="184">
        <v>698705149.85000014</v>
      </c>
      <c r="L130" s="323">
        <v>1977016581.9900002</v>
      </c>
      <c r="M130" s="322">
        <v>1074124442.04</v>
      </c>
      <c r="N130" s="184">
        <v>104497612.17999999</v>
      </c>
      <c r="O130" s="185">
        <v>698705149.85000014</v>
      </c>
      <c r="P130" s="323">
        <v>1877327204.0700002</v>
      </c>
      <c r="Q130" s="325">
        <v>0.99609959598458331</v>
      </c>
      <c r="R130" s="45">
        <v>0.8937521771838598</v>
      </c>
      <c r="S130" s="45">
        <v>0.52253752950178878</v>
      </c>
      <c r="T130" s="45">
        <v>0.94957585139743439</v>
      </c>
      <c r="U130" s="179">
        <v>58.430387083978545</v>
      </c>
      <c r="V130" s="179">
        <v>55.484084562750581</v>
      </c>
      <c r="W130" s="326">
        <v>0.20289068922083542</v>
      </c>
      <c r="X130" s="45">
        <v>0.83943721779161307</v>
      </c>
      <c r="Y130" s="45">
        <v>0.79710931077916458</v>
      </c>
      <c r="Z130" s="294">
        <v>0.50311118740076388</v>
      </c>
      <c r="AA130" s="328">
        <v>58.430387083978545</v>
      </c>
      <c r="AB130" s="399">
        <v>46.575405577069937</v>
      </c>
    </row>
    <row r="131" spans="1:28">
      <c r="A131" s="548"/>
      <c r="B131" s="331" t="s">
        <v>107</v>
      </c>
      <c r="C131" s="332">
        <v>126708313.00163743</v>
      </c>
      <c r="D131" s="333">
        <v>109679145.87000036</v>
      </c>
      <c r="E131" s="199">
        <v>5364</v>
      </c>
      <c r="F131" s="199">
        <v>61153</v>
      </c>
      <c r="G131" s="414">
        <v>110400</v>
      </c>
      <c r="H131" s="333">
        <v>176917</v>
      </c>
      <c r="I131" s="370">
        <v>3870999520.8900046</v>
      </c>
      <c r="J131" s="372">
        <v>756064344.36002624</v>
      </c>
      <c r="K131" s="371">
        <v>1225502061.5600002</v>
      </c>
      <c r="L131" s="372">
        <v>5852565926.8100319</v>
      </c>
      <c r="M131" s="370">
        <v>3843525382.7199998</v>
      </c>
      <c r="N131" s="371">
        <v>362352142.25000006</v>
      </c>
      <c r="O131" s="371">
        <v>1225502061.5600002</v>
      </c>
      <c r="P131" s="372">
        <v>5431379586.5300007</v>
      </c>
      <c r="Q131" s="337">
        <v>0.99290257257286152</v>
      </c>
      <c r="R131" s="299">
        <v>0.8013126378536739</v>
      </c>
      <c r="S131" s="299">
        <v>0.4792609847997984</v>
      </c>
      <c r="T131" s="299">
        <v>0.92803390076297687</v>
      </c>
      <c r="U131" s="298">
        <v>53.360790516612113</v>
      </c>
      <c r="V131" s="298">
        <v>49.5206225709276</v>
      </c>
      <c r="W131" s="338">
        <v>0.19669070510967479</v>
      </c>
      <c r="X131" s="299">
        <v>0.86560339469268288</v>
      </c>
      <c r="Y131" s="299">
        <v>0.80330929489032521</v>
      </c>
      <c r="Z131" s="193">
        <v>0.40474533339418556</v>
      </c>
      <c r="AA131" s="340">
        <v>53.360790516612113</v>
      </c>
      <c r="AB131" s="402">
        <v>42.865219004690026</v>
      </c>
    </row>
    <row r="132" spans="1:28" ht="15" thickBot="1">
      <c r="A132" s="546" t="s">
        <v>32</v>
      </c>
      <c r="B132" s="547"/>
      <c r="C132" s="356">
        <v>260905521.45499995</v>
      </c>
      <c r="D132" s="356">
        <v>229547497.56000108</v>
      </c>
      <c r="E132" s="357">
        <v>9266</v>
      </c>
      <c r="F132" s="357">
        <v>279859</v>
      </c>
      <c r="G132" s="415">
        <v>320531</v>
      </c>
      <c r="H132" s="357">
        <v>609656</v>
      </c>
      <c r="I132" s="358">
        <v>5840862185.6399736</v>
      </c>
      <c r="J132" s="358">
        <v>2653777312.4599638</v>
      </c>
      <c r="K132" s="358">
        <v>2109553037.4400003</v>
      </c>
      <c r="L132" s="360">
        <v>10604192535.53997</v>
      </c>
      <c r="M132" s="358">
        <v>5410438740.7799997</v>
      </c>
      <c r="N132" s="359">
        <v>1669786565.3099999</v>
      </c>
      <c r="O132" s="359">
        <v>2109553037.4400003</v>
      </c>
      <c r="P132" s="360">
        <v>9189778343.5300007</v>
      </c>
      <c r="Q132" s="361">
        <v>0.92630823478112712</v>
      </c>
      <c r="R132" s="362">
        <v>0.79342378653820866</v>
      </c>
      <c r="S132" s="362">
        <v>0.62921125953939328</v>
      </c>
      <c r="T132" s="362">
        <v>0.86661745462753925</v>
      </c>
      <c r="U132" s="363">
        <v>46.196071175936723</v>
      </c>
      <c r="V132" s="363">
        <v>40.034321616282917</v>
      </c>
      <c r="W132" s="364">
        <v>0.23754059729287824</v>
      </c>
      <c r="X132" s="362">
        <v>0.87981080768193942</v>
      </c>
      <c r="Y132" s="362">
        <v>0.76245940270712176</v>
      </c>
      <c r="Z132" s="416">
        <v>0.46448608599111163</v>
      </c>
      <c r="AA132" s="417">
        <v>46.196071175936723</v>
      </c>
      <c r="AB132" s="418">
        <v>35.222628836220395</v>
      </c>
    </row>
    <row r="135" spans="1:28" ht="15" thickBot="1">
      <c r="A135" s="300"/>
      <c r="B135" s="308">
        <v>44439</v>
      </c>
      <c r="C135" s="302"/>
      <c r="D135" s="302"/>
      <c r="E135" s="302"/>
      <c r="F135" s="302"/>
      <c r="G135" s="302"/>
      <c r="H135" s="302"/>
      <c r="I135" s="302"/>
      <c r="J135" s="302"/>
      <c r="K135" s="302"/>
      <c r="L135" s="384"/>
      <c r="M135" s="302"/>
      <c r="N135" s="302"/>
      <c r="O135" s="302"/>
      <c r="P135" s="384"/>
      <c r="Q135" s="384"/>
      <c r="R135" s="384"/>
      <c r="S135" s="302"/>
      <c r="T135" s="302"/>
      <c r="U135" s="309"/>
      <c r="V135" s="309"/>
      <c r="W135" s="310"/>
      <c r="X135" s="310"/>
      <c r="Y135" s="310"/>
      <c r="Z135" s="300"/>
      <c r="AA135" s="302"/>
      <c r="AB135" s="302"/>
    </row>
    <row r="136" spans="1:28" ht="15" thickBot="1">
      <c r="A136" s="550" t="s">
        <v>101</v>
      </c>
      <c r="B136" s="551" t="s">
        <v>1</v>
      </c>
      <c r="C136" s="539" t="s">
        <v>2</v>
      </c>
      <c r="D136" s="541" t="s">
        <v>3</v>
      </c>
      <c r="E136" s="555" t="s">
        <v>5</v>
      </c>
      <c r="F136" s="556"/>
      <c r="G136" s="556"/>
      <c r="H136" s="557"/>
      <c r="I136" s="558" t="s">
        <v>125</v>
      </c>
      <c r="J136" s="559"/>
      <c r="K136" s="559"/>
      <c r="L136" s="560"/>
      <c r="M136" s="486" t="s">
        <v>7</v>
      </c>
      <c r="N136" s="487"/>
      <c r="O136" s="487"/>
      <c r="P136" s="488"/>
      <c r="Q136" s="486" t="s">
        <v>8</v>
      </c>
      <c r="R136" s="487"/>
      <c r="S136" s="487"/>
      <c r="T136" s="487"/>
      <c r="U136" s="487"/>
      <c r="V136" s="487"/>
      <c r="W136" s="487"/>
      <c r="X136" s="487"/>
      <c r="Y136" s="487"/>
      <c r="Z136" s="487"/>
      <c r="AA136" s="487"/>
      <c r="AB136" s="488"/>
    </row>
    <row r="137" spans="1:28" ht="36.5" thickBot="1">
      <c r="A137" s="550"/>
      <c r="B137" s="552"/>
      <c r="C137" s="553"/>
      <c r="D137" s="554"/>
      <c r="E137" s="385" t="s">
        <v>10</v>
      </c>
      <c r="F137" s="386" t="s">
        <v>11</v>
      </c>
      <c r="G137" s="386" t="s">
        <v>12</v>
      </c>
      <c r="H137" s="387" t="s">
        <v>13</v>
      </c>
      <c r="I137" s="385" t="s">
        <v>10</v>
      </c>
      <c r="J137" s="386" t="s">
        <v>11</v>
      </c>
      <c r="K137" s="386" t="s">
        <v>14</v>
      </c>
      <c r="L137" s="387" t="s">
        <v>15</v>
      </c>
      <c r="M137" s="388" t="s">
        <v>10</v>
      </c>
      <c r="N137" s="169" t="s">
        <v>11</v>
      </c>
      <c r="O137" s="169" t="s">
        <v>14</v>
      </c>
      <c r="P137" s="389" t="s">
        <v>15</v>
      </c>
      <c r="Q137" s="388" t="s">
        <v>102</v>
      </c>
      <c r="R137" s="169" t="s">
        <v>103</v>
      </c>
      <c r="S137" s="169" t="s">
        <v>104</v>
      </c>
      <c r="T137" s="169" t="s">
        <v>105</v>
      </c>
      <c r="U137" s="169" t="s">
        <v>92</v>
      </c>
      <c r="V137" s="169" t="s">
        <v>93</v>
      </c>
      <c r="W137" s="171" t="s">
        <v>94</v>
      </c>
      <c r="X137" s="171" t="s">
        <v>21</v>
      </c>
      <c r="Y137" s="171" t="s">
        <v>79</v>
      </c>
      <c r="Z137" s="169" t="s">
        <v>120</v>
      </c>
      <c r="AA137" s="169" t="s">
        <v>122</v>
      </c>
      <c r="AB137" s="389" t="s">
        <v>123</v>
      </c>
    </row>
    <row r="138" spans="1:28">
      <c r="A138" s="548" t="s">
        <v>106</v>
      </c>
      <c r="B138" s="390" t="s">
        <v>24</v>
      </c>
      <c r="C138" s="391">
        <v>19643203.501963578</v>
      </c>
      <c r="D138" s="392">
        <v>17522404.460000001</v>
      </c>
      <c r="E138" s="393">
        <v>458</v>
      </c>
      <c r="F138" s="394">
        <v>60282</v>
      </c>
      <c r="G138" s="395">
        <v>31457</v>
      </c>
      <c r="H138" s="396">
        <v>92197</v>
      </c>
      <c r="I138" s="397">
        <v>223017422.13</v>
      </c>
      <c r="J138" s="176">
        <v>333806867.64999878</v>
      </c>
      <c r="K138" s="176">
        <v>103157073</v>
      </c>
      <c r="L138" s="398">
        <v>659981362.77999878</v>
      </c>
      <c r="M138" s="322">
        <v>217597196.53000003</v>
      </c>
      <c r="N138" s="184">
        <v>163880024.41</v>
      </c>
      <c r="O138" s="185">
        <v>103157073</v>
      </c>
      <c r="P138" s="323">
        <v>484634293.94000006</v>
      </c>
      <c r="Q138" s="325">
        <v>0.97569595438673651</v>
      </c>
      <c r="R138" s="45">
        <v>0.61111929971332002</v>
      </c>
      <c r="S138" s="45">
        <v>0.49094263866922749</v>
      </c>
      <c r="T138" s="45">
        <v>0.73431512050371384</v>
      </c>
      <c r="U138" s="179">
        <v>37.664999931179466</v>
      </c>
      <c r="V138" s="179">
        <v>27.65797896323642</v>
      </c>
      <c r="W138" s="326">
        <v>0.34496598066229356</v>
      </c>
      <c r="X138" s="45">
        <v>0.89203395251942597</v>
      </c>
      <c r="Y138" s="45">
        <v>0.65503401933770644</v>
      </c>
      <c r="Z138" s="294">
        <v>0.51821779622738906</v>
      </c>
      <c r="AA138" s="328">
        <v>37.664999931179466</v>
      </c>
      <c r="AB138" s="399">
        <v>24.671856293274921</v>
      </c>
    </row>
    <row r="139" spans="1:28">
      <c r="A139" s="548"/>
      <c r="B139" s="317" t="s">
        <v>80</v>
      </c>
      <c r="C139" s="318">
        <v>21358499.354662277</v>
      </c>
      <c r="D139" s="319">
        <v>19792561.079999998</v>
      </c>
      <c r="E139" s="368">
        <v>536</v>
      </c>
      <c r="F139" s="369">
        <v>22795</v>
      </c>
      <c r="G139" s="400">
        <v>37774</v>
      </c>
      <c r="H139" s="321">
        <v>61105</v>
      </c>
      <c r="I139" s="322">
        <v>296962069.68000001</v>
      </c>
      <c r="J139" s="184">
        <v>257173220.73999906</v>
      </c>
      <c r="K139" s="184">
        <v>139338281.28</v>
      </c>
      <c r="L139" s="323">
        <v>693473571.69999909</v>
      </c>
      <c r="M139" s="322">
        <v>225109703.63999999</v>
      </c>
      <c r="N139" s="184">
        <v>178886109.93000004</v>
      </c>
      <c r="O139" s="185">
        <v>139338281.28</v>
      </c>
      <c r="P139" s="323">
        <v>543334094.85000002</v>
      </c>
      <c r="Q139" s="325">
        <v>0.75804194078581622</v>
      </c>
      <c r="R139" s="45">
        <v>0.8025603030147398</v>
      </c>
      <c r="S139" s="45">
        <v>0.69558607002419226</v>
      </c>
      <c r="T139" s="45">
        <v>0.78349646911281234</v>
      </c>
      <c r="U139" s="179">
        <v>35.037081300243692</v>
      </c>
      <c r="V139" s="179">
        <v>27.45142948675948</v>
      </c>
      <c r="W139" s="326">
        <v>0.27394703797415376</v>
      </c>
      <c r="X139" s="45">
        <v>0.92668313214989728</v>
      </c>
      <c r="Y139" s="45">
        <v>0.72605296202584624</v>
      </c>
      <c r="Z139" s="294">
        <v>0.51689857610846224</v>
      </c>
      <c r="AA139" s="328">
        <v>35.037081300243692</v>
      </c>
      <c r="AB139" s="399">
        <v>25.438776658782324</v>
      </c>
    </row>
    <row r="140" spans="1:28">
      <c r="A140" s="548"/>
      <c r="B140" s="317" t="s">
        <v>31</v>
      </c>
      <c r="C140" s="318">
        <v>18464862.969895385</v>
      </c>
      <c r="D140" s="319">
        <v>16875819.940000001</v>
      </c>
      <c r="E140" s="368">
        <v>295</v>
      </c>
      <c r="F140" s="369">
        <v>40907</v>
      </c>
      <c r="G140" s="400">
        <v>36287</v>
      </c>
      <c r="H140" s="321">
        <v>77489</v>
      </c>
      <c r="I140" s="322">
        <v>136960316.50999999</v>
      </c>
      <c r="J140" s="184">
        <v>347227873.01999688</v>
      </c>
      <c r="K140" s="184">
        <v>152246163.69</v>
      </c>
      <c r="L140" s="323">
        <v>636434353.21999693</v>
      </c>
      <c r="M140" s="322">
        <v>58708051.229999997</v>
      </c>
      <c r="N140" s="184">
        <v>211800584.29000002</v>
      </c>
      <c r="O140" s="330">
        <v>152246163.69</v>
      </c>
      <c r="P140" s="323">
        <v>422754799.21000004</v>
      </c>
      <c r="Q140" s="325">
        <v>0.42865008438932384</v>
      </c>
      <c r="R140" s="45">
        <v>0.72886020338104529</v>
      </c>
      <c r="S140" s="45">
        <v>0.60997575582822638</v>
      </c>
      <c r="T140" s="45">
        <v>0.66425515384438394</v>
      </c>
      <c r="U140" s="179">
        <v>37.712795910525514</v>
      </c>
      <c r="V140" s="179">
        <v>25.050919049447977</v>
      </c>
      <c r="W140" s="326">
        <v>0.39290909503249172</v>
      </c>
      <c r="X140" s="45">
        <v>0.91394233293330596</v>
      </c>
      <c r="Y140" s="45">
        <v>0.60709090496750828</v>
      </c>
      <c r="Z140" s="294">
        <v>0.66234322228740861</v>
      </c>
      <c r="AA140" s="328">
        <v>37.712795910525514</v>
      </c>
      <c r="AB140" s="399">
        <v>22.895095398175879</v>
      </c>
    </row>
    <row r="141" spans="1:28">
      <c r="A141" s="548"/>
      <c r="B141" s="331" t="s">
        <v>107</v>
      </c>
      <c r="C141" s="332">
        <v>59466565.82652124</v>
      </c>
      <c r="D141" s="332">
        <v>54190785.480000004</v>
      </c>
      <c r="E141" s="332">
        <v>1289</v>
      </c>
      <c r="F141" s="332">
        <v>123984</v>
      </c>
      <c r="G141" s="401">
        <v>105518</v>
      </c>
      <c r="H141" s="333">
        <v>230791</v>
      </c>
      <c r="I141" s="370">
        <v>656939808.31999993</v>
      </c>
      <c r="J141" s="372">
        <v>938207961.40999472</v>
      </c>
      <c r="K141" s="371">
        <v>394741517.97000003</v>
      </c>
      <c r="L141" s="372">
        <v>1989889287.6999948</v>
      </c>
      <c r="M141" s="370">
        <v>501414951.40000004</v>
      </c>
      <c r="N141" s="371">
        <v>554566718.63000011</v>
      </c>
      <c r="O141" s="371">
        <v>394741517.97000003</v>
      </c>
      <c r="P141" s="372">
        <v>1450723188</v>
      </c>
      <c r="Q141" s="337">
        <v>0.76325858937103308</v>
      </c>
      <c r="R141" s="299">
        <v>0.71218620906889829</v>
      </c>
      <c r="S141" s="299">
        <v>0.59109146526167211</v>
      </c>
      <c r="T141" s="299">
        <v>0.72904718718135941</v>
      </c>
      <c r="U141" s="298">
        <v>36.720067260039919</v>
      </c>
      <c r="V141" s="298">
        <v>26.770661749042429</v>
      </c>
      <c r="W141" s="338">
        <v>0.33563273452521092</v>
      </c>
      <c r="X141" s="299">
        <v>0.91128157018664913</v>
      </c>
      <c r="Y141" s="299">
        <v>0.66436726547478908</v>
      </c>
      <c r="Z141" s="193">
        <v>0.55959396458673039</v>
      </c>
      <c r="AA141" s="340">
        <v>36.720067260039919</v>
      </c>
      <c r="AB141" s="402">
        <v>24.395610673603052</v>
      </c>
    </row>
    <row r="142" spans="1:28">
      <c r="A142" s="548" t="s">
        <v>108</v>
      </c>
      <c r="B142" s="342" t="s">
        <v>25</v>
      </c>
      <c r="C142" s="373">
        <v>25114065.842975758</v>
      </c>
      <c r="D142" s="374">
        <v>22390376.969999999</v>
      </c>
      <c r="E142" s="375">
        <v>794</v>
      </c>
      <c r="F142" s="376">
        <v>32693</v>
      </c>
      <c r="G142" s="403">
        <v>13298</v>
      </c>
      <c r="H142" s="321">
        <v>46785</v>
      </c>
      <c r="I142" s="346">
        <v>354452239.75000006</v>
      </c>
      <c r="J142" s="195">
        <v>477280607.42000818</v>
      </c>
      <c r="K142" s="195">
        <v>86261164.189999998</v>
      </c>
      <c r="L142" s="323">
        <v>917994011.36000824</v>
      </c>
      <c r="M142" s="346">
        <v>234911776.47000003</v>
      </c>
      <c r="N142" s="195">
        <v>361767058.76000005</v>
      </c>
      <c r="O142" s="196">
        <v>86261164.189999998</v>
      </c>
      <c r="P142" s="323">
        <v>682939999.42000008</v>
      </c>
      <c r="Q142" s="325">
        <v>0.66274592209005778</v>
      </c>
      <c r="R142" s="45">
        <v>0.79502220690758685</v>
      </c>
      <c r="S142" s="45">
        <v>0.75797560834405342</v>
      </c>
      <c r="T142" s="45">
        <v>0.74394820768844061</v>
      </c>
      <c r="U142" s="179">
        <v>40.999488869258116</v>
      </c>
      <c r="V142" s="179">
        <v>30.501496260426745</v>
      </c>
      <c r="W142" s="326">
        <v>0.33673500258983469</v>
      </c>
      <c r="X142" s="45">
        <v>0.89154727514033505</v>
      </c>
      <c r="Y142" s="45">
        <v>0.66326499741016531</v>
      </c>
      <c r="Z142" s="47">
        <v>0.60770046669495126</v>
      </c>
      <c r="AA142" s="328">
        <v>40.999488869258116</v>
      </c>
      <c r="AB142" s="399">
        <v>27.193525878686582</v>
      </c>
    </row>
    <row r="143" spans="1:28">
      <c r="A143" s="548"/>
      <c r="B143" s="317" t="s">
        <v>27</v>
      </c>
      <c r="C143" s="373">
        <v>26022667.426547311</v>
      </c>
      <c r="D143" s="374">
        <v>22945541.670001093</v>
      </c>
      <c r="E143" s="368">
        <v>848</v>
      </c>
      <c r="F143" s="369">
        <v>19685</v>
      </c>
      <c r="G143" s="400">
        <v>37368</v>
      </c>
      <c r="H143" s="321">
        <v>57901</v>
      </c>
      <c r="I143" s="322">
        <v>434299515.84999979</v>
      </c>
      <c r="J143" s="184">
        <v>304227758.24998182</v>
      </c>
      <c r="K143" s="184">
        <v>257745289.89862069</v>
      </c>
      <c r="L143" s="323">
        <v>996272563.99860227</v>
      </c>
      <c r="M143" s="322">
        <v>420763687.91999996</v>
      </c>
      <c r="N143" s="184">
        <v>168756888.69999999</v>
      </c>
      <c r="O143" s="185">
        <v>257745289.89862069</v>
      </c>
      <c r="P143" s="323">
        <v>847265866.51862061</v>
      </c>
      <c r="Q143" s="325">
        <v>0.9688329656469733</v>
      </c>
      <c r="R143" s="45">
        <v>0.75893707003158761</v>
      </c>
      <c r="S143" s="45">
        <v>0.55470575620957518</v>
      </c>
      <c r="T143" s="45">
        <v>0.85043581157958026</v>
      </c>
      <c r="U143" s="179">
        <v>43.419003932303106</v>
      </c>
      <c r="V143" s="179">
        <v>36.92507584714518</v>
      </c>
      <c r="W143" s="326">
        <v>0.25012643660221667</v>
      </c>
      <c r="X143" s="45">
        <v>0.88175210073172383</v>
      </c>
      <c r="Y143" s="45">
        <v>0.74987356339778333</v>
      </c>
      <c r="Z143" s="294">
        <v>0.4635843940519162</v>
      </c>
      <c r="AA143" s="328">
        <v>43.419003932303106</v>
      </c>
      <c r="AB143" s="399">
        <v>32.5587631978985</v>
      </c>
    </row>
    <row r="144" spans="1:28">
      <c r="A144" s="548"/>
      <c r="B144" s="347" t="s">
        <v>30</v>
      </c>
      <c r="C144" s="404">
        <v>19420791.938362945</v>
      </c>
      <c r="D144" s="405">
        <v>17612677.330000021</v>
      </c>
      <c r="E144" s="406">
        <v>720</v>
      </c>
      <c r="F144" s="407">
        <v>22907</v>
      </c>
      <c r="G144" s="408">
        <v>32882</v>
      </c>
      <c r="H144" s="409">
        <v>56509</v>
      </c>
      <c r="I144" s="349">
        <v>233003380.93000001</v>
      </c>
      <c r="J144" s="198">
        <v>274334871.1600017</v>
      </c>
      <c r="K144" s="198">
        <v>130983069.41</v>
      </c>
      <c r="L144" s="410">
        <v>638321321.50000167</v>
      </c>
      <c r="M144" s="349">
        <v>219175657.97</v>
      </c>
      <c r="N144" s="198">
        <v>212035399.89000002</v>
      </c>
      <c r="O144" s="198">
        <v>130983069.41</v>
      </c>
      <c r="P144" s="410">
        <v>562194127.26999998</v>
      </c>
      <c r="Q144" s="325">
        <v>0.94065441065786848</v>
      </c>
      <c r="R144" s="45">
        <v>0.84629480949599845</v>
      </c>
      <c r="S144" s="45">
        <v>0.7729072100583726</v>
      </c>
      <c r="T144" s="45">
        <v>0.88073844368677967</v>
      </c>
      <c r="U144" s="179">
        <v>36.242151578666373</v>
      </c>
      <c r="V144" s="179">
        <v>31.919856177254985</v>
      </c>
      <c r="W144" s="326">
        <v>0.20126006858970413</v>
      </c>
      <c r="X144" s="45">
        <v>0.90689799807847915</v>
      </c>
      <c r="Y144" s="45">
        <v>0.79873993141029587</v>
      </c>
      <c r="Z144" s="47">
        <v>0.50664495921003738</v>
      </c>
      <c r="AA144" s="411">
        <v>36.242151578666373</v>
      </c>
      <c r="AB144" s="412">
        <v>28.948053666105519</v>
      </c>
    </row>
    <row r="145" spans="1:28">
      <c r="A145" s="548"/>
      <c r="B145" s="347" t="s">
        <v>118</v>
      </c>
      <c r="C145" s="373">
        <v>17808991.966624655</v>
      </c>
      <c r="D145" s="374">
        <v>15742614.599999998</v>
      </c>
      <c r="E145" s="368">
        <v>264</v>
      </c>
      <c r="F145" s="369">
        <v>15498</v>
      </c>
      <c r="G145" s="408">
        <v>21065</v>
      </c>
      <c r="H145" s="321">
        <v>36827</v>
      </c>
      <c r="I145" s="349">
        <v>402394131.13999999</v>
      </c>
      <c r="J145" s="198">
        <v>142550527.50000021</v>
      </c>
      <c r="K145" s="198">
        <v>127007589</v>
      </c>
      <c r="L145" s="323">
        <v>671952247.64000022</v>
      </c>
      <c r="M145" s="349">
        <v>394140120.79000002</v>
      </c>
      <c r="N145" s="198">
        <v>125524818.44000001</v>
      </c>
      <c r="O145" s="185">
        <v>127007589</v>
      </c>
      <c r="P145" s="323">
        <v>646672528.23000002</v>
      </c>
      <c r="Q145" s="325">
        <v>0.97948774668602645</v>
      </c>
      <c r="R145" s="45">
        <v>0.93683844774898395</v>
      </c>
      <c r="S145" s="45">
        <v>0.88056368953106701</v>
      </c>
      <c r="T145" s="45">
        <v>0.9623786965535327</v>
      </c>
      <c r="U145" s="179">
        <v>42.683649743925024</v>
      </c>
      <c r="V145" s="179">
        <v>41.077835204706091</v>
      </c>
      <c r="W145" s="326">
        <v>0.14928610516050089</v>
      </c>
      <c r="X145" s="45">
        <v>0.88396999838636581</v>
      </c>
      <c r="Y145" s="45">
        <v>0.85071389483949911</v>
      </c>
      <c r="Z145" s="47">
        <v>0.50988432086026181</v>
      </c>
      <c r="AA145" s="328">
        <v>42.683649743925024</v>
      </c>
      <c r="AB145" s="399">
        <v>36.311573919619441</v>
      </c>
    </row>
    <row r="146" spans="1:28">
      <c r="A146" s="548"/>
      <c r="B146" s="331" t="s">
        <v>107</v>
      </c>
      <c r="C146" s="377">
        <v>88366517.174510658</v>
      </c>
      <c r="D146" s="378">
        <v>78691210.57000111</v>
      </c>
      <c r="E146" s="379">
        <v>2626</v>
      </c>
      <c r="F146" s="379">
        <v>90783</v>
      </c>
      <c r="G146" s="413">
        <v>104613</v>
      </c>
      <c r="H146" s="378">
        <v>198022</v>
      </c>
      <c r="I146" s="380">
        <v>1424149267.6700001</v>
      </c>
      <c r="J146" s="380">
        <v>1198393764.3299921</v>
      </c>
      <c r="K146" s="380">
        <v>601997112.49862063</v>
      </c>
      <c r="L146" s="381">
        <v>3224540144.4986124</v>
      </c>
      <c r="M146" s="382">
        <v>1268991243.1500001</v>
      </c>
      <c r="N146" s="380">
        <v>868084165.79000008</v>
      </c>
      <c r="O146" s="380">
        <v>601997112.49862063</v>
      </c>
      <c r="P146" s="381">
        <v>2739072521.4386206</v>
      </c>
      <c r="Q146" s="337">
        <v>0.8910521333386292</v>
      </c>
      <c r="R146" s="299">
        <v>0.81653450770544211</v>
      </c>
      <c r="S146" s="299">
        <v>0.72437306637300114</v>
      </c>
      <c r="T146" s="299">
        <v>0.84944593606990815</v>
      </c>
      <c r="U146" s="298">
        <v>40.977132276166572</v>
      </c>
      <c r="V146" s="298">
        <v>34.807858483788756</v>
      </c>
      <c r="W146" s="338">
        <v>0.24356044392807652</v>
      </c>
      <c r="X146" s="299">
        <v>0.89050935904373985</v>
      </c>
      <c r="Y146" s="299">
        <v>0.75643955607192348</v>
      </c>
      <c r="Z146" s="193">
        <v>0.5186917772311167</v>
      </c>
      <c r="AA146" s="340">
        <v>40.977132276166572</v>
      </c>
      <c r="AB146" s="402">
        <v>30.996723748083927</v>
      </c>
    </row>
    <row r="147" spans="1:28">
      <c r="A147" s="548" t="s">
        <v>109</v>
      </c>
      <c r="B147" s="317" t="s">
        <v>95</v>
      </c>
      <c r="C147" s="373">
        <v>22749060.714997441</v>
      </c>
      <c r="D147" s="374">
        <v>21598697.48</v>
      </c>
      <c r="E147" s="368">
        <v>664</v>
      </c>
      <c r="F147" s="369">
        <v>31554</v>
      </c>
      <c r="G147" s="400">
        <v>55114</v>
      </c>
      <c r="H147" s="321">
        <v>87332</v>
      </c>
      <c r="I147" s="322">
        <v>264595418.5</v>
      </c>
      <c r="J147" s="184">
        <v>273805918.61000139</v>
      </c>
      <c r="K147" s="184">
        <v>241444278.83000004</v>
      </c>
      <c r="L147" s="323">
        <v>779845615.94000137</v>
      </c>
      <c r="M147" s="322">
        <v>239824460.29999995</v>
      </c>
      <c r="N147" s="184">
        <v>131637330.40000001</v>
      </c>
      <c r="O147" s="185">
        <v>241444278.83000004</v>
      </c>
      <c r="P147" s="323">
        <v>612906069.52999997</v>
      </c>
      <c r="Q147" s="325">
        <v>0.90638175694640744</v>
      </c>
      <c r="R147" s="45">
        <v>0.72407853715270765</v>
      </c>
      <c r="S147" s="45">
        <v>0.48076875426312149</v>
      </c>
      <c r="T147" s="45">
        <v>0.78593257050143484</v>
      </c>
      <c r="U147" s="179">
        <v>36.106140968089591</v>
      </c>
      <c r="V147" s="179">
        <v>28.376992181937815</v>
      </c>
      <c r="W147" s="326">
        <v>0.25381007846410453</v>
      </c>
      <c r="X147" s="45">
        <v>0.9494324952836819</v>
      </c>
      <c r="Y147" s="45">
        <v>0.74618992153589547</v>
      </c>
      <c r="Z147" s="294">
        <v>0.33773828682820684</v>
      </c>
      <c r="AA147" s="328">
        <v>36.106140968089591</v>
      </c>
      <c r="AB147" s="399">
        <v>26.94203849594275</v>
      </c>
    </row>
    <row r="148" spans="1:28">
      <c r="A148" s="548"/>
      <c r="B148" s="317" t="s">
        <v>28</v>
      </c>
      <c r="C148" s="373">
        <v>68281061.217875719</v>
      </c>
      <c r="D148" s="374">
        <v>59119578.819999993</v>
      </c>
      <c r="E148" s="383">
        <v>3191</v>
      </c>
      <c r="F148" s="369">
        <v>18687</v>
      </c>
      <c r="G148" s="400">
        <v>19659</v>
      </c>
      <c r="H148" s="321">
        <v>41537</v>
      </c>
      <c r="I148" s="322">
        <v>2438205997.3799992</v>
      </c>
      <c r="J148" s="184">
        <v>390187016.36000055</v>
      </c>
      <c r="K148" s="184">
        <v>409774648.35999995</v>
      </c>
      <c r="L148" s="323">
        <v>3238167662.0999999</v>
      </c>
      <c r="M148" s="322">
        <v>2349028385.1100001</v>
      </c>
      <c r="N148" s="184">
        <v>162323227.94</v>
      </c>
      <c r="O148" s="185">
        <v>409774648.35999995</v>
      </c>
      <c r="P148" s="323">
        <v>2921126261.4100003</v>
      </c>
      <c r="Q148" s="325">
        <v>0.96342490652314616</v>
      </c>
      <c r="R148" s="45">
        <v>0.71515661503635108</v>
      </c>
      <c r="S148" s="45">
        <v>0.41601391418476813</v>
      </c>
      <c r="T148" s="45">
        <v>0.90209234549504658</v>
      </c>
      <c r="U148" s="179">
        <v>54.773185579673594</v>
      </c>
      <c r="V148" s="179">
        <v>49.410471449803211</v>
      </c>
      <c r="W148" s="326">
        <v>0.21894419080219074</v>
      </c>
      <c r="X148" s="45">
        <v>0.86582688911874606</v>
      </c>
      <c r="Y148" s="45">
        <v>0.78105580919780926</v>
      </c>
      <c r="Z148" s="294">
        <v>0.47124081401921991</v>
      </c>
      <c r="AA148" s="328">
        <v>54.773185579673594</v>
      </c>
      <c r="AB148" s="399">
        <v>42.780914785273737</v>
      </c>
    </row>
    <row r="149" spans="1:28">
      <c r="A149" s="548"/>
      <c r="B149" s="317" t="s">
        <v>29</v>
      </c>
      <c r="C149" s="373">
        <v>41696288.373595081</v>
      </c>
      <c r="D149" s="374">
        <v>35861178.939999998</v>
      </c>
      <c r="E149" s="368">
        <v>1527</v>
      </c>
      <c r="F149" s="369">
        <v>9577</v>
      </c>
      <c r="G149" s="400">
        <v>35627</v>
      </c>
      <c r="H149" s="321">
        <v>46731</v>
      </c>
      <c r="I149" s="322">
        <v>1092202939.6499991</v>
      </c>
      <c r="J149" s="184">
        <v>222899211.3299973</v>
      </c>
      <c r="K149" s="184">
        <v>782544865.29999995</v>
      </c>
      <c r="L149" s="323">
        <v>2097647016.2799964</v>
      </c>
      <c r="M149" s="322">
        <v>1082554952.0800002</v>
      </c>
      <c r="N149" s="184">
        <v>135129687.25</v>
      </c>
      <c r="O149" s="185">
        <v>782544865.29999995</v>
      </c>
      <c r="P149" s="323">
        <v>2000229504.6300001</v>
      </c>
      <c r="Q149" s="325">
        <v>0.991166488186627</v>
      </c>
      <c r="R149" s="45">
        <v>0.91270571270937384</v>
      </c>
      <c r="S149" s="45">
        <v>0.60623672216562274</v>
      </c>
      <c r="T149" s="45">
        <v>0.95355867269663031</v>
      </c>
      <c r="U149" s="179">
        <v>58.493531955254689</v>
      </c>
      <c r="V149" s="179">
        <v>55.777014692590591</v>
      </c>
      <c r="W149" s="326">
        <v>0.17988532012797065</v>
      </c>
      <c r="X149" s="45">
        <v>0.86005686210453514</v>
      </c>
      <c r="Y149" s="45">
        <v>0.82011467987202935</v>
      </c>
      <c r="Z149" s="294">
        <v>0.51325598927793603</v>
      </c>
      <c r="AA149" s="328">
        <v>58.493531955254689</v>
      </c>
      <c r="AB149" s="399">
        <v>47.971404234068018</v>
      </c>
    </row>
    <row r="150" spans="1:28">
      <c r="A150" s="548"/>
      <c r="B150" s="331" t="s">
        <v>107</v>
      </c>
      <c r="C150" s="332">
        <v>132726410.30646825</v>
      </c>
      <c r="D150" s="333">
        <v>116579455.23999999</v>
      </c>
      <c r="E150" s="199">
        <v>5382</v>
      </c>
      <c r="F150" s="199">
        <v>59818</v>
      </c>
      <c r="G150" s="414">
        <v>110400</v>
      </c>
      <c r="H150" s="333">
        <v>175600</v>
      </c>
      <c r="I150" s="370">
        <v>3795004355.5299983</v>
      </c>
      <c r="J150" s="372">
        <v>886892146.29999924</v>
      </c>
      <c r="K150" s="371">
        <v>1433763792.49</v>
      </c>
      <c r="L150" s="372">
        <v>6115660294.3199978</v>
      </c>
      <c r="M150" s="370">
        <v>3671407797.4899998</v>
      </c>
      <c r="N150" s="371">
        <v>429090245.59000003</v>
      </c>
      <c r="O150" s="371">
        <v>1433763792.49</v>
      </c>
      <c r="P150" s="372">
        <v>5534261835.5700006</v>
      </c>
      <c r="Q150" s="337">
        <v>0.96743177439048356</v>
      </c>
      <c r="R150" s="299">
        <v>0.80272736985358584</v>
      </c>
      <c r="S150" s="299">
        <v>0.48381333331240978</v>
      </c>
      <c r="T150" s="299">
        <v>0.9049328395022237</v>
      </c>
      <c r="U150" s="298">
        <v>52.459159992897547</v>
      </c>
      <c r="V150" s="298">
        <v>47.472016610274231</v>
      </c>
      <c r="W150" s="338">
        <v>0.20515760793679549</v>
      </c>
      <c r="X150" s="299">
        <v>0.87834406860560321</v>
      </c>
      <c r="Y150" s="299">
        <v>0.79484239206320451</v>
      </c>
      <c r="Z150" s="193">
        <v>0.41647145851313033</v>
      </c>
      <c r="AA150" s="340">
        <v>52.459159992897547</v>
      </c>
      <c r="AB150" s="402">
        <v>41.696764214381041</v>
      </c>
    </row>
    <row r="151" spans="1:28" ht="15" thickBot="1">
      <c r="A151" s="546" t="s">
        <v>32</v>
      </c>
      <c r="B151" s="547"/>
      <c r="C151" s="356">
        <v>280559493.30750018</v>
      </c>
      <c r="D151" s="356">
        <v>249461451.29000109</v>
      </c>
      <c r="E151" s="357">
        <v>9297</v>
      </c>
      <c r="F151" s="357">
        <v>274585</v>
      </c>
      <c r="G151" s="415">
        <v>320531</v>
      </c>
      <c r="H151" s="357">
        <v>604413</v>
      </c>
      <c r="I151" s="358">
        <v>5876093431.5200052</v>
      </c>
      <c r="J151" s="358">
        <v>3023493872.0397725</v>
      </c>
      <c r="K151" s="358">
        <v>2430502422.9586205</v>
      </c>
      <c r="L151" s="360">
        <v>11330089726.518606</v>
      </c>
      <c r="M151" s="358">
        <v>5441813992.04</v>
      </c>
      <c r="N151" s="359">
        <v>1851741130.0100002</v>
      </c>
      <c r="O151" s="359">
        <v>2430502422.9586205</v>
      </c>
      <c r="P151" s="360">
        <v>9724057545.0086212</v>
      </c>
      <c r="Q151" s="361">
        <v>0.92609385052482607</v>
      </c>
      <c r="R151" s="362">
        <v>0.78515703373243351</v>
      </c>
      <c r="S151" s="362">
        <v>0.61245076338148485</v>
      </c>
      <c r="T151" s="362">
        <v>0.85825070936984804</v>
      </c>
      <c r="U151" s="363">
        <v>45.418198555043595</v>
      </c>
      <c r="V151" s="363">
        <v>38.980201128166776</v>
      </c>
      <c r="W151" s="364">
        <v>0.23688033149027754</v>
      </c>
      <c r="X151" s="362">
        <v>0.88915704954095121</v>
      </c>
      <c r="Y151" s="362">
        <v>0.76311966850972246</v>
      </c>
      <c r="Z151" s="416">
        <v>0.50298974152822462</v>
      </c>
      <c r="AA151" s="417">
        <v>45.418198555043595</v>
      </c>
      <c r="AB151" s="418">
        <v>34.659520625633625</v>
      </c>
    </row>
    <row r="154" spans="1:28" ht="15" thickBot="1">
      <c r="A154" s="300"/>
      <c r="B154" s="308">
        <v>44469</v>
      </c>
      <c r="C154" s="302"/>
      <c r="D154" s="302"/>
      <c r="E154" s="302"/>
      <c r="F154" s="302"/>
      <c r="G154" s="302"/>
      <c r="H154" s="302"/>
      <c r="I154" s="302"/>
      <c r="J154" s="302"/>
      <c r="K154" s="302"/>
      <c r="L154" s="384"/>
      <c r="M154" s="302"/>
      <c r="N154" s="302"/>
      <c r="O154" s="302"/>
      <c r="P154" s="384"/>
      <c r="Q154" s="384"/>
      <c r="R154" s="384"/>
      <c r="S154" s="302"/>
      <c r="T154" s="302"/>
      <c r="U154" s="309"/>
      <c r="V154" s="309"/>
      <c r="W154" s="310"/>
      <c r="X154" s="310"/>
      <c r="Y154" s="310"/>
      <c r="Z154" s="300"/>
      <c r="AA154" s="302"/>
      <c r="AB154" s="302"/>
    </row>
    <row r="155" spans="1:28" ht="15" thickBot="1">
      <c r="A155" s="550" t="s">
        <v>101</v>
      </c>
      <c r="B155" s="551" t="s">
        <v>1</v>
      </c>
      <c r="C155" s="539" t="s">
        <v>2</v>
      </c>
      <c r="D155" s="541" t="s">
        <v>3</v>
      </c>
      <c r="E155" s="555" t="s">
        <v>5</v>
      </c>
      <c r="F155" s="556"/>
      <c r="G155" s="556"/>
      <c r="H155" s="557"/>
      <c r="I155" s="558" t="s">
        <v>125</v>
      </c>
      <c r="J155" s="559"/>
      <c r="K155" s="559"/>
      <c r="L155" s="560"/>
      <c r="M155" s="486" t="s">
        <v>7</v>
      </c>
      <c r="N155" s="487"/>
      <c r="O155" s="487"/>
      <c r="P155" s="488"/>
      <c r="Q155" s="486" t="s">
        <v>8</v>
      </c>
      <c r="R155" s="487"/>
      <c r="S155" s="487"/>
      <c r="T155" s="487"/>
      <c r="U155" s="487"/>
      <c r="V155" s="487"/>
      <c r="W155" s="487"/>
      <c r="X155" s="487"/>
      <c r="Y155" s="487"/>
      <c r="Z155" s="487"/>
      <c r="AA155" s="487"/>
      <c r="AB155" s="488"/>
    </row>
    <row r="156" spans="1:28" ht="36.5" thickBot="1">
      <c r="A156" s="550"/>
      <c r="B156" s="552"/>
      <c r="C156" s="553"/>
      <c r="D156" s="554"/>
      <c r="E156" s="385" t="s">
        <v>10</v>
      </c>
      <c r="F156" s="386" t="s">
        <v>11</v>
      </c>
      <c r="G156" s="386" t="s">
        <v>12</v>
      </c>
      <c r="H156" s="387" t="s">
        <v>13</v>
      </c>
      <c r="I156" s="385" t="s">
        <v>10</v>
      </c>
      <c r="J156" s="386" t="s">
        <v>11</v>
      </c>
      <c r="K156" s="386" t="s">
        <v>14</v>
      </c>
      <c r="L156" s="387" t="s">
        <v>15</v>
      </c>
      <c r="M156" s="388" t="s">
        <v>10</v>
      </c>
      <c r="N156" s="169" t="s">
        <v>11</v>
      </c>
      <c r="O156" s="169" t="s">
        <v>14</v>
      </c>
      <c r="P156" s="389" t="s">
        <v>15</v>
      </c>
      <c r="Q156" s="388" t="s">
        <v>102</v>
      </c>
      <c r="R156" s="169" t="s">
        <v>103</v>
      </c>
      <c r="S156" s="169" t="s">
        <v>104</v>
      </c>
      <c r="T156" s="169" t="s">
        <v>105</v>
      </c>
      <c r="U156" s="169" t="s">
        <v>92</v>
      </c>
      <c r="V156" s="169" t="s">
        <v>93</v>
      </c>
      <c r="W156" s="171" t="s">
        <v>94</v>
      </c>
      <c r="X156" s="171" t="s">
        <v>21</v>
      </c>
      <c r="Y156" s="171" t="s">
        <v>79</v>
      </c>
      <c r="Z156" s="169" t="s">
        <v>120</v>
      </c>
      <c r="AA156" s="169" t="s">
        <v>122</v>
      </c>
      <c r="AB156" s="389" t="s">
        <v>123</v>
      </c>
    </row>
    <row r="157" spans="1:28">
      <c r="A157" s="548" t="s">
        <v>106</v>
      </c>
      <c r="B157" s="390" t="s">
        <v>24</v>
      </c>
      <c r="C157" s="391"/>
      <c r="D157" s="392"/>
      <c r="E157" s="393"/>
      <c r="F157" s="394"/>
      <c r="G157" s="395"/>
      <c r="H157" s="396"/>
      <c r="I157" s="397"/>
      <c r="J157" s="176"/>
      <c r="K157" s="176"/>
      <c r="L157" s="398"/>
      <c r="M157" s="322"/>
      <c r="N157" s="184"/>
      <c r="O157" s="185"/>
      <c r="P157" s="323"/>
      <c r="Q157" s="325"/>
      <c r="R157" s="45"/>
      <c r="S157" s="45"/>
      <c r="T157" s="45"/>
      <c r="U157" s="179"/>
      <c r="V157" s="179"/>
      <c r="W157" s="326"/>
      <c r="X157" s="45"/>
      <c r="Y157" s="45"/>
      <c r="Z157" s="294"/>
      <c r="AA157" s="328"/>
      <c r="AB157" s="399"/>
    </row>
    <row r="158" spans="1:28">
      <c r="A158" s="548"/>
      <c r="B158" s="317" t="s">
        <v>80</v>
      </c>
      <c r="C158" s="318"/>
      <c r="D158" s="319"/>
      <c r="E158" s="368"/>
      <c r="F158" s="369"/>
      <c r="G158" s="400"/>
      <c r="H158" s="321"/>
      <c r="I158" s="322"/>
      <c r="J158" s="184"/>
      <c r="K158" s="184"/>
      <c r="L158" s="323"/>
      <c r="M158" s="322"/>
      <c r="N158" s="184"/>
      <c r="O158" s="185"/>
      <c r="P158" s="323"/>
      <c r="Q158" s="325"/>
      <c r="R158" s="45"/>
      <c r="S158" s="45"/>
      <c r="T158" s="45"/>
      <c r="U158" s="179"/>
      <c r="V158" s="179"/>
      <c r="W158" s="326"/>
      <c r="X158" s="45"/>
      <c r="Y158" s="45"/>
      <c r="Z158" s="294"/>
      <c r="AA158" s="328"/>
      <c r="AB158" s="399"/>
    </row>
    <row r="159" spans="1:28">
      <c r="A159" s="548"/>
      <c r="B159" s="317" t="s">
        <v>31</v>
      </c>
      <c r="C159" s="318"/>
      <c r="D159" s="319"/>
      <c r="E159" s="368"/>
      <c r="F159" s="369"/>
      <c r="G159" s="400"/>
      <c r="H159" s="321"/>
      <c r="I159" s="322"/>
      <c r="J159" s="184"/>
      <c r="K159" s="184"/>
      <c r="L159" s="323"/>
      <c r="M159" s="322"/>
      <c r="N159" s="184"/>
      <c r="O159" s="330"/>
      <c r="P159" s="323"/>
      <c r="Q159" s="325"/>
      <c r="R159" s="45"/>
      <c r="S159" s="45"/>
      <c r="T159" s="45"/>
      <c r="U159" s="179"/>
      <c r="V159" s="179"/>
      <c r="W159" s="326"/>
      <c r="X159" s="45"/>
      <c r="Y159" s="45"/>
      <c r="Z159" s="294"/>
      <c r="AA159" s="328"/>
      <c r="AB159" s="399"/>
    </row>
    <row r="160" spans="1:28">
      <c r="A160" s="548"/>
      <c r="B160" s="331" t="s">
        <v>107</v>
      </c>
      <c r="C160" s="332"/>
      <c r="D160" s="332"/>
      <c r="E160" s="332"/>
      <c r="F160" s="332"/>
      <c r="G160" s="401"/>
      <c r="H160" s="333"/>
      <c r="I160" s="370"/>
      <c r="J160" s="372"/>
      <c r="K160" s="371"/>
      <c r="L160" s="372"/>
      <c r="M160" s="370"/>
      <c r="N160" s="371"/>
      <c r="O160" s="371"/>
      <c r="P160" s="372"/>
      <c r="Q160" s="337"/>
      <c r="R160" s="299"/>
      <c r="S160" s="299"/>
      <c r="T160" s="299"/>
      <c r="U160" s="298"/>
      <c r="V160" s="298"/>
      <c r="W160" s="338"/>
      <c r="X160" s="299"/>
      <c r="Y160" s="299"/>
      <c r="Z160" s="193"/>
      <c r="AA160" s="340"/>
      <c r="AB160" s="402"/>
    </row>
    <row r="161" spans="1:28">
      <c r="A161" s="548" t="s">
        <v>108</v>
      </c>
      <c r="B161" s="342" t="s">
        <v>25</v>
      </c>
      <c r="C161" s="373"/>
      <c r="D161" s="374"/>
      <c r="E161" s="375"/>
      <c r="F161" s="376"/>
      <c r="G161" s="403"/>
      <c r="H161" s="321"/>
      <c r="I161" s="346"/>
      <c r="J161" s="195"/>
      <c r="K161" s="195"/>
      <c r="L161" s="323"/>
      <c r="M161" s="346"/>
      <c r="N161" s="195"/>
      <c r="O161" s="196"/>
      <c r="P161" s="323"/>
      <c r="Q161" s="325"/>
      <c r="R161" s="45"/>
      <c r="S161" s="45"/>
      <c r="T161" s="45"/>
      <c r="U161" s="179"/>
      <c r="V161" s="179"/>
      <c r="W161" s="326"/>
      <c r="X161" s="45"/>
      <c r="Y161" s="45"/>
      <c r="Z161" s="47"/>
      <c r="AA161" s="328"/>
      <c r="AB161" s="399"/>
    </row>
    <row r="162" spans="1:28">
      <c r="A162" s="548"/>
      <c r="B162" s="317" t="s">
        <v>27</v>
      </c>
      <c r="C162" s="373"/>
      <c r="D162" s="374"/>
      <c r="E162" s="368"/>
      <c r="F162" s="369"/>
      <c r="G162" s="400"/>
      <c r="H162" s="321"/>
      <c r="I162" s="322"/>
      <c r="J162" s="184"/>
      <c r="K162" s="184"/>
      <c r="L162" s="323"/>
      <c r="M162" s="322"/>
      <c r="N162" s="184"/>
      <c r="O162" s="185"/>
      <c r="P162" s="323"/>
      <c r="Q162" s="325"/>
      <c r="R162" s="45"/>
      <c r="S162" s="45"/>
      <c r="T162" s="45"/>
      <c r="U162" s="179"/>
      <c r="V162" s="179"/>
      <c r="W162" s="326"/>
      <c r="X162" s="45"/>
      <c r="Y162" s="45"/>
      <c r="Z162" s="294"/>
      <c r="AA162" s="328"/>
      <c r="AB162" s="399"/>
    </row>
    <row r="163" spans="1:28">
      <c r="A163" s="548"/>
      <c r="B163" s="347" t="s">
        <v>30</v>
      </c>
      <c r="C163" s="404"/>
      <c r="D163" s="405"/>
      <c r="E163" s="406"/>
      <c r="F163" s="407"/>
      <c r="G163" s="408"/>
      <c r="H163" s="409"/>
      <c r="I163" s="349"/>
      <c r="J163" s="198"/>
      <c r="K163" s="198"/>
      <c r="L163" s="410"/>
      <c r="M163" s="349"/>
      <c r="N163" s="198"/>
      <c r="O163" s="198"/>
      <c r="P163" s="410"/>
      <c r="Q163" s="325"/>
      <c r="R163" s="45"/>
      <c r="S163" s="45"/>
      <c r="T163" s="45"/>
      <c r="U163" s="179"/>
      <c r="V163" s="179"/>
      <c r="W163" s="326"/>
      <c r="X163" s="45"/>
      <c r="Y163" s="45"/>
      <c r="Z163" s="47"/>
      <c r="AA163" s="411"/>
      <c r="AB163" s="412"/>
    </row>
    <row r="164" spans="1:28">
      <c r="A164" s="548"/>
      <c r="B164" s="347" t="s">
        <v>118</v>
      </c>
      <c r="C164" s="373"/>
      <c r="D164" s="374"/>
      <c r="E164" s="368"/>
      <c r="F164" s="369"/>
      <c r="G164" s="408"/>
      <c r="H164" s="321"/>
      <c r="I164" s="349"/>
      <c r="J164" s="198"/>
      <c r="K164" s="198"/>
      <c r="L164" s="323"/>
      <c r="M164" s="349"/>
      <c r="N164" s="198"/>
      <c r="O164" s="185"/>
      <c r="P164" s="323"/>
      <c r="Q164" s="325"/>
      <c r="R164" s="45"/>
      <c r="S164" s="45"/>
      <c r="T164" s="45"/>
      <c r="U164" s="179"/>
      <c r="V164" s="179"/>
      <c r="W164" s="326"/>
      <c r="X164" s="45"/>
      <c r="Y164" s="45"/>
      <c r="Z164" s="47"/>
      <c r="AA164" s="328"/>
      <c r="AB164" s="399"/>
    </row>
    <row r="165" spans="1:28">
      <c r="A165" s="548"/>
      <c r="B165" s="331" t="s">
        <v>107</v>
      </c>
      <c r="C165" s="377"/>
      <c r="D165" s="378"/>
      <c r="E165" s="379"/>
      <c r="F165" s="379"/>
      <c r="G165" s="413"/>
      <c r="H165" s="378"/>
      <c r="I165" s="380"/>
      <c r="J165" s="380"/>
      <c r="K165" s="380"/>
      <c r="L165" s="381"/>
      <c r="M165" s="382"/>
      <c r="N165" s="380"/>
      <c r="O165" s="380"/>
      <c r="P165" s="381"/>
      <c r="Q165" s="337"/>
      <c r="R165" s="299"/>
      <c r="S165" s="299"/>
      <c r="T165" s="299"/>
      <c r="U165" s="298"/>
      <c r="V165" s="298"/>
      <c r="W165" s="338"/>
      <c r="X165" s="299"/>
      <c r="Y165" s="299"/>
      <c r="Z165" s="193"/>
      <c r="AA165" s="340"/>
      <c r="AB165" s="402"/>
    </row>
    <row r="166" spans="1:28">
      <c r="A166" s="548" t="s">
        <v>109</v>
      </c>
      <c r="B166" s="317" t="s">
        <v>95</v>
      </c>
      <c r="C166" s="373"/>
      <c r="D166" s="374"/>
      <c r="E166" s="368"/>
      <c r="F166" s="369"/>
      <c r="G166" s="400"/>
      <c r="H166" s="321"/>
      <c r="I166" s="322"/>
      <c r="J166" s="184"/>
      <c r="K166" s="184"/>
      <c r="L166" s="323"/>
      <c r="M166" s="322"/>
      <c r="N166" s="184"/>
      <c r="O166" s="185"/>
      <c r="P166" s="323"/>
      <c r="Q166" s="325"/>
      <c r="R166" s="45"/>
      <c r="S166" s="45"/>
      <c r="T166" s="45"/>
      <c r="U166" s="179"/>
      <c r="V166" s="179"/>
      <c r="W166" s="326"/>
      <c r="X166" s="45"/>
      <c r="Y166" s="45"/>
      <c r="Z166" s="294"/>
      <c r="AA166" s="328"/>
      <c r="AB166" s="399"/>
    </row>
    <row r="167" spans="1:28">
      <c r="A167" s="548"/>
      <c r="B167" s="317" t="s">
        <v>28</v>
      </c>
      <c r="C167" s="373"/>
      <c r="D167" s="374"/>
      <c r="E167" s="383"/>
      <c r="F167" s="369"/>
      <c r="G167" s="400"/>
      <c r="H167" s="321"/>
      <c r="I167" s="322"/>
      <c r="J167" s="184"/>
      <c r="K167" s="184"/>
      <c r="L167" s="323"/>
      <c r="M167" s="322"/>
      <c r="N167" s="184"/>
      <c r="O167" s="185"/>
      <c r="P167" s="323"/>
      <c r="Q167" s="325"/>
      <c r="R167" s="45"/>
      <c r="S167" s="45"/>
      <c r="T167" s="45"/>
      <c r="U167" s="179"/>
      <c r="V167" s="179"/>
      <c r="W167" s="326"/>
      <c r="X167" s="45"/>
      <c r="Y167" s="45"/>
      <c r="Z167" s="294"/>
      <c r="AA167" s="328"/>
      <c r="AB167" s="399"/>
    </row>
    <row r="168" spans="1:28">
      <c r="A168" s="548"/>
      <c r="B168" s="317" t="s">
        <v>29</v>
      </c>
      <c r="C168" s="373"/>
      <c r="D168" s="374"/>
      <c r="E168" s="368"/>
      <c r="F168" s="369"/>
      <c r="G168" s="400"/>
      <c r="H168" s="321"/>
      <c r="I168" s="322"/>
      <c r="J168" s="184"/>
      <c r="K168" s="184"/>
      <c r="L168" s="323"/>
      <c r="M168" s="322"/>
      <c r="N168" s="184"/>
      <c r="O168" s="185"/>
      <c r="P168" s="323"/>
      <c r="Q168" s="325"/>
      <c r="R168" s="45"/>
      <c r="S168" s="45"/>
      <c r="T168" s="45"/>
      <c r="U168" s="179"/>
      <c r="V168" s="179"/>
      <c r="W168" s="326"/>
      <c r="X168" s="45"/>
      <c r="Y168" s="45"/>
      <c r="Z168" s="294"/>
      <c r="AA168" s="328"/>
      <c r="AB168" s="399"/>
    </row>
    <row r="169" spans="1:28">
      <c r="A169" s="548"/>
      <c r="B169" s="331" t="s">
        <v>107</v>
      </c>
      <c r="C169" s="332"/>
      <c r="D169" s="333"/>
      <c r="E169" s="199"/>
      <c r="F169" s="199"/>
      <c r="G169" s="414"/>
      <c r="H169" s="333"/>
      <c r="I169" s="370"/>
      <c r="J169" s="372"/>
      <c r="K169" s="371"/>
      <c r="L169" s="372"/>
      <c r="M169" s="370"/>
      <c r="N169" s="371"/>
      <c r="O169" s="371"/>
      <c r="P169" s="372"/>
      <c r="Q169" s="337"/>
      <c r="R169" s="299"/>
      <c r="S169" s="299"/>
      <c r="T169" s="299"/>
      <c r="U169" s="298"/>
      <c r="V169" s="298"/>
      <c r="W169" s="338"/>
      <c r="X169" s="299"/>
      <c r="Y169" s="299"/>
      <c r="Z169" s="193"/>
      <c r="AA169" s="340"/>
      <c r="AB169" s="402"/>
    </row>
    <row r="170" spans="1:28" ht="15" thickBot="1">
      <c r="A170" s="546" t="s">
        <v>32</v>
      </c>
      <c r="B170" s="547"/>
      <c r="C170" s="356"/>
      <c r="D170" s="356"/>
      <c r="E170" s="357"/>
      <c r="F170" s="357"/>
      <c r="G170" s="415"/>
      <c r="H170" s="357"/>
      <c r="I170" s="358"/>
      <c r="J170" s="358"/>
      <c r="K170" s="358"/>
      <c r="L170" s="360"/>
      <c r="M170" s="358"/>
      <c r="N170" s="359"/>
      <c r="O170" s="359"/>
      <c r="P170" s="360"/>
      <c r="Q170" s="361"/>
      <c r="R170" s="362"/>
      <c r="S170" s="362"/>
      <c r="T170" s="362"/>
      <c r="U170" s="363"/>
      <c r="V170" s="363"/>
      <c r="W170" s="364"/>
      <c r="X170" s="362"/>
      <c r="Y170" s="362"/>
      <c r="Z170" s="416"/>
      <c r="AA170" s="417"/>
      <c r="AB170" s="418"/>
    </row>
    <row r="173" spans="1:28" ht="15" thickBot="1">
      <c r="A173" s="300"/>
      <c r="B173" s="308">
        <v>44500</v>
      </c>
      <c r="C173" s="302"/>
      <c r="D173" s="302"/>
      <c r="E173" s="302"/>
      <c r="F173" s="302"/>
      <c r="G173" s="302"/>
      <c r="H173" s="302"/>
      <c r="I173" s="302"/>
      <c r="J173" s="302"/>
      <c r="K173" s="302"/>
      <c r="L173" s="384"/>
      <c r="M173" s="302"/>
      <c r="N173" s="302"/>
      <c r="O173" s="302"/>
      <c r="P173" s="384"/>
      <c r="Q173" s="384"/>
      <c r="R173" s="384"/>
      <c r="S173" s="302"/>
      <c r="T173" s="302"/>
      <c r="U173" s="309"/>
      <c r="V173" s="309"/>
      <c r="W173" s="310"/>
      <c r="X173" s="310"/>
      <c r="Y173" s="310"/>
      <c r="Z173" s="300"/>
      <c r="AA173" s="302"/>
      <c r="AB173" s="302"/>
    </row>
    <row r="174" spans="1:28" ht="15" thickBot="1">
      <c r="A174" s="550" t="s">
        <v>101</v>
      </c>
      <c r="B174" s="551" t="s">
        <v>1</v>
      </c>
      <c r="C174" s="539" t="s">
        <v>2</v>
      </c>
      <c r="D174" s="541" t="s">
        <v>3</v>
      </c>
      <c r="E174" s="555" t="s">
        <v>5</v>
      </c>
      <c r="F174" s="556"/>
      <c r="G174" s="556"/>
      <c r="H174" s="557"/>
      <c r="I174" s="558" t="s">
        <v>125</v>
      </c>
      <c r="J174" s="559"/>
      <c r="K174" s="559"/>
      <c r="L174" s="560"/>
      <c r="M174" s="486" t="s">
        <v>7</v>
      </c>
      <c r="N174" s="487"/>
      <c r="O174" s="487"/>
      <c r="P174" s="488"/>
      <c r="Q174" s="486" t="s">
        <v>8</v>
      </c>
      <c r="R174" s="487"/>
      <c r="S174" s="487"/>
      <c r="T174" s="487"/>
      <c r="U174" s="487"/>
      <c r="V174" s="487"/>
      <c r="W174" s="487"/>
      <c r="X174" s="487"/>
      <c r="Y174" s="487"/>
      <c r="Z174" s="487"/>
      <c r="AA174" s="487"/>
      <c r="AB174" s="488"/>
    </row>
    <row r="175" spans="1:28" ht="36.5" thickBot="1">
      <c r="A175" s="550"/>
      <c r="B175" s="552"/>
      <c r="C175" s="553"/>
      <c r="D175" s="554"/>
      <c r="E175" s="385" t="s">
        <v>10</v>
      </c>
      <c r="F175" s="386" t="s">
        <v>11</v>
      </c>
      <c r="G175" s="386" t="s">
        <v>12</v>
      </c>
      <c r="H175" s="387" t="s">
        <v>13</v>
      </c>
      <c r="I175" s="385" t="s">
        <v>10</v>
      </c>
      <c r="J175" s="386" t="s">
        <v>11</v>
      </c>
      <c r="K175" s="386" t="s">
        <v>14</v>
      </c>
      <c r="L175" s="387" t="s">
        <v>15</v>
      </c>
      <c r="M175" s="388" t="s">
        <v>10</v>
      </c>
      <c r="N175" s="169" t="s">
        <v>11</v>
      </c>
      <c r="O175" s="169" t="s">
        <v>14</v>
      </c>
      <c r="P175" s="389" t="s">
        <v>15</v>
      </c>
      <c r="Q175" s="388" t="s">
        <v>102</v>
      </c>
      <c r="R175" s="169" t="s">
        <v>103</v>
      </c>
      <c r="S175" s="169" t="s">
        <v>104</v>
      </c>
      <c r="T175" s="169" t="s">
        <v>105</v>
      </c>
      <c r="U175" s="169" t="s">
        <v>92</v>
      </c>
      <c r="V175" s="169" t="s">
        <v>93</v>
      </c>
      <c r="W175" s="171" t="s">
        <v>94</v>
      </c>
      <c r="X175" s="171" t="s">
        <v>21</v>
      </c>
      <c r="Y175" s="171" t="s">
        <v>79</v>
      </c>
      <c r="Z175" s="169" t="s">
        <v>120</v>
      </c>
      <c r="AA175" s="169" t="s">
        <v>122</v>
      </c>
      <c r="AB175" s="389" t="s">
        <v>123</v>
      </c>
    </row>
    <row r="176" spans="1:28">
      <c r="A176" s="548" t="s">
        <v>106</v>
      </c>
      <c r="B176" s="390" t="s">
        <v>24</v>
      </c>
      <c r="C176" s="391"/>
      <c r="D176" s="392"/>
      <c r="E176" s="393"/>
      <c r="F176" s="394"/>
      <c r="G176" s="395"/>
      <c r="H176" s="396"/>
      <c r="I176" s="397"/>
      <c r="J176" s="176"/>
      <c r="K176" s="176"/>
      <c r="L176" s="398"/>
      <c r="M176" s="322"/>
      <c r="N176" s="184"/>
      <c r="O176" s="185"/>
      <c r="P176" s="323"/>
      <c r="Q176" s="325"/>
      <c r="R176" s="45"/>
      <c r="S176" s="45"/>
      <c r="T176" s="45"/>
      <c r="U176" s="179"/>
      <c r="V176" s="179"/>
      <c r="W176" s="326"/>
      <c r="X176" s="45"/>
      <c r="Y176" s="45"/>
      <c r="Z176" s="294"/>
      <c r="AA176" s="328"/>
      <c r="AB176" s="399"/>
    </row>
    <row r="177" spans="1:28">
      <c r="A177" s="548"/>
      <c r="B177" s="317" t="s">
        <v>80</v>
      </c>
      <c r="C177" s="318"/>
      <c r="D177" s="319"/>
      <c r="E177" s="368"/>
      <c r="F177" s="369"/>
      <c r="G177" s="400"/>
      <c r="H177" s="321"/>
      <c r="I177" s="322"/>
      <c r="J177" s="184"/>
      <c r="K177" s="184"/>
      <c r="L177" s="323"/>
      <c r="M177" s="322"/>
      <c r="N177" s="184"/>
      <c r="O177" s="185"/>
      <c r="P177" s="323"/>
      <c r="Q177" s="325"/>
      <c r="R177" s="45"/>
      <c r="S177" s="45"/>
      <c r="T177" s="45"/>
      <c r="U177" s="179"/>
      <c r="V177" s="179"/>
      <c r="W177" s="326"/>
      <c r="X177" s="45"/>
      <c r="Y177" s="45"/>
      <c r="Z177" s="294"/>
      <c r="AA177" s="328"/>
      <c r="AB177" s="399"/>
    </row>
    <row r="178" spans="1:28">
      <c r="A178" s="548"/>
      <c r="B178" s="317" t="s">
        <v>31</v>
      </c>
      <c r="C178" s="318"/>
      <c r="D178" s="319"/>
      <c r="E178" s="368"/>
      <c r="F178" s="369"/>
      <c r="G178" s="400"/>
      <c r="H178" s="321"/>
      <c r="I178" s="322"/>
      <c r="J178" s="184"/>
      <c r="K178" s="184"/>
      <c r="L178" s="323"/>
      <c r="M178" s="322"/>
      <c r="N178" s="184"/>
      <c r="O178" s="330"/>
      <c r="P178" s="323"/>
      <c r="Q178" s="325"/>
      <c r="R178" s="45"/>
      <c r="S178" s="45"/>
      <c r="T178" s="45"/>
      <c r="U178" s="179"/>
      <c r="V178" s="179"/>
      <c r="W178" s="326"/>
      <c r="X178" s="45"/>
      <c r="Y178" s="45"/>
      <c r="Z178" s="294"/>
      <c r="AA178" s="328"/>
      <c r="AB178" s="399"/>
    </row>
    <row r="179" spans="1:28">
      <c r="A179" s="548"/>
      <c r="B179" s="331" t="s">
        <v>107</v>
      </c>
      <c r="C179" s="332"/>
      <c r="D179" s="332"/>
      <c r="E179" s="332"/>
      <c r="F179" s="332"/>
      <c r="G179" s="401"/>
      <c r="H179" s="333"/>
      <c r="I179" s="370"/>
      <c r="J179" s="372"/>
      <c r="K179" s="371"/>
      <c r="L179" s="372"/>
      <c r="M179" s="370"/>
      <c r="N179" s="371"/>
      <c r="O179" s="371"/>
      <c r="P179" s="372"/>
      <c r="Q179" s="337"/>
      <c r="R179" s="299"/>
      <c r="S179" s="299"/>
      <c r="T179" s="299"/>
      <c r="U179" s="298"/>
      <c r="V179" s="298"/>
      <c r="W179" s="338"/>
      <c r="X179" s="299"/>
      <c r="Y179" s="299"/>
      <c r="Z179" s="193"/>
      <c r="AA179" s="340"/>
      <c r="AB179" s="402"/>
    </row>
    <row r="180" spans="1:28">
      <c r="A180" s="548" t="s">
        <v>108</v>
      </c>
      <c r="B180" s="342" t="s">
        <v>25</v>
      </c>
      <c r="C180" s="373"/>
      <c r="D180" s="374"/>
      <c r="E180" s="375"/>
      <c r="F180" s="376"/>
      <c r="G180" s="403"/>
      <c r="H180" s="321"/>
      <c r="I180" s="346"/>
      <c r="J180" s="195"/>
      <c r="K180" s="195"/>
      <c r="L180" s="323"/>
      <c r="M180" s="346"/>
      <c r="N180" s="195"/>
      <c r="O180" s="196"/>
      <c r="P180" s="323"/>
      <c r="Q180" s="325"/>
      <c r="R180" s="45"/>
      <c r="S180" s="45"/>
      <c r="T180" s="45"/>
      <c r="U180" s="179"/>
      <c r="V180" s="179"/>
      <c r="W180" s="326"/>
      <c r="X180" s="45"/>
      <c r="Y180" s="45"/>
      <c r="Z180" s="47"/>
      <c r="AA180" s="328"/>
      <c r="AB180" s="399"/>
    </row>
    <row r="181" spans="1:28">
      <c r="A181" s="548"/>
      <c r="B181" s="317" t="s">
        <v>27</v>
      </c>
      <c r="C181" s="373"/>
      <c r="D181" s="374"/>
      <c r="E181" s="368"/>
      <c r="F181" s="369"/>
      <c r="G181" s="400"/>
      <c r="H181" s="321"/>
      <c r="I181" s="322"/>
      <c r="J181" s="184"/>
      <c r="K181" s="184"/>
      <c r="L181" s="323"/>
      <c r="M181" s="322"/>
      <c r="N181" s="184"/>
      <c r="O181" s="185"/>
      <c r="P181" s="323"/>
      <c r="Q181" s="325"/>
      <c r="R181" s="45"/>
      <c r="S181" s="45"/>
      <c r="T181" s="45"/>
      <c r="U181" s="179"/>
      <c r="V181" s="179"/>
      <c r="W181" s="326"/>
      <c r="X181" s="45"/>
      <c r="Y181" s="45"/>
      <c r="Z181" s="294"/>
      <c r="AA181" s="328"/>
      <c r="AB181" s="399"/>
    </row>
    <row r="182" spans="1:28">
      <c r="A182" s="548"/>
      <c r="B182" s="347" t="s">
        <v>30</v>
      </c>
      <c r="C182" s="404"/>
      <c r="D182" s="405"/>
      <c r="E182" s="406"/>
      <c r="F182" s="407"/>
      <c r="G182" s="408"/>
      <c r="H182" s="409"/>
      <c r="I182" s="349"/>
      <c r="J182" s="198"/>
      <c r="K182" s="198"/>
      <c r="L182" s="410"/>
      <c r="M182" s="349"/>
      <c r="N182" s="198"/>
      <c r="O182" s="198"/>
      <c r="P182" s="410"/>
      <c r="Q182" s="325"/>
      <c r="R182" s="45"/>
      <c r="S182" s="45"/>
      <c r="T182" s="45"/>
      <c r="U182" s="179"/>
      <c r="V182" s="179"/>
      <c r="W182" s="326"/>
      <c r="X182" s="45"/>
      <c r="Y182" s="45"/>
      <c r="Z182" s="47"/>
      <c r="AA182" s="411"/>
      <c r="AB182" s="412"/>
    </row>
    <row r="183" spans="1:28">
      <c r="A183" s="548"/>
      <c r="B183" s="347" t="s">
        <v>118</v>
      </c>
      <c r="C183" s="373"/>
      <c r="D183" s="374"/>
      <c r="E183" s="368"/>
      <c r="F183" s="369"/>
      <c r="G183" s="408"/>
      <c r="H183" s="321"/>
      <c r="I183" s="349"/>
      <c r="J183" s="198"/>
      <c r="K183" s="198"/>
      <c r="L183" s="323"/>
      <c r="M183" s="349"/>
      <c r="N183" s="198"/>
      <c r="O183" s="185"/>
      <c r="P183" s="323"/>
      <c r="Q183" s="325"/>
      <c r="R183" s="45"/>
      <c r="S183" s="45"/>
      <c r="T183" s="45"/>
      <c r="U183" s="179"/>
      <c r="V183" s="179"/>
      <c r="W183" s="326"/>
      <c r="X183" s="45"/>
      <c r="Y183" s="45"/>
      <c r="Z183" s="47"/>
      <c r="AA183" s="328"/>
      <c r="AB183" s="399"/>
    </row>
    <row r="184" spans="1:28">
      <c r="A184" s="548"/>
      <c r="B184" s="331" t="s">
        <v>107</v>
      </c>
      <c r="C184" s="377"/>
      <c r="D184" s="378"/>
      <c r="E184" s="379"/>
      <c r="F184" s="379"/>
      <c r="G184" s="413"/>
      <c r="H184" s="378"/>
      <c r="I184" s="380"/>
      <c r="J184" s="380"/>
      <c r="K184" s="380"/>
      <c r="L184" s="381"/>
      <c r="M184" s="382"/>
      <c r="N184" s="380"/>
      <c r="O184" s="380"/>
      <c r="P184" s="381"/>
      <c r="Q184" s="337"/>
      <c r="R184" s="299"/>
      <c r="S184" s="299"/>
      <c r="T184" s="299"/>
      <c r="U184" s="298"/>
      <c r="V184" s="298"/>
      <c r="W184" s="338"/>
      <c r="X184" s="299"/>
      <c r="Y184" s="299"/>
      <c r="Z184" s="193"/>
      <c r="AA184" s="340"/>
      <c r="AB184" s="402"/>
    </row>
    <row r="185" spans="1:28">
      <c r="A185" s="548" t="s">
        <v>109</v>
      </c>
      <c r="B185" s="317" t="s">
        <v>95</v>
      </c>
      <c r="C185" s="373"/>
      <c r="D185" s="374"/>
      <c r="E185" s="368"/>
      <c r="F185" s="369"/>
      <c r="G185" s="400"/>
      <c r="H185" s="321"/>
      <c r="I185" s="322"/>
      <c r="J185" s="184"/>
      <c r="K185" s="184"/>
      <c r="L185" s="323"/>
      <c r="M185" s="322"/>
      <c r="N185" s="184"/>
      <c r="O185" s="185"/>
      <c r="P185" s="323"/>
      <c r="Q185" s="325"/>
      <c r="R185" s="45"/>
      <c r="S185" s="45"/>
      <c r="T185" s="45"/>
      <c r="U185" s="179"/>
      <c r="V185" s="179"/>
      <c r="W185" s="326"/>
      <c r="X185" s="45"/>
      <c r="Y185" s="45"/>
      <c r="Z185" s="294"/>
      <c r="AA185" s="328"/>
      <c r="AB185" s="399"/>
    </row>
    <row r="186" spans="1:28">
      <c r="A186" s="548"/>
      <c r="B186" s="317" t="s">
        <v>28</v>
      </c>
      <c r="C186" s="373"/>
      <c r="D186" s="374"/>
      <c r="E186" s="383"/>
      <c r="F186" s="369"/>
      <c r="G186" s="400"/>
      <c r="H186" s="321"/>
      <c r="I186" s="322"/>
      <c r="J186" s="184"/>
      <c r="K186" s="184"/>
      <c r="L186" s="323"/>
      <c r="M186" s="322"/>
      <c r="N186" s="184"/>
      <c r="O186" s="185"/>
      <c r="P186" s="323"/>
      <c r="Q186" s="325"/>
      <c r="R186" s="45"/>
      <c r="S186" s="45"/>
      <c r="T186" s="45"/>
      <c r="U186" s="179"/>
      <c r="V186" s="179"/>
      <c r="W186" s="326"/>
      <c r="X186" s="45"/>
      <c r="Y186" s="45"/>
      <c r="Z186" s="294"/>
      <c r="AA186" s="328"/>
      <c r="AB186" s="399"/>
    </row>
    <row r="187" spans="1:28">
      <c r="A187" s="548"/>
      <c r="B187" s="317" t="s">
        <v>29</v>
      </c>
      <c r="C187" s="373"/>
      <c r="D187" s="374"/>
      <c r="E187" s="368"/>
      <c r="F187" s="369"/>
      <c r="G187" s="400"/>
      <c r="H187" s="321"/>
      <c r="I187" s="322"/>
      <c r="J187" s="184"/>
      <c r="K187" s="184"/>
      <c r="L187" s="323"/>
      <c r="M187" s="322"/>
      <c r="N187" s="184"/>
      <c r="O187" s="185"/>
      <c r="P187" s="323"/>
      <c r="Q187" s="325"/>
      <c r="R187" s="45"/>
      <c r="S187" s="45"/>
      <c r="T187" s="45"/>
      <c r="U187" s="179"/>
      <c r="V187" s="179"/>
      <c r="W187" s="326"/>
      <c r="X187" s="45"/>
      <c r="Y187" s="45"/>
      <c r="Z187" s="294"/>
      <c r="AA187" s="328"/>
      <c r="AB187" s="399"/>
    </row>
    <row r="188" spans="1:28">
      <c r="A188" s="548"/>
      <c r="B188" s="331" t="s">
        <v>107</v>
      </c>
      <c r="C188" s="332"/>
      <c r="D188" s="333"/>
      <c r="E188" s="199"/>
      <c r="F188" s="199"/>
      <c r="G188" s="414"/>
      <c r="H188" s="333"/>
      <c r="I188" s="370"/>
      <c r="J188" s="372"/>
      <c r="K188" s="371"/>
      <c r="L188" s="372"/>
      <c r="M188" s="370"/>
      <c r="N188" s="371"/>
      <c r="O188" s="371"/>
      <c r="P188" s="372"/>
      <c r="Q188" s="337"/>
      <c r="R188" s="299"/>
      <c r="S188" s="299"/>
      <c r="T188" s="299"/>
      <c r="U188" s="298"/>
      <c r="V188" s="298"/>
      <c r="W188" s="338"/>
      <c r="X188" s="299"/>
      <c r="Y188" s="299"/>
      <c r="Z188" s="193"/>
      <c r="AA188" s="340"/>
      <c r="AB188" s="402"/>
    </row>
    <row r="189" spans="1:28" ht="15" thickBot="1">
      <c r="A189" s="546" t="s">
        <v>32</v>
      </c>
      <c r="B189" s="547"/>
      <c r="C189" s="356"/>
      <c r="D189" s="356"/>
      <c r="E189" s="357"/>
      <c r="F189" s="357"/>
      <c r="G189" s="415"/>
      <c r="H189" s="357"/>
      <c r="I189" s="358"/>
      <c r="J189" s="358"/>
      <c r="K189" s="358"/>
      <c r="L189" s="360"/>
      <c r="M189" s="358"/>
      <c r="N189" s="359"/>
      <c r="O189" s="359"/>
      <c r="P189" s="360"/>
      <c r="Q189" s="361"/>
      <c r="R189" s="362"/>
      <c r="S189" s="362"/>
      <c r="T189" s="362"/>
      <c r="U189" s="363"/>
      <c r="V189" s="363"/>
      <c r="W189" s="364"/>
      <c r="X189" s="362"/>
      <c r="Y189" s="362"/>
      <c r="Z189" s="416"/>
      <c r="AA189" s="417"/>
      <c r="AB189" s="418"/>
    </row>
    <row r="192" spans="1:28" ht="15" thickBot="1">
      <c r="A192" s="300"/>
      <c r="B192" s="308">
        <v>44530</v>
      </c>
      <c r="C192" s="302"/>
      <c r="D192" s="302"/>
      <c r="E192" s="302"/>
      <c r="F192" s="302"/>
      <c r="G192" s="302"/>
      <c r="H192" s="302"/>
      <c r="I192" s="302"/>
      <c r="J192" s="302"/>
      <c r="K192" s="302"/>
      <c r="L192" s="384"/>
      <c r="M192" s="302"/>
      <c r="N192" s="302"/>
      <c r="O192" s="302"/>
      <c r="P192" s="384"/>
      <c r="Q192" s="384"/>
      <c r="R192" s="384"/>
      <c r="S192" s="302"/>
      <c r="T192" s="302"/>
      <c r="U192" s="309"/>
      <c r="V192" s="309"/>
      <c r="W192" s="310"/>
      <c r="X192" s="310"/>
      <c r="Y192" s="310"/>
      <c r="Z192" s="300"/>
      <c r="AA192" s="302"/>
      <c r="AB192" s="302"/>
    </row>
    <row r="193" spans="1:28" ht="15" thickBot="1">
      <c r="A193" s="550" t="s">
        <v>101</v>
      </c>
      <c r="B193" s="551" t="s">
        <v>1</v>
      </c>
      <c r="C193" s="539" t="s">
        <v>2</v>
      </c>
      <c r="D193" s="541" t="s">
        <v>3</v>
      </c>
      <c r="E193" s="555" t="s">
        <v>5</v>
      </c>
      <c r="F193" s="556"/>
      <c r="G193" s="556"/>
      <c r="H193" s="557"/>
      <c r="I193" s="558" t="s">
        <v>125</v>
      </c>
      <c r="J193" s="559"/>
      <c r="K193" s="559"/>
      <c r="L193" s="560"/>
      <c r="M193" s="486" t="s">
        <v>7</v>
      </c>
      <c r="N193" s="487"/>
      <c r="O193" s="487"/>
      <c r="P193" s="488"/>
      <c r="Q193" s="486" t="s">
        <v>8</v>
      </c>
      <c r="R193" s="487"/>
      <c r="S193" s="487"/>
      <c r="T193" s="487"/>
      <c r="U193" s="487"/>
      <c r="V193" s="487"/>
      <c r="W193" s="487"/>
      <c r="X193" s="487"/>
      <c r="Y193" s="487"/>
      <c r="Z193" s="487"/>
      <c r="AA193" s="487"/>
      <c r="AB193" s="488"/>
    </row>
    <row r="194" spans="1:28" ht="36.5" thickBot="1">
      <c r="A194" s="550"/>
      <c r="B194" s="552"/>
      <c r="C194" s="553"/>
      <c r="D194" s="554"/>
      <c r="E194" s="385" t="s">
        <v>10</v>
      </c>
      <c r="F194" s="386" t="s">
        <v>11</v>
      </c>
      <c r="G194" s="386" t="s">
        <v>12</v>
      </c>
      <c r="H194" s="387" t="s">
        <v>13</v>
      </c>
      <c r="I194" s="385" t="s">
        <v>10</v>
      </c>
      <c r="J194" s="386" t="s">
        <v>11</v>
      </c>
      <c r="K194" s="386" t="s">
        <v>14</v>
      </c>
      <c r="L194" s="387" t="s">
        <v>15</v>
      </c>
      <c r="M194" s="388" t="s">
        <v>10</v>
      </c>
      <c r="N194" s="169" t="s">
        <v>11</v>
      </c>
      <c r="O194" s="169" t="s">
        <v>14</v>
      </c>
      <c r="P194" s="389" t="s">
        <v>15</v>
      </c>
      <c r="Q194" s="388" t="s">
        <v>102</v>
      </c>
      <c r="R194" s="169" t="s">
        <v>103</v>
      </c>
      <c r="S194" s="169" t="s">
        <v>104</v>
      </c>
      <c r="T194" s="169" t="s">
        <v>105</v>
      </c>
      <c r="U194" s="169" t="s">
        <v>92</v>
      </c>
      <c r="V194" s="169" t="s">
        <v>93</v>
      </c>
      <c r="W194" s="171" t="s">
        <v>94</v>
      </c>
      <c r="X194" s="171" t="s">
        <v>21</v>
      </c>
      <c r="Y194" s="171" t="s">
        <v>79</v>
      </c>
      <c r="Z194" s="169" t="s">
        <v>120</v>
      </c>
      <c r="AA194" s="169" t="s">
        <v>122</v>
      </c>
      <c r="AB194" s="389" t="s">
        <v>123</v>
      </c>
    </row>
    <row r="195" spans="1:28">
      <c r="A195" s="548" t="s">
        <v>106</v>
      </c>
      <c r="B195" s="390" t="s">
        <v>24</v>
      </c>
      <c r="C195" s="391"/>
      <c r="D195" s="392"/>
      <c r="E195" s="393"/>
      <c r="F195" s="394"/>
      <c r="G195" s="395"/>
      <c r="H195" s="396"/>
      <c r="I195" s="397"/>
      <c r="J195" s="176"/>
      <c r="K195" s="176"/>
      <c r="L195" s="398"/>
      <c r="M195" s="322"/>
      <c r="N195" s="184"/>
      <c r="O195" s="185"/>
      <c r="P195" s="323"/>
      <c r="Q195" s="325"/>
      <c r="R195" s="45"/>
      <c r="S195" s="45"/>
      <c r="T195" s="45"/>
      <c r="U195" s="179"/>
      <c r="V195" s="179"/>
      <c r="W195" s="326"/>
      <c r="X195" s="45"/>
      <c r="Y195" s="45"/>
      <c r="Z195" s="294"/>
      <c r="AA195" s="328"/>
      <c r="AB195" s="399"/>
    </row>
    <row r="196" spans="1:28">
      <c r="A196" s="548"/>
      <c r="B196" s="317" t="s">
        <v>80</v>
      </c>
      <c r="C196" s="318"/>
      <c r="D196" s="319"/>
      <c r="E196" s="368"/>
      <c r="F196" s="369"/>
      <c r="G196" s="400"/>
      <c r="H196" s="321"/>
      <c r="I196" s="322"/>
      <c r="J196" s="184"/>
      <c r="K196" s="184"/>
      <c r="L196" s="323"/>
      <c r="M196" s="322"/>
      <c r="N196" s="184"/>
      <c r="O196" s="185"/>
      <c r="P196" s="323"/>
      <c r="Q196" s="325"/>
      <c r="R196" s="45"/>
      <c r="S196" s="45"/>
      <c r="T196" s="45"/>
      <c r="U196" s="179"/>
      <c r="V196" s="179"/>
      <c r="W196" s="326"/>
      <c r="X196" s="45"/>
      <c r="Y196" s="45"/>
      <c r="Z196" s="294"/>
      <c r="AA196" s="328"/>
      <c r="AB196" s="399"/>
    </row>
    <row r="197" spans="1:28">
      <c r="A197" s="548"/>
      <c r="B197" s="317" t="s">
        <v>31</v>
      </c>
      <c r="C197" s="318"/>
      <c r="D197" s="319"/>
      <c r="E197" s="368"/>
      <c r="F197" s="369"/>
      <c r="G197" s="400"/>
      <c r="H197" s="321"/>
      <c r="I197" s="322"/>
      <c r="J197" s="184"/>
      <c r="K197" s="184"/>
      <c r="L197" s="323"/>
      <c r="M197" s="322"/>
      <c r="N197" s="184"/>
      <c r="O197" s="330"/>
      <c r="P197" s="323"/>
      <c r="Q197" s="325"/>
      <c r="R197" s="45"/>
      <c r="S197" s="45"/>
      <c r="T197" s="45"/>
      <c r="U197" s="179"/>
      <c r="V197" s="179"/>
      <c r="W197" s="326"/>
      <c r="X197" s="45"/>
      <c r="Y197" s="45"/>
      <c r="Z197" s="294"/>
      <c r="AA197" s="328"/>
      <c r="AB197" s="399"/>
    </row>
    <row r="198" spans="1:28">
      <c r="A198" s="548"/>
      <c r="B198" s="331" t="s">
        <v>107</v>
      </c>
      <c r="C198" s="332"/>
      <c r="D198" s="332"/>
      <c r="E198" s="332"/>
      <c r="F198" s="332"/>
      <c r="G198" s="401"/>
      <c r="H198" s="333"/>
      <c r="I198" s="370"/>
      <c r="J198" s="372"/>
      <c r="K198" s="371"/>
      <c r="L198" s="372"/>
      <c r="M198" s="370"/>
      <c r="N198" s="371"/>
      <c r="O198" s="371"/>
      <c r="P198" s="372"/>
      <c r="Q198" s="337"/>
      <c r="R198" s="299"/>
      <c r="S198" s="299"/>
      <c r="T198" s="299"/>
      <c r="U198" s="298"/>
      <c r="V198" s="298"/>
      <c r="W198" s="338"/>
      <c r="X198" s="299"/>
      <c r="Y198" s="299"/>
      <c r="Z198" s="193"/>
      <c r="AA198" s="340"/>
      <c r="AB198" s="402"/>
    </row>
    <row r="199" spans="1:28">
      <c r="A199" s="548" t="s">
        <v>108</v>
      </c>
      <c r="B199" s="342" t="s">
        <v>25</v>
      </c>
      <c r="C199" s="373"/>
      <c r="D199" s="374"/>
      <c r="E199" s="375"/>
      <c r="F199" s="376"/>
      <c r="G199" s="403"/>
      <c r="H199" s="321"/>
      <c r="I199" s="346"/>
      <c r="J199" s="195"/>
      <c r="K199" s="195"/>
      <c r="L199" s="323"/>
      <c r="M199" s="346"/>
      <c r="N199" s="195"/>
      <c r="O199" s="196"/>
      <c r="P199" s="323"/>
      <c r="Q199" s="325"/>
      <c r="R199" s="45"/>
      <c r="S199" s="45"/>
      <c r="T199" s="45"/>
      <c r="U199" s="179"/>
      <c r="V199" s="179"/>
      <c r="W199" s="326"/>
      <c r="X199" s="45"/>
      <c r="Y199" s="45"/>
      <c r="Z199" s="47"/>
      <c r="AA199" s="328"/>
      <c r="AB199" s="399"/>
    </row>
    <row r="200" spans="1:28">
      <c r="A200" s="548"/>
      <c r="B200" s="317" t="s">
        <v>27</v>
      </c>
      <c r="C200" s="373"/>
      <c r="D200" s="374"/>
      <c r="E200" s="368"/>
      <c r="F200" s="369"/>
      <c r="G200" s="400"/>
      <c r="H200" s="321"/>
      <c r="I200" s="322"/>
      <c r="J200" s="184"/>
      <c r="K200" s="184"/>
      <c r="L200" s="323"/>
      <c r="M200" s="322"/>
      <c r="N200" s="184"/>
      <c r="O200" s="185"/>
      <c r="P200" s="323"/>
      <c r="Q200" s="325"/>
      <c r="R200" s="45"/>
      <c r="S200" s="45"/>
      <c r="T200" s="45"/>
      <c r="U200" s="179"/>
      <c r="V200" s="179"/>
      <c r="W200" s="326"/>
      <c r="X200" s="45"/>
      <c r="Y200" s="45"/>
      <c r="Z200" s="294"/>
      <c r="AA200" s="328"/>
      <c r="AB200" s="399"/>
    </row>
    <row r="201" spans="1:28">
      <c r="A201" s="548"/>
      <c r="B201" s="347" t="s">
        <v>30</v>
      </c>
      <c r="C201" s="404"/>
      <c r="D201" s="405"/>
      <c r="E201" s="406"/>
      <c r="F201" s="407"/>
      <c r="G201" s="408"/>
      <c r="H201" s="409"/>
      <c r="I201" s="349"/>
      <c r="J201" s="198"/>
      <c r="K201" s="198"/>
      <c r="L201" s="410"/>
      <c r="M201" s="349"/>
      <c r="N201" s="198"/>
      <c r="O201" s="198"/>
      <c r="P201" s="410"/>
      <c r="Q201" s="325"/>
      <c r="R201" s="45"/>
      <c r="S201" s="45"/>
      <c r="T201" s="45"/>
      <c r="U201" s="179"/>
      <c r="V201" s="179"/>
      <c r="W201" s="326"/>
      <c r="X201" s="45"/>
      <c r="Y201" s="45"/>
      <c r="Z201" s="47"/>
      <c r="AA201" s="411"/>
      <c r="AB201" s="412"/>
    </row>
    <row r="202" spans="1:28">
      <c r="A202" s="548"/>
      <c r="B202" s="347" t="s">
        <v>118</v>
      </c>
      <c r="C202" s="373"/>
      <c r="D202" s="374"/>
      <c r="E202" s="368"/>
      <c r="F202" s="369"/>
      <c r="G202" s="408"/>
      <c r="H202" s="321"/>
      <c r="I202" s="349"/>
      <c r="J202" s="198"/>
      <c r="K202" s="198"/>
      <c r="L202" s="323"/>
      <c r="M202" s="349"/>
      <c r="N202" s="198"/>
      <c r="O202" s="185"/>
      <c r="P202" s="323"/>
      <c r="Q202" s="325"/>
      <c r="R202" s="45"/>
      <c r="S202" s="45"/>
      <c r="T202" s="45"/>
      <c r="U202" s="179"/>
      <c r="V202" s="179"/>
      <c r="W202" s="326"/>
      <c r="X202" s="45"/>
      <c r="Y202" s="45"/>
      <c r="Z202" s="47"/>
      <c r="AA202" s="328"/>
      <c r="AB202" s="399"/>
    </row>
    <row r="203" spans="1:28">
      <c r="A203" s="548"/>
      <c r="B203" s="331" t="s">
        <v>107</v>
      </c>
      <c r="C203" s="377"/>
      <c r="D203" s="378"/>
      <c r="E203" s="379"/>
      <c r="F203" s="379"/>
      <c r="G203" s="413"/>
      <c r="H203" s="378"/>
      <c r="I203" s="380"/>
      <c r="J203" s="380"/>
      <c r="K203" s="380"/>
      <c r="L203" s="381"/>
      <c r="M203" s="382"/>
      <c r="N203" s="380"/>
      <c r="O203" s="380"/>
      <c r="P203" s="381"/>
      <c r="Q203" s="337"/>
      <c r="R203" s="299"/>
      <c r="S203" s="299"/>
      <c r="T203" s="299"/>
      <c r="U203" s="298"/>
      <c r="V203" s="298"/>
      <c r="W203" s="338"/>
      <c r="X203" s="299"/>
      <c r="Y203" s="299"/>
      <c r="Z203" s="193"/>
      <c r="AA203" s="340"/>
      <c r="AB203" s="402"/>
    </row>
    <row r="204" spans="1:28">
      <c r="A204" s="548" t="s">
        <v>109</v>
      </c>
      <c r="B204" s="317" t="s">
        <v>95</v>
      </c>
      <c r="C204" s="373"/>
      <c r="D204" s="374"/>
      <c r="E204" s="368"/>
      <c r="F204" s="369"/>
      <c r="G204" s="400"/>
      <c r="H204" s="321"/>
      <c r="I204" s="322"/>
      <c r="J204" s="184"/>
      <c r="K204" s="184"/>
      <c r="L204" s="323"/>
      <c r="M204" s="322"/>
      <c r="N204" s="184"/>
      <c r="O204" s="185"/>
      <c r="P204" s="323"/>
      <c r="Q204" s="325"/>
      <c r="R204" s="45"/>
      <c r="S204" s="45"/>
      <c r="T204" s="45"/>
      <c r="U204" s="179"/>
      <c r="V204" s="179"/>
      <c r="W204" s="326"/>
      <c r="X204" s="45"/>
      <c r="Y204" s="45"/>
      <c r="Z204" s="294"/>
      <c r="AA204" s="328"/>
      <c r="AB204" s="399"/>
    </row>
    <row r="205" spans="1:28">
      <c r="A205" s="548"/>
      <c r="B205" s="317" t="s">
        <v>28</v>
      </c>
      <c r="C205" s="373"/>
      <c r="D205" s="374"/>
      <c r="E205" s="383"/>
      <c r="F205" s="369"/>
      <c r="G205" s="400"/>
      <c r="H205" s="321"/>
      <c r="I205" s="322"/>
      <c r="J205" s="184"/>
      <c r="K205" s="184"/>
      <c r="L205" s="323"/>
      <c r="M205" s="322"/>
      <c r="N205" s="184"/>
      <c r="O205" s="185"/>
      <c r="P205" s="323"/>
      <c r="Q205" s="325"/>
      <c r="R205" s="45"/>
      <c r="S205" s="45"/>
      <c r="T205" s="45"/>
      <c r="U205" s="179"/>
      <c r="V205" s="179"/>
      <c r="W205" s="326"/>
      <c r="X205" s="45"/>
      <c r="Y205" s="45"/>
      <c r="Z205" s="294"/>
      <c r="AA205" s="328"/>
      <c r="AB205" s="399"/>
    </row>
    <row r="206" spans="1:28">
      <c r="A206" s="548"/>
      <c r="B206" s="317" t="s">
        <v>29</v>
      </c>
      <c r="C206" s="373"/>
      <c r="D206" s="374"/>
      <c r="E206" s="368"/>
      <c r="F206" s="369"/>
      <c r="G206" s="400"/>
      <c r="H206" s="321"/>
      <c r="I206" s="322"/>
      <c r="J206" s="184"/>
      <c r="K206" s="184"/>
      <c r="L206" s="323"/>
      <c r="M206" s="322"/>
      <c r="N206" s="184"/>
      <c r="O206" s="185"/>
      <c r="P206" s="323"/>
      <c r="Q206" s="325"/>
      <c r="R206" s="45"/>
      <c r="S206" s="45"/>
      <c r="T206" s="45"/>
      <c r="U206" s="179"/>
      <c r="V206" s="179"/>
      <c r="W206" s="326"/>
      <c r="X206" s="45"/>
      <c r="Y206" s="45"/>
      <c r="Z206" s="294"/>
      <c r="AA206" s="328"/>
      <c r="AB206" s="399"/>
    </row>
    <row r="207" spans="1:28">
      <c r="A207" s="548"/>
      <c r="B207" s="331" t="s">
        <v>107</v>
      </c>
      <c r="C207" s="332"/>
      <c r="D207" s="333"/>
      <c r="E207" s="199"/>
      <c r="F207" s="199"/>
      <c r="G207" s="414"/>
      <c r="H207" s="333"/>
      <c r="I207" s="370"/>
      <c r="J207" s="372"/>
      <c r="K207" s="371"/>
      <c r="L207" s="372"/>
      <c r="M207" s="370"/>
      <c r="N207" s="371"/>
      <c r="O207" s="371"/>
      <c r="P207" s="372"/>
      <c r="Q207" s="337"/>
      <c r="R207" s="299"/>
      <c r="S207" s="299"/>
      <c r="T207" s="299"/>
      <c r="U207" s="298"/>
      <c r="V207" s="298"/>
      <c r="W207" s="338"/>
      <c r="X207" s="299"/>
      <c r="Y207" s="299"/>
      <c r="Z207" s="193"/>
      <c r="AA207" s="340"/>
      <c r="AB207" s="402"/>
    </row>
    <row r="208" spans="1:28" ht="15" thickBot="1">
      <c r="A208" s="546" t="s">
        <v>32</v>
      </c>
      <c r="B208" s="547"/>
      <c r="C208" s="356"/>
      <c r="D208" s="356"/>
      <c r="E208" s="357"/>
      <c r="F208" s="357"/>
      <c r="G208" s="415"/>
      <c r="H208" s="357"/>
      <c r="I208" s="358"/>
      <c r="J208" s="358"/>
      <c r="K208" s="358"/>
      <c r="L208" s="360"/>
      <c r="M208" s="358"/>
      <c r="N208" s="359"/>
      <c r="O208" s="359"/>
      <c r="P208" s="360"/>
      <c r="Q208" s="361"/>
      <c r="R208" s="362"/>
      <c r="S208" s="362"/>
      <c r="T208" s="362"/>
      <c r="U208" s="363"/>
      <c r="V208" s="363"/>
      <c r="W208" s="364"/>
      <c r="X208" s="362"/>
      <c r="Y208" s="362"/>
      <c r="Z208" s="416"/>
      <c r="AA208" s="417"/>
      <c r="AB208" s="418"/>
    </row>
    <row r="211" spans="1:28" ht="15" thickBot="1">
      <c r="A211" s="300"/>
      <c r="B211" s="308">
        <v>44561</v>
      </c>
      <c r="C211" s="302"/>
      <c r="D211" s="302"/>
      <c r="E211" s="302"/>
      <c r="F211" s="302"/>
      <c r="G211" s="302"/>
      <c r="H211" s="302"/>
      <c r="I211" s="302"/>
      <c r="J211" s="302"/>
      <c r="K211" s="302"/>
      <c r="L211" s="384"/>
      <c r="M211" s="302"/>
      <c r="N211" s="302"/>
      <c r="O211" s="302"/>
      <c r="P211" s="384"/>
      <c r="Q211" s="384"/>
      <c r="R211" s="384"/>
      <c r="S211" s="302"/>
      <c r="T211" s="302"/>
      <c r="U211" s="309"/>
      <c r="V211" s="309"/>
      <c r="W211" s="310"/>
      <c r="X211" s="310"/>
      <c r="Y211" s="310"/>
      <c r="Z211" s="300"/>
      <c r="AA211" s="302"/>
      <c r="AB211" s="302"/>
    </row>
    <row r="212" spans="1:28" ht="15" thickBot="1">
      <c r="A212" s="550" t="s">
        <v>101</v>
      </c>
      <c r="B212" s="551" t="s">
        <v>1</v>
      </c>
      <c r="C212" s="539" t="s">
        <v>2</v>
      </c>
      <c r="D212" s="541" t="s">
        <v>3</v>
      </c>
      <c r="E212" s="555" t="s">
        <v>5</v>
      </c>
      <c r="F212" s="556"/>
      <c r="G212" s="556"/>
      <c r="H212" s="557"/>
      <c r="I212" s="558" t="s">
        <v>125</v>
      </c>
      <c r="J212" s="559"/>
      <c r="K212" s="559"/>
      <c r="L212" s="560"/>
      <c r="M212" s="486" t="s">
        <v>7</v>
      </c>
      <c r="N212" s="487"/>
      <c r="O212" s="487"/>
      <c r="P212" s="488"/>
      <c r="Q212" s="486" t="s">
        <v>8</v>
      </c>
      <c r="R212" s="487"/>
      <c r="S212" s="487"/>
      <c r="T212" s="487"/>
      <c r="U212" s="487"/>
      <c r="V212" s="487"/>
      <c r="W212" s="487"/>
      <c r="X212" s="487"/>
      <c r="Y212" s="487"/>
      <c r="Z212" s="487"/>
      <c r="AA212" s="487"/>
      <c r="AB212" s="488"/>
    </row>
    <row r="213" spans="1:28" ht="36.5" thickBot="1">
      <c r="A213" s="550"/>
      <c r="B213" s="552"/>
      <c r="C213" s="553"/>
      <c r="D213" s="554"/>
      <c r="E213" s="385" t="s">
        <v>10</v>
      </c>
      <c r="F213" s="386" t="s">
        <v>11</v>
      </c>
      <c r="G213" s="386" t="s">
        <v>12</v>
      </c>
      <c r="H213" s="387" t="s">
        <v>13</v>
      </c>
      <c r="I213" s="385" t="s">
        <v>10</v>
      </c>
      <c r="J213" s="386" t="s">
        <v>11</v>
      </c>
      <c r="K213" s="386" t="s">
        <v>14</v>
      </c>
      <c r="L213" s="387" t="s">
        <v>15</v>
      </c>
      <c r="M213" s="388" t="s">
        <v>10</v>
      </c>
      <c r="N213" s="169" t="s">
        <v>11</v>
      </c>
      <c r="O213" s="169" t="s">
        <v>14</v>
      </c>
      <c r="P213" s="389" t="s">
        <v>15</v>
      </c>
      <c r="Q213" s="388" t="s">
        <v>102</v>
      </c>
      <c r="R213" s="169" t="s">
        <v>103</v>
      </c>
      <c r="S213" s="169" t="s">
        <v>104</v>
      </c>
      <c r="T213" s="169" t="s">
        <v>105</v>
      </c>
      <c r="U213" s="169" t="s">
        <v>92</v>
      </c>
      <c r="V213" s="169" t="s">
        <v>93</v>
      </c>
      <c r="W213" s="171" t="s">
        <v>94</v>
      </c>
      <c r="X213" s="171" t="s">
        <v>21</v>
      </c>
      <c r="Y213" s="171" t="s">
        <v>79</v>
      </c>
      <c r="Z213" s="169" t="s">
        <v>120</v>
      </c>
      <c r="AA213" s="169" t="s">
        <v>122</v>
      </c>
      <c r="AB213" s="389" t="s">
        <v>123</v>
      </c>
    </row>
    <row r="214" spans="1:28">
      <c r="A214" s="548" t="s">
        <v>106</v>
      </c>
      <c r="B214" s="390" t="s">
        <v>24</v>
      </c>
      <c r="C214" s="391"/>
      <c r="D214" s="392"/>
      <c r="E214" s="393"/>
      <c r="F214" s="394"/>
      <c r="G214" s="395"/>
      <c r="H214" s="396"/>
      <c r="I214" s="397"/>
      <c r="J214" s="176"/>
      <c r="K214" s="176"/>
      <c r="L214" s="398"/>
      <c r="M214" s="322"/>
      <c r="N214" s="184"/>
      <c r="O214" s="185"/>
      <c r="P214" s="323"/>
      <c r="Q214" s="325"/>
      <c r="R214" s="45"/>
      <c r="S214" s="45"/>
      <c r="T214" s="45"/>
      <c r="U214" s="179"/>
      <c r="V214" s="179"/>
      <c r="W214" s="326"/>
      <c r="X214" s="45"/>
      <c r="Y214" s="45"/>
      <c r="Z214" s="294"/>
      <c r="AA214" s="328"/>
      <c r="AB214" s="399"/>
    </row>
    <row r="215" spans="1:28">
      <c r="A215" s="548"/>
      <c r="B215" s="317" t="s">
        <v>80</v>
      </c>
      <c r="C215" s="318"/>
      <c r="D215" s="319"/>
      <c r="E215" s="368"/>
      <c r="F215" s="369"/>
      <c r="G215" s="400"/>
      <c r="H215" s="321"/>
      <c r="I215" s="322"/>
      <c r="J215" s="184"/>
      <c r="K215" s="184"/>
      <c r="L215" s="323"/>
      <c r="M215" s="322"/>
      <c r="N215" s="184"/>
      <c r="O215" s="185"/>
      <c r="P215" s="323"/>
      <c r="Q215" s="325"/>
      <c r="R215" s="45"/>
      <c r="S215" s="45"/>
      <c r="T215" s="45"/>
      <c r="U215" s="179"/>
      <c r="V215" s="179"/>
      <c r="W215" s="326"/>
      <c r="X215" s="45"/>
      <c r="Y215" s="45"/>
      <c r="Z215" s="294"/>
      <c r="AA215" s="328"/>
      <c r="AB215" s="399"/>
    </row>
    <row r="216" spans="1:28">
      <c r="A216" s="548"/>
      <c r="B216" s="317" t="s">
        <v>31</v>
      </c>
      <c r="C216" s="318"/>
      <c r="D216" s="319"/>
      <c r="E216" s="368"/>
      <c r="F216" s="369"/>
      <c r="G216" s="400"/>
      <c r="H216" s="321"/>
      <c r="I216" s="322"/>
      <c r="J216" s="184"/>
      <c r="K216" s="184"/>
      <c r="L216" s="323"/>
      <c r="M216" s="322"/>
      <c r="N216" s="184"/>
      <c r="O216" s="330"/>
      <c r="P216" s="323"/>
      <c r="Q216" s="325"/>
      <c r="R216" s="45"/>
      <c r="S216" s="45"/>
      <c r="T216" s="45"/>
      <c r="U216" s="179"/>
      <c r="V216" s="179"/>
      <c r="W216" s="326"/>
      <c r="X216" s="45"/>
      <c r="Y216" s="45"/>
      <c r="Z216" s="294"/>
      <c r="AA216" s="328"/>
      <c r="AB216" s="399"/>
    </row>
    <row r="217" spans="1:28">
      <c r="A217" s="548"/>
      <c r="B217" s="331" t="s">
        <v>107</v>
      </c>
      <c r="C217" s="332"/>
      <c r="D217" s="332"/>
      <c r="E217" s="332"/>
      <c r="F217" s="332"/>
      <c r="G217" s="401"/>
      <c r="H217" s="333"/>
      <c r="I217" s="370"/>
      <c r="J217" s="372"/>
      <c r="K217" s="371"/>
      <c r="L217" s="372"/>
      <c r="M217" s="370"/>
      <c r="N217" s="371"/>
      <c r="O217" s="371"/>
      <c r="P217" s="372"/>
      <c r="Q217" s="337"/>
      <c r="R217" s="299"/>
      <c r="S217" s="299"/>
      <c r="T217" s="299"/>
      <c r="U217" s="298"/>
      <c r="V217" s="298"/>
      <c r="W217" s="338"/>
      <c r="X217" s="299"/>
      <c r="Y217" s="299"/>
      <c r="Z217" s="193"/>
      <c r="AA217" s="340"/>
      <c r="AB217" s="402"/>
    </row>
    <row r="218" spans="1:28">
      <c r="A218" s="548" t="s">
        <v>108</v>
      </c>
      <c r="B218" s="342" t="s">
        <v>25</v>
      </c>
      <c r="C218" s="373"/>
      <c r="D218" s="374"/>
      <c r="E218" s="375"/>
      <c r="F218" s="376"/>
      <c r="G218" s="403"/>
      <c r="H218" s="321"/>
      <c r="I218" s="346"/>
      <c r="J218" s="195"/>
      <c r="K218" s="195"/>
      <c r="L218" s="323"/>
      <c r="M218" s="346"/>
      <c r="N218" s="195"/>
      <c r="O218" s="196"/>
      <c r="P218" s="323"/>
      <c r="Q218" s="325"/>
      <c r="R218" s="45"/>
      <c r="S218" s="45"/>
      <c r="T218" s="45"/>
      <c r="U218" s="179"/>
      <c r="V218" s="179"/>
      <c r="W218" s="326"/>
      <c r="X218" s="45"/>
      <c r="Y218" s="45"/>
      <c r="Z218" s="47"/>
      <c r="AA218" s="328"/>
      <c r="AB218" s="399"/>
    </row>
    <row r="219" spans="1:28">
      <c r="A219" s="548"/>
      <c r="B219" s="317" t="s">
        <v>27</v>
      </c>
      <c r="C219" s="373"/>
      <c r="D219" s="374"/>
      <c r="E219" s="368"/>
      <c r="F219" s="369"/>
      <c r="G219" s="400"/>
      <c r="H219" s="321"/>
      <c r="I219" s="322"/>
      <c r="J219" s="184"/>
      <c r="K219" s="184"/>
      <c r="L219" s="323"/>
      <c r="M219" s="322"/>
      <c r="N219" s="184"/>
      <c r="O219" s="185"/>
      <c r="P219" s="323"/>
      <c r="Q219" s="325"/>
      <c r="R219" s="45"/>
      <c r="S219" s="45"/>
      <c r="T219" s="45"/>
      <c r="U219" s="179"/>
      <c r="V219" s="179"/>
      <c r="W219" s="326"/>
      <c r="X219" s="45"/>
      <c r="Y219" s="45"/>
      <c r="Z219" s="294"/>
      <c r="AA219" s="328"/>
      <c r="AB219" s="399"/>
    </row>
    <row r="220" spans="1:28">
      <c r="A220" s="548"/>
      <c r="B220" s="347" t="s">
        <v>30</v>
      </c>
      <c r="C220" s="404"/>
      <c r="D220" s="405"/>
      <c r="E220" s="406"/>
      <c r="F220" s="407"/>
      <c r="G220" s="408"/>
      <c r="H220" s="409"/>
      <c r="I220" s="349"/>
      <c r="J220" s="198"/>
      <c r="K220" s="198"/>
      <c r="L220" s="410"/>
      <c r="M220" s="349"/>
      <c r="N220" s="198"/>
      <c r="O220" s="198"/>
      <c r="P220" s="410"/>
      <c r="Q220" s="325"/>
      <c r="R220" s="45"/>
      <c r="S220" s="45"/>
      <c r="T220" s="45"/>
      <c r="U220" s="179"/>
      <c r="V220" s="179"/>
      <c r="W220" s="326"/>
      <c r="X220" s="45"/>
      <c r="Y220" s="45"/>
      <c r="Z220" s="47"/>
      <c r="AA220" s="411"/>
      <c r="AB220" s="412"/>
    </row>
    <row r="221" spans="1:28">
      <c r="A221" s="548"/>
      <c r="B221" s="347" t="s">
        <v>118</v>
      </c>
      <c r="C221" s="373"/>
      <c r="D221" s="374"/>
      <c r="E221" s="368"/>
      <c r="F221" s="369"/>
      <c r="G221" s="408"/>
      <c r="H221" s="321"/>
      <c r="I221" s="349"/>
      <c r="J221" s="198"/>
      <c r="K221" s="198"/>
      <c r="L221" s="323"/>
      <c r="M221" s="349"/>
      <c r="N221" s="198"/>
      <c r="O221" s="185"/>
      <c r="P221" s="323"/>
      <c r="Q221" s="325"/>
      <c r="R221" s="45"/>
      <c r="S221" s="45"/>
      <c r="T221" s="45"/>
      <c r="U221" s="179"/>
      <c r="V221" s="179"/>
      <c r="W221" s="326"/>
      <c r="X221" s="45"/>
      <c r="Y221" s="45"/>
      <c r="Z221" s="47"/>
      <c r="AA221" s="328"/>
      <c r="AB221" s="399"/>
    </row>
    <row r="222" spans="1:28">
      <c r="A222" s="548"/>
      <c r="B222" s="331" t="s">
        <v>107</v>
      </c>
      <c r="C222" s="377"/>
      <c r="D222" s="378"/>
      <c r="E222" s="379"/>
      <c r="F222" s="379"/>
      <c r="G222" s="413"/>
      <c r="H222" s="378"/>
      <c r="I222" s="380"/>
      <c r="J222" s="380"/>
      <c r="K222" s="380"/>
      <c r="L222" s="381"/>
      <c r="M222" s="382"/>
      <c r="N222" s="380"/>
      <c r="O222" s="380"/>
      <c r="P222" s="381"/>
      <c r="Q222" s="337"/>
      <c r="R222" s="299"/>
      <c r="S222" s="299"/>
      <c r="T222" s="299"/>
      <c r="U222" s="298"/>
      <c r="V222" s="298"/>
      <c r="W222" s="338"/>
      <c r="X222" s="299"/>
      <c r="Y222" s="299"/>
      <c r="Z222" s="193"/>
      <c r="AA222" s="340"/>
      <c r="AB222" s="402"/>
    </row>
    <row r="223" spans="1:28">
      <c r="A223" s="548" t="s">
        <v>109</v>
      </c>
      <c r="B223" s="317" t="s">
        <v>95</v>
      </c>
      <c r="C223" s="373"/>
      <c r="D223" s="374"/>
      <c r="E223" s="368"/>
      <c r="F223" s="369"/>
      <c r="G223" s="400"/>
      <c r="H223" s="321"/>
      <c r="I223" s="322"/>
      <c r="J223" s="184"/>
      <c r="K223" s="184"/>
      <c r="L223" s="323"/>
      <c r="M223" s="322"/>
      <c r="N223" s="184"/>
      <c r="O223" s="185"/>
      <c r="P223" s="323"/>
      <c r="Q223" s="325"/>
      <c r="R223" s="45"/>
      <c r="S223" s="45"/>
      <c r="T223" s="45"/>
      <c r="U223" s="179"/>
      <c r="V223" s="179"/>
      <c r="W223" s="326"/>
      <c r="X223" s="45"/>
      <c r="Y223" s="45"/>
      <c r="Z223" s="294"/>
      <c r="AA223" s="328"/>
      <c r="AB223" s="399"/>
    </row>
    <row r="224" spans="1:28">
      <c r="A224" s="548"/>
      <c r="B224" s="317" t="s">
        <v>28</v>
      </c>
      <c r="C224" s="373"/>
      <c r="D224" s="374"/>
      <c r="E224" s="383"/>
      <c r="F224" s="369"/>
      <c r="G224" s="400"/>
      <c r="H224" s="321"/>
      <c r="I224" s="322"/>
      <c r="J224" s="184"/>
      <c r="K224" s="184"/>
      <c r="L224" s="323"/>
      <c r="M224" s="322"/>
      <c r="N224" s="184"/>
      <c r="O224" s="185"/>
      <c r="P224" s="323"/>
      <c r="Q224" s="325"/>
      <c r="R224" s="45"/>
      <c r="S224" s="45"/>
      <c r="T224" s="45"/>
      <c r="U224" s="179"/>
      <c r="V224" s="179"/>
      <c r="W224" s="326"/>
      <c r="X224" s="45"/>
      <c r="Y224" s="45"/>
      <c r="Z224" s="294"/>
      <c r="AA224" s="328"/>
      <c r="AB224" s="399"/>
    </row>
    <row r="225" spans="1:28">
      <c r="A225" s="548"/>
      <c r="B225" s="317" t="s">
        <v>29</v>
      </c>
      <c r="C225" s="373"/>
      <c r="D225" s="374"/>
      <c r="E225" s="368"/>
      <c r="F225" s="369"/>
      <c r="G225" s="400"/>
      <c r="H225" s="321"/>
      <c r="I225" s="322"/>
      <c r="J225" s="184"/>
      <c r="K225" s="184"/>
      <c r="L225" s="323"/>
      <c r="M225" s="322"/>
      <c r="N225" s="184"/>
      <c r="O225" s="185"/>
      <c r="P225" s="323"/>
      <c r="Q225" s="325"/>
      <c r="R225" s="45"/>
      <c r="S225" s="45"/>
      <c r="T225" s="45"/>
      <c r="U225" s="179"/>
      <c r="V225" s="179"/>
      <c r="W225" s="326"/>
      <c r="X225" s="45"/>
      <c r="Y225" s="45"/>
      <c r="Z225" s="294"/>
      <c r="AA225" s="328"/>
      <c r="AB225" s="399"/>
    </row>
    <row r="226" spans="1:28">
      <c r="A226" s="548"/>
      <c r="B226" s="331" t="s">
        <v>107</v>
      </c>
      <c r="C226" s="332"/>
      <c r="D226" s="333"/>
      <c r="E226" s="199"/>
      <c r="F226" s="199"/>
      <c r="G226" s="414"/>
      <c r="H226" s="333"/>
      <c r="I226" s="370"/>
      <c r="J226" s="372"/>
      <c r="K226" s="371"/>
      <c r="L226" s="372"/>
      <c r="M226" s="370"/>
      <c r="N226" s="371"/>
      <c r="O226" s="371"/>
      <c r="P226" s="372"/>
      <c r="Q226" s="337"/>
      <c r="R226" s="299"/>
      <c r="S226" s="299"/>
      <c r="T226" s="299"/>
      <c r="U226" s="298"/>
      <c r="V226" s="298"/>
      <c r="W226" s="338"/>
      <c r="X226" s="299"/>
      <c r="Y226" s="299"/>
      <c r="Z226" s="193"/>
      <c r="AA226" s="340"/>
      <c r="AB226" s="402"/>
    </row>
    <row r="227" spans="1:28" ht="15" thickBot="1">
      <c r="A227" s="546" t="s">
        <v>32</v>
      </c>
      <c r="B227" s="547"/>
      <c r="C227" s="356"/>
      <c r="D227" s="356"/>
      <c r="E227" s="357"/>
      <c r="F227" s="357"/>
      <c r="G227" s="415"/>
      <c r="H227" s="357"/>
      <c r="I227" s="358"/>
      <c r="J227" s="358"/>
      <c r="K227" s="358"/>
      <c r="L227" s="360"/>
      <c r="M227" s="358"/>
      <c r="N227" s="359"/>
      <c r="O227" s="359"/>
      <c r="P227" s="360"/>
      <c r="Q227" s="361"/>
      <c r="R227" s="362"/>
      <c r="S227" s="362"/>
      <c r="T227" s="362"/>
      <c r="U227" s="363"/>
      <c r="V227" s="363"/>
      <c r="W227" s="364"/>
      <c r="X227" s="362"/>
      <c r="Y227" s="362"/>
      <c r="Z227" s="416"/>
      <c r="AA227" s="417"/>
      <c r="AB227" s="418"/>
    </row>
    <row r="229" spans="1:28">
      <c r="C229" s="424">
        <f>SUM(C227,C208,C189,C170,C151,C132,C113,C94,C75,C56,C37,C180)</f>
        <v>2097444959.6332667</v>
      </c>
      <c r="D229" s="424">
        <f t="shared" ref="D229:P229" si="20">SUM(D227,D208,D189,D170,D151,D132,D113,D94,D75,D56,D37,D180)</f>
        <v>1812646520.579987</v>
      </c>
      <c r="E229" s="424"/>
      <c r="F229" s="424"/>
      <c r="G229" s="424"/>
      <c r="H229" s="424"/>
      <c r="I229" s="424">
        <f t="shared" si="20"/>
        <v>44635543045.209976</v>
      </c>
      <c r="J229" s="424">
        <f t="shared" si="20"/>
        <v>22264272611.91946</v>
      </c>
      <c r="K229" s="424">
        <f t="shared" si="20"/>
        <v>14860459401.838619</v>
      </c>
      <c r="L229" s="424">
        <f t="shared" si="20"/>
        <v>81754429316.128586</v>
      </c>
      <c r="M229" s="424">
        <f t="shared" si="20"/>
        <v>40463424795.255409</v>
      </c>
      <c r="N229" s="424">
        <f t="shared" si="20"/>
        <v>12781521312.49</v>
      </c>
      <c r="O229" s="424">
        <f t="shared" si="20"/>
        <v>14860459401.838619</v>
      </c>
      <c r="P229" s="424">
        <f t="shared" si="20"/>
        <v>68105405509.58403</v>
      </c>
    </row>
  </sheetData>
  <mergeCells count="145">
    <mergeCell ref="I3:L3"/>
    <mergeCell ref="M22:P22"/>
    <mergeCell ref="Q22:AB22"/>
    <mergeCell ref="A24:A27"/>
    <mergeCell ref="A28:A32"/>
    <mergeCell ref="A33:A36"/>
    <mergeCell ref="A37:B37"/>
    <mergeCell ref="A1:J1"/>
    <mergeCell ref="A22:A23"/>
    <mergeCell ref="B22:B23"/>
    <mergeCell ref="C22:C23"/>
    <mergeCell ref="D22:D23"/>
    <mergeCell ref="E22:H22"/>
    <mergeCell ref="I22:L22"/>
    <mergeCell ref="M3:P3"/>
    <mergeCell ref="Q3:AB3"/>
    <mergeCell ref="A5:A8"/>
    <mergeCell ref="A9:A13"/>
    <mergeCell ref="A14:A17"/>
    <mergeCell ref="A18:B18"/>
    <mergeCell ref="A3:A4"/>
    <mergeCell ref="B3:B4"/>
    <mergeCell ref="C3:C4"/>
    <mergeCell ref="D3:D4"/>
    <mergeCell ref="E3:H3"/>
    <mergeCell ref="M41:P41"/>
    <mergeCell ref="Q41:AB41"/>
    <mergeCell ref="A43:A46"/>
    <mergeCell ref="A47:A51"/>
    <mergeCell ref="A52:A55"/>
    <mergeCell ref="A56:B56"/>
    <mergeCell ref="A41:A42"/>
    <mergeCell ref="B41:B42"/>
    <mergeCell ref="C41:C42"/>
    <mergeCell ref="D41:D42"/>
    <mergeCell ref="E41:H41"/>
    <mergeCell ref="I41:L41"/>
    <mergeCell ref="M60:P60"/>
    <mergeCell ref="Q60:AB60"/>
    <mergeCell ref="A62:A65"/>
    <mergeCell ref="A66:A70"/>
    <mergeCell ref="A71:A74"/>
    <mergeCell ref="A75:B75"/>
    <mergeCell ref="A60:A61"/>
    <mergeCell ref="B60:B61"/>
    <mergeCell ref="C60:C61"/>
    <mergeCell ref="D60:D61"/>
    <mergeCell ref="E60:H60"/>
    <mergeCell ref="I60:L60"/>
    <mergeCell ref="M79:P79"/>
    <mergeCell ref="Q79:AB79"/>
    <mergeCell ref="A81:A84"/>
    <mergeCell ref="A85:A89"/>
    <mergeCell ref="A90:A93"/>
    <mergeCell ref="A94:B94"/>
    <mergeCell ref="A79:A80"/>
    <mergeCell ref="B79:B80"/>
    <mergeCell ref="C79:C80"/>
    <mergeCell ref="D79:D80"/>
    <mergeCell ref="E79:H79"/>
    <mergeCell ref="I79:L79"/>
    <mergeCell ref="M98:P98"/>
    <mergeCell ref="Q98:AB98"/>
    <mergeCell ref="A100:A103"/>
    <mergeCell ref="A104:A108"/>
    <mergeCell ref="A109:A112"/>
    <mergeCell ref="A113:B113"/>
    <mergeCell ref="A98:A99"/>
    <mergeCell ref="B98:B99"/>
    <mergeCell ref="C98:C99"/>
    <mergeCell ref="D98:D99"/>
    <mergeCell ref="E98:H98"/>
    <mergeCell ref="I98:L98"/>
    <mergeCell ref="M117:P117"/>
    <mergeCell ref="Q117:AB117"/>
    <mergeCell ref="A119:A122"/>
    <mergeCell ref="A123:A127"/>
    <mergeCell ref="A128:A131"/>
    <mergeCell ref="A132:B132"/>
    <mergeCell ref="A117:A118"/>
    <mergeCell ref="B117:B118"/>
    <mergeCell ref="C117:C118"/>
    <mergeCell ref="D117:D118"/>
    <mergeCell ref="E117:H117"/>
    <mergeCell ref="I117:L117"/>
    <mergeCell ref="M136:P136"/>
    <mergeCell ref="Q136:AB136"/>
    <mergeCell ref="A138:A141"/>
    <mergeCell ref="A142:A146"/>
    <mergeCell ref="A147:A150"/>
    <mergeCell ref="A151:B151"/>
    <mergeCell ref="A136:A137"/>
    <mergeCell ref="B136:B137"/>
    <mergeCell ref="C136:C137"/>
    <mergeCell ref="D136:D137"/>
    <mergeCell ref="E136:H136"/>
    <mergeCell ref="I136:L136"/>
    <mergeCell ref="M155:P155"/>
    <mergeCell ref="Q155:AB155"/>
    <mergeCell ref="A157:A160"/>
    <mergeCell ref="A161:A165"/>
    <mergeCell ref="A166:A169"/>
    <mergeCell ref="A170:B170"/>
    <mergeCell ref="A155:A156"/>
    <mergeCell ref="B155:B156"/>
    <mergeCell ref="C155:C156"/>
    <mergeCell ref="D155:D156"/>
    <mergeCell ref="E155:H155"/>
    <mergeCell ref="I155:L155"/>
    <mergeCell ref="M174:P174"/>
    <mergeCell ref="Q174:AB174"/>
    <mergeCell ref="A176:A179"/>
    <mergeCell ref="A180:A184"/>
    <mergeCell ref="A185:A188"/>
    <mergeCell ref="A189:B189"/>
    <mergeCell ref="A174:A175"/>
    <mergeCell ref="B174:B175"/>
    <mergeCell ref="C174:C175"/>
    <mergeCell ref="D174:D175"/>
    <mergeCell ref="E174:H174"/>
    <mergeCell ref="I174:L174"/>
    <mergeCell ref="M193:P193"/>
    <mergeCell ref="Q193:AB193"/>
    <mergeCell ref="A195:A198"/>
    <mergeCell ref="A199:A203"/>
    <mergeCell ref="A204:A207"/>
    <mergeCell ref="A208:B208"/>
    <mergeCell ref="A193:A194"/>
    <mergeCell ref="B193:B194"/>
    <mergeCell ref="C193:C194"/>
    <mergeCell ref="D193:D194"/>
    <mergeCell ref="E193:H193"/>
    <mergeCell ref="I193:L193"/>
    <mergeCell ref="M212:P212"/>
    <mergeCell ref="Q212:AB212"/>
    <mergeCell ref="A214:A217"/>
    <mergeCell ref="A218:A222"/>
    <mergeCell ref="A223:A226"/>
    <mergeCell ref="A227:B227"/>
    <mergeCell ref="A212:A213"/>
    <mergeCell ref="B212:B213"/>
    <mergeCell ref="C212:C213"/>
    <mergeCell ref="D212:D213"/>
    <mergeCell ref="E212:H212"/>
    <mergeCell ref="I212:L2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A116-6C30-490C-900F-C400D04154B2}">
  <sheetPr codeName="Sheet1"/>
  <dimension ref="A1:U13"/>
  <sheetViews>
    <sheetView tabSelected="1" zoomScale="84" zoomScaleNormal="84" workbookViewId="0">
      <selection activeCell="C14" sqref="C14:J20"/>
    </sheetView>
  </sheetViews>
  <sheetFormatPr defaultRowHeight="14.5"/>
  <cols>
    <col min="1" max="1" width="10.453125" bestFit="1" customWidth="1"/>
    <col min="2" max="2" width="14" customWidth="1"/>
    <col min="3" max="3" width="15.453125" customWidth="1"/>
    <col min="4" max="4" width="17.1796875" customWidth="1"/>
    <col min="5" max="6" width="17.90625" customWidth="1"/>
    <col min="7" max="7" width="18.7265625" bestFit="1" customWidth="1"/>
    <col min="8" max="8" width="15.54296875" customWidth="1"/>
    <col min="9" max="9" width="15.1796875" customWidth="1"/>
    <col min="10" max="10" width="15.36328125" customWidth="1"/>
    <col min="11" max="11" width="16.08984375" customWidth="1"/>
    <col min="12" max="12" width="9.6328125" customWidth="1"/>
    <col min="13" max="13" width="11.453125" customWidth="1"/>
    <col min="14" max="14" width="11.7265625" customWidth="1"/>
    <col min="15" max="15" width="10.26953125" bestFit="1" customWidth="1"/>
    <col min="16" max="16" width="6.6328125" bestFit="1" customWidth="1"/>
    <col min="17" max="17" width="8" customWidth="1"/>
    <col min="18" max="18" width="6" bestFit="1" customWidth="1"/>
    <col min="19" max="19" width="8.7265625" bestFit="1" customWidth="1"/>
    <col min="20" max="20" width="6.7265625" bestFit="1" customWidth="1"/>
    <col min="21" max="21" width="9.26953125" bestFit="1" customWidth="1"/>
  </cols>
  <sheetData>
    <row r="1" spans="1:21" ht="24" customHeight="1">
      <c r="A1" s="568" t="s">
        <v>127</v>
      </c>
      <c r="B1" s="569" t="s">
        <v>2</v>
      </c>
      <c r="C1" s="570" t="s">
        <v>3</v>
      </c>
      <c r="D1" s="571" t="s">
        <v>125</v>
      </c>
      <c r="E1" s="572"/>
      <c r="F1" s="572"/>
      <c r="G1" s="573"/>
      <c r="H1" s="574" t="s">
        <v>7</v>
      </c>
      <c r="I1" s="575"/>
      <c r="J1" s="575"/>
      <c r="K1" s="576"/>
      <c r="L1" s="577" t="s">
        <v>8</v>
      </c>
      <c r="M1" s="572"/>
      <c r="N1" s="572"/>
      <c r="O1" s="572"/>
      <c r="P1" s="572"/>
      <c r="Q1" s="573"/>
      <c r="R1" s="578" t="s">
        <v>5</v>
      </c>
      <c r="S1" s="579"/>
      <c r="T1" s="579"/>
      <c r="U1" s="580"/>
    </row>
    <row r="2" spans="1:21" ht="25" customHeight="1" thickBot="1">
      <c r="A2" s="581"/>
      <c r="B2" s="582"/>
      <c r="C2" s="583"/>
      <c r="D2" s="584" t="s">
        <v>10</v>
      </c>
      <c r="E2" s="585" t="s">
        <v>11</v>
      </c>
      <c r="F2" s="585" t="s">
        <v>14</v>
      </c>
      <c r="G2" s="586" t="s">
        <v>15</v>
      </c>
      <c r="H2" s="587" t="s">
        <v>10</v>
      </c>
      <c r="I2" s="588" t="s">
        <v>11</v>
      </c>
      <c r="J2" s="588" t="s">
        <v>14</v>
      </c>
      <c r="K2" s="589" t="s">
        <v>15</v>
      </c>
      <c r="L2" s="590" t="s">
        <v>102</v>
      </c>
      <c r="M2" s="585" t="s">
        <v>103</v>
      </c>
      <c r="N2" s="585" t="s">
        <v>104</v>
      </c>
      <c r="O2" s="585" t="s">
        <v>21</v>
      </c>
      <c r="P2" s="585" t="s">
        <v>22</v>
      </c>
      <c r="Q2" s="586" t="s">
        <v>18</v>
      </c>
      <c r="R2" s="587" t="s">
        <v>10</v>
      </c>
      <c r="S2" s="588" t="s">
        <v>11</v>
      </c>
      <c r="T2" s="588" t="s">
        <v>12</v>
      </c>
      <c r="U2" s="589" t="s">
        <v>13</v>
      </c>
    </row>
    <row r="3" spans="1:21">
      <c r="A3" s="591">
        <v>2015</v>
      </c>
      <c r="B3" s="592">
        <v>2501620032</v>
      </c>
      <c r="C3" s="593">
        <v>2227408279</v>
      </c>
      <c r="D3" s="594">
        <v>29458980813.29998</v>
      </c>
      <c r="E3" s="595">
        <v>20180200532.26004</v>
      </c>
      <c r="F3" s="595">
        <v>5335557652.5200005</v>
      </c>
      <c r="G3" s="596">
        <f>SUM(D3:F3)</f>
        <v>54974738998.080017</v>
      </c>
      <c r="H3" s="597">
        <v>23253938893.111</v>
      </c>
      <c r="I3" s="598">
        <v>11316077032.730738</v>
      </c>
      <c r="J3" s="598">
        <v>5335557652.5200005</v>
      </c>
      <c r="K3" s="599">
        <f>SUM(H3:J3)</f>
        <v>39905573578.36174</v>
      </c>
      <c r="L3" s="600">
        <f>H3/D3</f>
        <v>0.78936671436414518</v>
      </c>
      <c r="M3" s="601">
        <f>(SUM(I3:J3)/(SUM(E3:F3)))</f>
        <v>0.65260199460517354</v>
      </c>
      <c r="N3" s="601">
        <f>I3/E3</f>
        <v>0.56075146600455594</v>
      </c>
      <c r="O3" s="601">
        <f>C3/B3</f>
        <v>0.89038632986130484</v>
      </c>
      <c r="P3" s="601">
        <f>K3/G3</f>
        <v>0.72588927761449551</v>
      </c>
      <c r="Q3" s="602">
        <f>1-(P3*O3)</f>
        <v>0.35367811021915552</v>
      </c>
      <c r="R3" s="603">
        <v>5929</v>
      </c>
      <c r="S3" s="604">
        <v>245720</v>
      </c>
      <c r="T3" s="605"/>
      <c r="U3" s="606">
        <v>251649</v>
      </c>
    </row>
    <row r="4" spans="1:21">
      <c r="A4" s="607">
        <v>2016</v>
      </c>
      <c r="B4" s="608">
        <v>2387132197.1207519</v>
      </c>
      <c r="C4" s="609">
        <v>2152994376.9199991</v>
      </c>
      <c r="D4" s="610">
        <v>32633918174.119999</v>
      </c>
      <c r="E4" s="611">
        <v>22985889612.880043</v>
      </c>
      <c r="F4" s="611">
        <v>7129966929.5900011</v>
      </c>
      <c r="G4" s="596">
        <f t="shared" ref="G4:G9" si="0">SUM(D4:F4)</f>
        <v>62749774716.59005</v>
      </c>
      <c r="H4" s="612">
        <v>26952635901.603001</v>
      </c>
      <c r="I4" s="613">
        <v>11586204476.049999</v>
      </c>
      <c r="J4" s="613">
        <v>7141563765.1200008</v>
      </c>
      <c r="K4" s="599">
        <f t="shared" ref="K4:K9" si="1">SUM(H4:J4)</f>
        <v>45680404142.773003</v>
      </c>
      <c r="L4" s="600">
        <f t="shared" ref="L4:L9" si="2">H4/D4</f>
        <v>0.82590866833077736</v>
      </c>
      <c r="M4" s="601">
        <f t="shared" ref="M4:M9" si="3">(SUM(I4:J4)/(SUM(E4:F4)))</f>
        <v>0.62185739976413046</v>
      </c>
      <c r="N4" s="601">
        <f t="shared" ref="N4:N9" si="4">I4/E4</f>
        <v>0.50405725735138485</v>
      </c>
      <c r="O4" s="601">
        <f t="shared" ref="O4:O9" si="5">C4/B4</f>
        <v>0.90191669297445742</v>
      </c>
      <c r="P4" s="601">
        <f t="shared" ref="P4:P9" si="6">K4/G4</f>
        <v>0.72797718157696945</v>
      </c>
      <c r="Q4" s="602">
        <f t="shared" ref="Q4:Q9" si="7">1-(P4*O4)</f>
        <v>0.34342522783123364</v>
      </c>
      <c r="R4" s="614">
        <v>6310</v>
      </c>
      <c r="S4" s="615">
        <v>252125</v>
      </c>
      <c r="T4" s="616">
        <v>177498</v>
      </c>
      <c r="U4" s="606">
        <f t="shared" ref="U4:U9" si="8">SUM(R4:T4)</f>
        <v>435933</v>
      </c>
    </row>
    <row r="5" spans="1:21">
      <c r="A5" s="607">
        <v>2017</v>
      </c>
      <c r="B5" s="608">
        <v>2939781754.2185993</v>
      </c>
      <c r="C5" s="609">
        <v>2548122726.27</v>
      </c>
      <c r="D5" s="610">
        <v>39333228731.800003</v>
      </c>
      <c r="E5" s="611">
        <v>27630032211.579861</v>
      </c>
      <c r="F5" s="611">
        <v>9349667948.6000004</v>
      </c>
      <c r="G5" s="596">
        <f t="shared" si="0"/>
        <v>76312928891.979874</v>
      </c>
      <c r="H5" s="612">
        <v>33809019387.570004</v>
      </c>
      <c r="I5" s="613">
        <v>16031535280.640003</v>
      </c>
      <c r="J5" s="613">
        <v>9349667948.6000004</v>
      </c>
      <c r="K5" s="599">
        <f t="shared" si="1"/>
        <v>59190222616.810005</v>
      </c>
      <c r="L5" s="600">
        <f t="shared" si="2"/>
        <v>0.85955362622535469</v>
      </c>
      <c r="M5" s="601">
        <f t="shared" si="3"/>
        <v>0.68635503044372315</v>
      </c>
      <c r="N5" s="601">
        <f t="shared" si="4"/>
        <v>0.58022137498345439</v>
      </c>
      <c r="O5" s="601">
        <f t="shared" si="5"/>
        <v>0.86677275366221762</v>
      </c>
      <c r="P5" s="601">
        <f t="shared" si="6"/>
        <v>0.77562509362722964</v>
      </c>
      <c r="Q5" s="602">
        <f t="shared" si="7"/>
        <v>0.3277093017872108</v>
      </c>
      <c r="R5" s="614">
        <v>7235</v>
      </c>
      <c r="S5" s="615">
        <v>264202</v>
      </c>
      <c r="T5" s="616">
        <v>198031</v>
      </c>
      <c r="U5" s="606">
        <f t="shared" si="8"/>
        <v>469468</v>
      </c>
    </row>
    <row r="6" spans="1:21">
      <c r="A6" s="607">
        <v>2018</v>
      </c>
      <c r="B6" s="608">
        <v>3210226334.7827997</v>
      </c>
      <c r="C6" s="609">
        <v>2865779804.8041997</v>
      </c>
      <c r="D6" s="617">
        <v>45370996811.689995</v>
      </c>
      <c r="E6" s="618">
        <v>29953070097.949829</v>
      </c>
      <c r="F6" s="618">
        <v>10606478435.299999</v>
      </c>
      <c r="G6" s="596">
        <f t="shared" si="0"/>
        <v>85930545344.939835</v>
      </c>
      <c r="H6" s="619">
        <v>40133750755.899994</v>
      </c>
      <c r="I6" s="620">
        <v>18351014359.658855</v>
      </c>
      <c r="J6" s="620">
        <v>10610407935.299999</v>
      </c>
      <c r="K6" s="599">
        <f t="shared" si="1"/>
        <v>69095173050.858856</v>
      </c>
      <c r="L6" s="600">
        <f t="shared" si="2"/>
        <v>0.88456841542347142</v>
      </c>
      <c r="M6" s="601">
        <f t="shared" si="3"/>
        <v>0.71404695915727245</v>
      </c>
      <c r="N6" s="601">
        <f t="shared" si="4"/>
        <v>0.61265887936191588</v>
      </c>
      <c r="O6" s="601">
        <f t="shared" si="5"/>
        <v>0.89270335046270033</v>
      </c>
      <c r="P6" s="601">
        <f t="shared" si="6"/>
        <v>0.80408163096718488</v>
      </c>
      <c r="Q6" s="602">
        <f t="shared" si="7"/>
        <v>0.28219363399008146</v>
      </c>
      <c r="R6" s="608">
        <v>7986</v>
      </c>
      <c r="S6" s="621">
        <v>269248</v>
      </c>
      <c r="T6" s="622">
        <v>217655</v>
      </c>
      <c r="U6" s="606">
        <f t="shared" si="8"/>
        <v>494889</v>
      </c>
    </row>
    <row r="7" spans="1:21">
      <c r="A7" s="607">
        <v>2019</v>
      </c>
      <c r="B7" s="623">
        <v>3359591557.5635991</v>
      </c>
      <c r="C7" s="624">
        <v>2962949213.4900002</v>
      </c>
      <c r="D7" s="610">
        <v>48219477436.890007</v>
      </c>
      <c r="E7" s="611">
        <v>29509436060.170033</v>
      </c>
      <c r="F7" s="611">
        <v>11880287834.346666</v>
      </c>
      <c r="G7" s="596">
        <f t="shared" si="0"/>
        <v>89609201331.406708</v>
      </c>
      <c r="H7" s="612">
        <v>43607809535.877998</v>
      </c>
      <c r="I7" s="613">
        <v>18839451047.891136</v>
      </c>
      <c r="J7" s="613">
        <v>11886447215.706667</v>
      </c>
      <c r="K7" s="599">
        <f t="shared" si="1"/>
        <v>74333707799.4758</v>
      </c>
      <c r="L7" s="600">
        <f t="shared" si="2"/>
        <v>0.90436089011856691</v>
      </c>
      <c r="M7" s="601">
        <f t="shared" si="3"/>
        <v>0.7423557195477779</v>
      </c>
      <c r="N7" s="601">
        <f t="shared" si="4"/>
        <v>0.638421249714068</v>
      </c>
      <c r="O7" s="601">
        <f t="shared" si="5"/>
        <v>0.88193733158406706</v>
      </c>
      <c r="P7" s="601">
        <f t="shared" si="6"/>
        <v>0.82953208705167791</v>
      </c>
      <c r="Q7" s="602">
        <f t="shared" si="7"/>
        <v>0.26840468468228118</v>
      </c>
      <c r="R7" s="625">
        <v>8604</v>
      </c>
      <c r="S7" s="626">
        <v>267149</v>
      </c>
      <c r="T7" s="616">
        <v>242439</v>
      </c>
      <c r="U7" s="606">
        <f t="shared" si="8"/>
        <v>518192</v>
      </c>
    </row>
    <row r="8" spans="1:21">
      <c r="A8" s="607">
        <v>2020</v>
      </c>
      <c r="B8" s="623">
        <v>3512405390.2397661</v>
      </c>
      <c r="C8" s="624">
        <v>3104925142.4844999</v>
      </c>
      <c r="D8" s="610">
        <v>51842405402.330032</v>
      </c>
      <c r="E8" s="611">
        <v>33596569448.610035</v>
      </c>
      <c r="F8" s="611">
        <v>17084672133.640001</v>
      </c>
      <c r="G8" s="596">
        <f t="shared" si="0"/>
        <v>102523646984.58006</v>
      </c>
      <c r="H8" s="612">
        <v>46013215845.850365</v>
      </c>
      <c r="I8" s="613">
        <v>18305787073.581001</v>
      </c>
      <c r="J8" s="613">
        <v>17068097212.640001</v>
      </c>
      <c r="K8" s="599">
        <f t="shared" si="1"/>
        <v>81387100132.071365</v>
      </c>
      <c r="L8" s="600">
        <f t="shared" si="2"/>
        <v>0.8875594311019821</v>
      </c>
      <c r="M8" s="601">
        <f t="shared" si="3"/>
        <v>0.69796798937557814</v>
      </c>
      <c r="N8" s="601">
        <f t="shared" si="4"/>
        <v>0.5448707226367826</v>
      </c>
      <c r="O8" s="601">
        <f t="shared" si="5"/>
        <v>0.88398826374439354</v>
      </c>
      <c r="P8" s="601">
        <f t="shared" si="6"/>
        <v>0.79383734900019975</v>
      </c>
      <c r="Q8" s="602">
        <f t="shared" si="7"/>
        <v>0.29825710016186124</v>
      </c>
      <c r="R8" s="614">
        <v>9056</v>
      </c>
      <c r="S8" s="615">
        <v>275282</v>
      </c>
      <c r="T8" s="616">
        <v>271899</v>
      </c>
      <c r="U8" s="606">
        <f t="shared" si="8"/>
        <v>556237</v>
      </c>
    </row>
    <row r="9" spans="1:21">
      <c r="A9" s="607">
        <v>2021</v>
      </c>
      <c r="B9" s="623"/>
      <c r="C9" s="624"/>
      <c r="D9" s="610"/>
      <c r="E9" s="611"/>
      <c r="F9" s="611"/>
      <c r="G9" s="596">
        <f t="shared" si="0"/>
        <v>0</v>
      </c>
      <c r="H9" s="612"/>
      <c r="I9" s="613"/>
      <c r="J9" s="613"/>
      <c r="K9" s="599">
        <f t="shared" si="1"/>
        <v>0</v>
      </c>
      <c r="L9" s="600" t="e">
        <f t="shared" si="2"/>
        <v>#DIV/0!</v>
      </c>
      <c r="M9" s="601" t="e">
        <f t="shared" si="3"/>
        <v>#DIV/0!</v>
      </c>
      <c r="N9" s="601" t="e">
        <f t="shared" si="4"/>
        <v>#DIV/0!</v>
      </c>
      <c r="O9" s="601" t="e">
        <f t="shared" si="5"/>
        <v>#DIV/0!</v>
      </c>
      <c r="P9" s="601" t="e">
        <f t="shared" si="6"/>
        <v>#DIV/0!</v>
      </c>
      <c r="Q9" s="602" t="e">
        <f t="shared" si="7"/>
        <v>#DIV/0!</v>
      </c>
      <c r="R9" s="627"/>
      <c r="S9" s="615"/>
      <c r="T9" s="616"/>
      <c r="U9" s="606">
        <f t="shared" si="8"/>
        <v>0</v>
      </c>
    </row>
    <row r="10" spans="1:21" ht="15" thickBot="1">
      <c r="A10" s="628"/>
      <c r="B10" s="629"/>
      <c r="C10" s="630"/>
      <c r="D10" s="631"/>
      <c r="E10" s="632"/>
      <c r="F10" s="632"/>
      <c r="G10" s="633"/>
      <c r="H10" s="634"/>
      <c r="I10" s="635"/>
      <c r="J10" s="635"/>
      <c r="K10" s="636"/>
      <c r="L10" s="637"/>
      <c r="M10" s="638"/>
      <c r="N10" s="638"/>
      <c r="O10" s="638"/>
      <c r="P10" s="639"/>
      <c r="Q10" s="640"/>
      <c r="R10" s="641"/>
      <c r="S10" s="642"/>
      <c r="T10" s="643"/>
      <c r="U10" s="644"/>
    </row>
    <row r="12" spans="1:21">
      <c r="D12" s="645"/>
      <c r="E12" s="645"/>
      <c r="R12" s="646"/>
      <c r="S12" s="646"/>
      <c r="U12" s="567"/>
    </row>
    <row r="13" spans="1:21">
      <c r="S13" s="646"/>
      <c r="U13" s="646"/>
    </row>
  </sheetData>
  <mergeCells count="7">
    <mergeCell ref="R1:U1"/>
    <mergeCell ref="A1:A2"/>
    <mergeCell ref="B1:B2"/>
    <mergeCell ref="C1:C2"/>
    <mergeCell ref="D1:G1"/>
    <mergeCell ref="H1:K1"/>
    <mergeCell ref="L1:Q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A12083D73CF84EA6B6BD9CDA84FAA7" ma:contentTypeVersion="10" ma:contentTypeDescription="Create a new document." ma:contentTypeScope="" ma:versionID="99d56f686dca4646538343cede4d2e5f">
  <xsd:schema xmlns:xsd="http://www.w3.org/2001/XMLSchema" xmlns:xs="http://www.w3.org/2001/XMLSchema" xmlns:p="http://schemas.microsoft.com/office/2006/metadata/properties" xmlns:ns2="cd9b8976-3760-45b6-9203-cc2025e1a587" xmlns:ns3="353f23ea-fc21-4459-9021-583c88cb3273" targetNamespace="http://schemas.microsoft.com/office/2006/metadata/properties" ma:root="true" ma:fieldsID="1e35329b6941e06d5376cfcbc5025974" ns2:_="" ns3:_="">
    <xsd:import namespace="cd9b8976-3760-45b6-9203-cc2025e1a587"/>
    <xsd:import namespace="353f23ea-fc21-4459-9021-583c88cb32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b8976-3760-45b6-9203-cc2025e1a5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f23ea-fc21-4459-9021-583c88cb327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EA0712-8671-40DC-BF30-680A7AA52D5D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353f23ea-fc21-4459-9021-583c88cb3273"/>
    <ds:schemaRef ds:uri="http://schemas.microsoft.com/office/infopath/2007/PartnerControls"/>
    <ds:schemaRef ds:uri="cd9b8976-3760-45b6-9203-cc2025e1a587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371CFB3-3956-49AC-82FB-554B7EFA38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9b8976-3760-45b6-9203-cc2025e1a587"/>
    <ds:schemaRef ds:uri="353f23ea-fc21-4459-9021-583c88cb32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273A9D-5A29-44E0-813D-5D427B6279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EKO Performance 2014</vt:lpstr>
      <vt:lpstr>2015</vt:lpstr>
      <vt:lpstr>2016</vt:lpstr>
      <vt:lpstr>2017</vt:lpstr>
      <vt:lpstr>2018</vt:lpstr>
      <vt:lpstr>2019</vt:lpstr>
      <vt:lpstr>2020</vt:lpstr>
      <vt:lpstr>2021</vt:lpstr>
      <vt:lpstr>EKO SUMMARY</vt:lpstr>
      <vt:lpstr>Sheet2</vt:lpstr>
      <vt:lpstr>Sheet1</vt:lpstr>
      <vt:lpstr>'2017'!Print_Area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Lilian Obiakor</dc:creator>
  <cp:keywords/>
  <dc:description/>
  <cp:lastModifiedBy>Efose Okao</cp:lastModifiedBy>
  <cp:revision/>
  <dcterms:created xsi:type="dcterms:W3CDTF">2017-06-08T10:07:30Z</dcterms:created>
  <dcterms:modified xsi:type="dcterms:W3CDTF">2021-09-06T15:37:49Z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0x010100EAA12083D73CF84EA6B6BD9CDA84FAA7</vt:lpwstr>
  </property>
</Properties>
</file>