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PC\Desktop\Data Analytics\EXCEL Materials\Data Entry\"/>
    </mc:Choice>
  </mc:AlternateContent>
  <xr:revisionPtr revIDLastSave="0" documentId="13_ncr:1_{1F6714A6-9125-4B84-A971-7E3FBA99ADE9}" xr6:coauthVersionLast="47" xr6:coauthVersionMax="47" xr10:uidLastSave="{00000000-0000-0000-0000-000000000000}"/>
  <bookViews>
    <workbookView xWindow="-110" yWindow="-110" windowWidth="19420" windowHeight="11020" xr2:uid="{AB2389E8-8924-4E83-A581-AA235F966168}"/>
  </bookViews>
  <sheets>
    <sheet name="Payroll" sheetId="1" r:id="rId1"/>
    <sheet name="Loan" sheetId="2" r:id="rId2"/>
    <sheet name="Overtime Allowance" sheetId="3" r:id="rId3"/>
    <sheet name="Formu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3" l="1"/>
  <c r="H14" i="3" s="1"/>
  <c r="I14" i="3" s="1"/>
  <c r="L14" i="3" s="1"/>
  <c r="W26" i="1" s="1"/>
  <c r="G13" i="3"/>
  <c r="H13" i="3" s="1"/>
  <c r="I13" i="3" s="1"/>
  <c r="L13" i="3" s="1"/>
  <c r="W22" i="1" s="1"/>
  <c r="G12" i="3"/>
  <c r="H12" i="3" s="1"/>
  <c r="I12" i="3" s="1"/>
  <c r="L12" i="3" s="1"/>
  <c r="W24" i="1" s="1"/>
  <c r="G11" i="3"/>
  <c r="H11" i="3" s="1"/>
  <c r="I11" i="3" s="1"/>
  <c r="L11" i="3" s="1"/>
  <c r="W31" i="1" s="1"/>
  <c r="G10" i="3"/>
  <c r="H10" i="3" s="1"/>
  <c r="I10" i="3" s="1"/>
  <c r="L10" i="3" s="1"/>
  <c r="W23" i="1" s="1"/>
  <c r="G9" i="3"/>
  <c r="H9" i="3" s="1"/>
  <c r="I9" i="3" s="1"/>
  <c r="L9" i="3" s="1"/>
  <c r="W33" i="1" s="1"/>
  <c r="G8" i="3"/>
  <c r="H8" i="3" s="1"/>
  <c r="I8" i="3" s="1"/>
  <c r="L8" i="3" s="1"/>
  <c r="W28" i="1" s="1"/>
  <c r="G7" i="3"/>
  <c r="H7" i="3" s="1"/>
  <c r="I7" i="3" s="1"/>
  <c r="L7" i="3" s="1"/>
  <c r="W19" i="1" s="1"/>
  <c r="F14" i="3"/>
  <c r="F13" i="3"/>
  <c r="F12" i="3"/>
  <c r="F11" i="3"/>
  <c r="F10" i="3"/>
  <c r="F9" i="3"/>
  <c r="F8" i="3"/>
  <c r="F7" i="3"/>
  <c r="E14" i="3"/>
  <c r="E13" i="3"/>
  <c r="E12" i="3"/>
  <c r="E11" i="3"/>
  <c r="E10" i="3"/>
  <c r="E9" i="3"/>
  <c r="E8" i="3"/>
  <c r="E7" i="3"/>
  <c r="D14" i="3"/>
  <c r="D13" i="3"/>
  <c r="D12" i="3"/>
  <c r="D11" i="3"/>
  <c r="D10" i="3"/>
  <c r="D9" i="3"/>
  <c r="D8" i="3"/>
  <c r="D7" i="3"/>
  <c r="F12" i="2"/>
  <c r="G12" i="2" s="1"/>
  <c r="H12" i="2" s="1"/>
  <c r="R30" i="1" s="1"/>
  <c r="E12" i="2"/>
  <c r="F11" i="2"/>
  <c r="G11" i="2" s="1"/>
  <c r="H11" i="2" s="1"/>
  <c r="F10" i="2"/>
  <c r="G10" i="2" s="1"/>
  <c r="H10" i="2" s="1"/>
  <c r="F9" i="2"/>
  <c r="G9" i="2" s="1"/>
  <c r="H9" i="2" s="1"/>
  <c r="R32" i="1" s="1"/>
  <c r="F8" i="2"/>
  <c r="G8" i="2" s="1"/>
  <c r="H8" i="2" s="1"/>
  <c r="R20" i="1" s="1"/>
  <c r="E11" i="2"/>
  <c r="E10" i="2"/>
  <c r="E9" i="2"/>
  <c r="E8" i="2"/>
  <c r="D12" i="2"/>
  <c r="D11" i="2"/>
  <c r="D10" i="2"/>
  <c r="D9" i="2"/>
  <c r="D8" i="2"/>
  <c r="P20" i="1"/>
  <c r="Q21" i="1"/>
  <c r="Q22" i="1"/>
  <c r="P23" i="1"/>
  <c r="O24" i="1"/>
  <c r="O25" i="1"/>
  <c r="O26" i="1"/>
  <c r="P27" i="1"/>
  <c r="Q28" i="1"/>
  <c r="P29" i="1"/>
  <c r="O30" i="1"/>
  <c r="P31" i="1"/>
  <c r="Q32" i="1"/>
  <c r="O33" i="1"/>
  <c r="O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9" i="1"/>
  <c r="V21" i="1" l="1"/>
  <c r="Z21" i="1" s="1"/>
  <c r="V33" i="1"/>
  <c r="Z33" i="1" s="1"/>
  <c r="V29" i="1"/>
  <c r="Z29" i="1" s="1"/>
  <c r="V25" i="1"/>
  <c r="Z25" i="1" s="1"/>
  <c r="V30" i="1"/>
  <c r="Z30" i="1" s="1"/>
  <c r="V26" i="1"/>
  <c r="Z26" i="1" s="1"/>
  <c r="V22" i="1"/>
  <c r="Z22" i="1" s="1"/>
  <c r="V31" i="1"/>
  <c r="Z31" i="1" s="1"/>
  <c r="V27" i="1"/>
  <c r="Z27" i="1" s="1"/>
  <c r="V23" i="1"/>
  <c r="Z23" i="1" s="1"/>
  <c r="V19" i="1"/>
  <c r="Z19" i="1" s="1"/>
  <c r="V32" i="1"/>
  <c r="Z32" i="1" s="1"/>
  <c r="V28" i="1"/>
  <c r="Z28" i="1" s="1"/>
  <c r="V24" i="1"/>
  <c r="Z24" i="1" s="1"/>
  <c r="V20" i="1"/>
  <c r="Z20" i="1" s="1"/>
  <c r="O28" i="1"/>
  <c r="P24" i="1"/>
  <c r="P25" i="1"/>
  <c r="O29" i="1"/>
  <c r="Q30" i="1"/>
  <c r="P26" i="1"/>
  <c r="Q29" i="1"/>
  <c r="Q25" i="1"/>
  <c r="P33" i="1"/>
  <c r="P21" i="1"/>
  <c r="Q24" i="1"/>
  <c r="P32" i="1"/>
  <c r="P28" i="1"/>
  <c r="Q20" i="1"/>
  <c r="O32" i="1"/>
  <c r="O20" i="1"/>
  <c r="O21" i="1"/>
  <c r="Q33" i="1"/>
  <c r="O22" i="1"/>
  <c r="P22" i="1"/>
  <c r="Q26" i="1"/>
  <c r="P30" i="1"/>
  <c r="O31" i="1"/>
  <c r="O27" i="1"/>
  <c r="O23" i="1"/>
  <c r="Q31" i="1"/>
  <c r="Q27" i="1"/>
  <c r="Q23" i="1"/>
  <c r="Q19" i="1"/>
  <c r="P19" i="1"/>
  <c r="X33" i="1" l="1"/>
  <c r="AA33" i="1" s="1"/>
  <c r="X23" i="1"/>
  <c r="AA23" i="1" s="1"/>
  <c r="X26" i="1"/>
  <c r="AA26" i="1" s="1"/>
  <c r="X30" i="1"/>
  <c r="AA30" i="1" s="1"/>
  <c r="X27" i="1"/>
  <c r="AA27" i="1" s="1"/>
  <c r="X25" i="1"/>
  <c r="AA25" i="1" s="1"/>
  <c r="X29" i="1"/>
  <c r="AA29" i="1" s="1"/>
  <c r="X24" i="1"/>
  <c r="AA24" i="1" s="1"/>
  <c r="X21" i="1"/>
  <c r="AA21" i="1" s="1"/>
  <c r="X28" i="1"/>
  <c r="AA28" i="1" s="1"/>
  <c r="X20" i="1"/>
  <c r="AA20" i="1" s="1"/>
  <c r="X31" i="1"/>
  <c r="AA31" i="1" s="1"/>
  <c r="X22" i="1"/>
  <c r="AA22" i="1" s="1"/>
  <c r="X32" i="1"/>
  <c r="AA32" i="1" s="1"/>
  <c r="X19" i="1"/>
  <c r="AA19" i="1" s="1"/>
</calcChain>
</file>

<file path=xl/sharedStrings.xml><?xml version="1.0" encoding="utf-8"?>
<sst xmlns="http://schemas.openxmlformats.org/spreadsheetml/2006/main" count="209" uniqueCount="149">
  <si>
    <t>FOLA CLOTHING NIGERIA</t>
  </si>
  <si>
    <t>2022/2023 STAFF DETAILS AND PAYROLL</t>
  </si>
  <si>
    <t>S/N</t>
  </si>
  <si>
    <t>FIRST NAME</t>
  </si>
  <si>
    <t>LAST NAME</t>
  </si>
  <si>
    <t>DATE OF BIRTH</t>
  </si>
  <si>
    <t>AGE</t>
  </si>
  <si>
    <t>GENDER</t>
  </si>
  <si>
    <t>MARTIAL STATUS</t>
  </si>
  <si>
    <t>RELIGION</t>
  </si>
  <si>
    <t>PHONE NUMBER</t>
  </si>
  <si>
    <t>LOCATION</t>
  </si>
  <si>
    <t>POSITION</t>
  </si>
  <si>
    <t>DEPARTMENT</t>
  </si>
  <si>
    <t>BASIC SALARY</t>
  </si>
  <si>
    <t>TAX</t>
  </si>
  <si>
    <t>INSURANCE</t>
  </si>
  <si>
    <t>PENSION</t>
  </si>
  <si>
    <t>HOUSING</t>
  </si>
  <si>
    <t>FEEDING</t>
  </si>
  <si>
    <t>LOAN</t>
  </si>
  <si>
    <t>TRANSPORT</t>
  </si>
  <si>
    <t>TOTAL ALLOWANCE</t>
  </si>
  <si>
    <t>OVERTIME ALLOWANCE</t>
  </si>
  <si>
    <t>TOTAL DEDUCTION</t>
  </si>
  <si>
    <t>PENALTY</t>
  </si>
  <si>
    <t>GROSS PAY</t>
  </si>
  <si>
    <t>NET PAY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</si>
  <si>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</si>
  <si>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</si>
  <si>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</si>
  <si>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</si>
  <si>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</si>
  <si>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</si>
  <si>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</si>
  <si>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</si>
  <si>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</si>
  <si>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</si>
  <si>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</si>
  <si>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</si>
  <si>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</si>
  <si>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</si>
  <si>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</si>
  <si>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Ava</t>
  </si>
  <si>
    <t>Isabella</t>
  </si>
  <si>
    <t>Mia</t>
  </si>
  <si>
    <t>Charlotte</t>
  </si>
  <si>
    <t>Evelyn</t>
  </si>
  <si>
    <t>Abigail</t>
  </si>
  <si>
    <t>Harper</t>
  </si>
  <si>
    <t>Elizabeth</t>
  </si>
  <si>
    <t>Avery</t>
  </si>
  <si>
    <t>Sofia</t>
  </si>
  <si>
    <t>Ella</t>
  </si>
  <si>
    <t>Female</t>
  </si>
  <si>
    <t>Male</t>
  </si>
  <si>
    <t>John</t>
  </si>
  <si>
    <t>Smith</t>
  </si>
  <si>
    <t>Victor</t>
  </si>
  <si>
    <t>Monday</t>
  </si>
  <si>
    <t>Single</t>
  </si>
  <si>
    <t>Widow</t>
  </si>
  <si>
    <t>Divorced</t>
  </si>
  <si>
    <t>Married</t>
  </si>
  <si>
    <t>Buddhism</t>
  </si>
  <si>
    <t>Chrisitianity</t>
  </si>
  <si>
    <t>Islam</t>
  </si>
  <si>
    <t>Atheism</t>
  </si>
  <si>
    <t>Hindusim</t>
  </si>
  <si>
    <t>08104565612</t>
  </si>
  <si>
    <t>07022541256</t>
  </si>
  <si>
    <t>09043671234</t>
  </si>
  <si>
    <t>08012678900</t>
  </si>
  <si>
    <t>08111342303</t>
  </si>
  <si>
    <t>09043742353</t>
  </si>
  <si>
    <t>07023451365</t>
  </si>
  <si>
    <t>07034125632</t>
  </si>
  <si>
    <t>08137425902</t>
  </si>
  <si>
    <t>08014718133</t>
  </si>
  <si>
    <t>09055159702</t>
  </si>
  <si>
    <t>08109995310</t>
  </si>
  <si>
    <t>08024587124</t>
  </si>
  <si>
    <t>08123658360</t>
  </si>
  <si>
    <t>07034124393</t>
  </si>
  <si>
    <t>Agege</t>
  </si>
  <si>
    <t>Ikorodu</t>
  </si>
  <si>
    <t>Ikeja</t>
  </si>
  <si>
    <t>Ikotun</t>
  </si>
  <si>
    <t>Igando</t>
  </si>
  <si>
    <t>Ketu</t>
  </si>
  <si>
    <t>Ijegun</t>
  </si>
  <si>
    <t>Victoria Island</t>
  </si>
  <si>
    <t>Account Executive</t>
  </si>
  <si>
    <t>Executive Secretary</t>
  </si>
  <si>
    <t>Statistician III</t>
  </si>
  <si>
    <t>Staff Scientist</t>
  </si>
  <si>
    <t>VP Marketing</t>
  </si>
  <si>
    <t>Assistant Professor</t>
  </si>
  <si>
    <t>VP Product Management</t>
  </si>
  <si>
    <t>Social Worker</t>
  </si>
  <si>
    <t>Financial Advisor</t>
  </si>
  <si>
    <t>Office Assistant I</t>
  </si>
  <si>
    <t>Computer Systems Analyst IV</t>
  </si>
  <si>
    <t>Information Systems Manager</t>
  </si>
  <si>
    <t>Cost Accountant</t>
  </si>
  <si>
    <t>Junior Executive</t>
  </si>
  <si>
    <t>Geologist II</t>
  </si>
  <si>
    <t>Accounting</t>
  </si>
  <si>
    <t>Marketing</t>
  </si>
  <si>
    <t>Information Technology</t>
  </si>
  <si>
    <t>Directors</t>
  </si>
  <si>
    <t>Health</t>
  </si>
  <si>
    <t>Education</t>
  </si>
  <si>
    <t>Clerk</t>
  </si>
  <si>
    <t>Producting</t>
  </si>
  <si>
    <t>LOAN ABILITY DISBURMENT</t>
  </si>
  <si>
    <t>LOAN ENTITLED</t>
  </si>
  <si>
    <t>LOAN AMOUNT</t>
  </si>
  <si>
    <t xml:space="preserve">S/N </t>
  </si>
  <si>
    <t>PAY PER HOUR</t>
  </si>
  <si>
    <t>PAY PER DAY</t>
  </si>
  <si>
    <t>OVERTIME HOUR</t>
  </si>
  <si>
    <t>OVERTIME DAYS</t>
  </si>
  <si>
    <t>TOTAL PAY</t>
  </si>
  <si>
    <t>OVERTIME ANALYSIS</t>
  </si>
  <si>
    <t>s/n</t>
  </si>
  <si>
    <t>Formulas</t>
  </si>
  <si>
    <t>PAYROLL SHEET</t>
  </si>
  <si>
    <t>LOAN SHEET</t>
  </si>
  <si>
    <t>OVERTIME ALLOWANCE SHEET</t>
  </si>
  <si>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= DATEDIFF(date of birth, today, years)</t>
    </r>
  </si>
  <si>
    <r>
      <rPr>
        <b/>
        <sz val="11"/>
        <color theme="1"/>
        <rFont val="Calibri"/>
        <family val="2"/>
        <scheme val="minor"/>
      </rPr>
      <t>BASIC SALARY:</t>
    </r>
    <r>
      <rPr>
        <sz val="11"/>
        <color theme="1"/>
        <rFont val="Calibri"/>
        <family val="2"/>
        <scheme val="minor"/>
      </rPr>
      <t xml:space="preserve"> Data validation of salary between 100,000 and 300,000</t>
    </r>
  </si>
  <si>
    <r>
      <rPr>
        <b/>
        <sz val="11"/>
        <color theme="1"/>
        <rFont val="Calibri"/>
        <family val="2"/>
        <scheme val="minor"/>
      </rPr>
      <t>TAX =</t>
    </r>
    <r>
      <rPr>
        <sz val="11"/>
        <color theme="1"/>
        <rFont val="Calibri"/>
        <family val="2"/>
        <scheme val="minor"/>
      </rPr>
      <t xml:space="preserve"> 7.5% of basic Salary</t>
    </r>
  </si>
  <si>
    <r>
      <rPr>
        <b/>
        <sz val="11"/>
        <color theme="1"/>
        <rFont val="Calibri"/>
        <family val="2"/>
        <scheme val="minor"/>
      </rPr>
      <t>INSURNACE</t>
    </r>
    <r>
      <rPr>
        <sz val="11"/>
        <color theme="1"/>
        <rFont val="Calibri"/>
        <family val="2"/>
        <scheme val="minor"/>
      </rPr>
      <t xml:space="preserve"> = 3% of basic salary</t>
    </r>
  </si>
  <si>
    <r>
      <rPr>
        <b/>
        <sz val="11"/>
        <color theme="1"/>
        <rFont val="Calibri"/>
        <family val="2"/>
        <scheme val="minor"/>
      </rPr>
      <t>PENSION</t>
    </r>
    <r>
      <rPr>
        <sz val="11"/>
        <color theme="1"/>
        <rFont val="Calibri"/>
        <family val="2"/>
        <scheme val="minor"/>
      </rPr>
      <t xml:space="preserve"> = 5% of basic salary</t>
    </r>
  </si>
  <si>
    <r>
      <rPr>
        <b/>
        <sz val="11"/>
        <color theme="1"/>
        <rFont val="Calibri"/>
        <family val="2"/>
        <scheme val="minor"/>
      </rPr>
      <t xml:space="preserve">ALLOWANCES </t>
    </r>
    <r>
      <rPr>
        <sz val="11"/>
        <color theme="1"/>
        <rFont val="Calibri"/>
        <family val="2"/>
        <scheme val="minor"/>
      </rPr>
      <t>: Data validation betwwn 12,000 and 31,000</t>
    </r>
  </si>
  <si>
    <r>
      <rPr>
        <b/>
        <sz val="11"/>
        <color theme="1"/>
        <rFont val="Calibri"/>
        <family val="2"/>
        <scheme val="minor"/>
      </rPr>
      <t>TOTAL ALLOWANCES</t>
    </r>
    <r>
      <rPr>
        <sz val="11"/>
        <color theme="1"/>
        <rFont val="Calibri"/>
        <family val="2"/>
        <scheme val="minor"/>
      </rPr>
      <t xml:space="preserve"> = feeding + housing + trnasport</t>
    </r>
  </si>
  <si>
    <r>
      <rPr>
        <b/>
        <sz val="11"/>
        <color theme="1"/>
        <rFont val="Calibri"/>
        <family val="2"/>
        <scheme val="minor"/>
      </rPr>
      <t>TOTAL DEDUCTION</t>
    </r>
    <r>
      <rPr>
        <sz val="11"/>
        <color theme="1"/>
        <rFont val="Calibri"/>
        <family val="2"/>
        <scheme val="minor"/>
      </rPr>
      <t xml:space="preserve"> = tax + insurance + pension + penalty</t>
    </r>
  </si>
  <si>
    <r>
      <rPr>
        <b/>
        <sz val="11"/>
        <color theme="1"/>
        <rFont val="Calibri"/>
        <family val="2"/>
        <scheme val="minor"/>
      </rPr>
      <t xml:space="preserve">NET PAY </t>
    </r>
    <r>
      <rPr>
        <sz val="11"/>
        <color theme="1"/>
        <rFont val="Calibri"/>
        <family val="2"/>
        <scheme val="minor"/>
      </rPr>
      <t>= gross pay - total deduction</t>
    </r>
  </si>
  <si>
    <r>
      <rPr>
        <b/>
        <sz val="11"/>
        <color theme="1"/>
        <rFont val="Calibri"/>
        <family val="2"/>
        <scheme val="minor"/>
      </rPr>
      <t>GROSS PAY</t>
    </r>
    <r>
      <rPr>
        <sz val="11"/>
        <color theme="1"/>
        <rFont val="Calibri"/>
        <family val="2"/>
        <scheme val="minor"/>
      </rPr>
      <t xml:space="preserve"> = basic salary + overtime allowance + total allowance</t>
    </r>
  </si>
  <si>
    <r>
      <rPr>
        <b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 xml:space="preserve"> = reconcile from loan sheet "loan amount"</t>
    </r>
  </si>
  <si>
    <r>
      <rPr>
        <b/>
        <sz val="11"/>
        <color theme="1"/>
        <rFont val="Calibri"/>
        <family val="2"/>
        <scheme val="minor"/>
      </rPr>
      <t>OVERTIME ALLOWANCES</t>
    </r>
    <r>
      <rPr>
        <sz val="11"/>
        <color theme="1"/>
        <rFont val="Calibri"/>
        <family val="2"/>
        <scheme val="minor"/>
      </rPr>
      <t xml:space="preserve"> = Reconcile from Overtime Allowance "total Pay"</t>
    </r>
  </si>
  <si>
    <r>
      <rPr>
        <b/>
        <sz val="11"/>
        <color theme="1"/>
        <rFont val="Calibri"/>
        <family val="2"/>
        <scheme val="minor"/>
      </rPr>
      <t>BASIC SALARY</t>
    </r>
    <r>
      <rPr>
        <sz val="11"/>
        <color theme="1"/>
        <rFont val="Calibri"/>
        <family val="2"/>
        <scheme val="minor"/>
      </rPr>
      <t xml:space="preserve"> = Rconcile from payroll "basic salary"</t>
    </r>
  </si>
  <si>
    <r>
      <rPr>
        <b/>
        <sz val="11"/>
        <color theme="1"/>
        <rFont val="Calibri"/>
        <family val="2"/>
        <scheme val="minor"/>
      </rPr>
      <t>LOAN ENTITY</t>
    </r>
    <r>
      <rPr>
        <sz val="11"/>
        <color theme="1"/>
        <rFont val="Calibri"/>
        <family val="2"/>
        <scheme val="minor"/>
      </rPr>
      <t xml:space="preserve"> = 33% of Basic Salary</t>
    </r>
  </si>
  <si>
    <r>
      <rPr>
        <b/>
        <sz val="11"/>
        <color theme="1"/>
        <rFont val="Calibri"/>
        <family val="2"/>
        <scheme val="minor"/>
      </rPr>
      <t>LOAN AMOUNT</t>
    </r>
    <r>
      <rPr>
        <sz val="11"/>
        <color theme="1"/>
        <rFont val="Calibri"/>
        <family val="2"/>
        <scheme val="minor"/>
      </rPr>
      <t xml:space="preserve"> = loan enitity - 10,000</t>
    </r>
  </si>
  <si>
    <r>
      <rPr>
        <b/>
        <sz val="11"/>
        <color theme="1"/>
        <rFont val="Calibri"/>
        <family val="2"/>
        <scheme val="minor"/>
      </rPr>
      <t xml:space="preserve">BASIC SALARY </t>
    </r>
    <r>
      <rPr>
        <sz val="11"/>
        <color theme="1"/>
        <rFont val="Calibri"/>
        <family val="2"/>
        <scheme val="minor"/>
      </rPr>
      <t>= Rconcile from payroll "basic salary"</t>
    </r>
  </si>
  <si>
    <r>
      <rPr>
        <b/>
        <sz val="11"/>
        <color theme="1"/>
        <rFont val="Calibri"/>
        <family val="2"/>
        <scheme val="minor"/>
      </rPr>
      <t>PAY PER DAY</t>
    </r>
    <r>
      <rPr>
        <sz val="11"/>
        <color theme="1"/>
        <rFont val="Calibri"/>
        <family val="2"/>
        <scheme val="minor"/>
      </rPr>
      <t xml:space="preserve"> = basic salary / 22</t>
    </r>
  </si>
  <si>
    <r>
      <rPr>
        <b/>
        <sz val="11"/>
        <color theme="1"/>
        <rFont val="Calibri"/>
        <family val="2"/>
        <scheme val="minor"/>
      </rPr>
      <t>PAY PER HOUR</t>
    </r>
    <r>
      <rPr>
        <sz val="11"/>
        <color theme="1"/>
        <rFont val="Calibri"/>
        <family val="2"/>
        <scheme val="minor"/>
      </rPr>
      <t xml:space="preserve"> = pay per day / 8</t>
    </r>
  </si>
  <si>
    <r>
      <rPr>
        <b/>
        <sz val="11"/>
        <color theme="1"/>
        <rFont val="Calibri"/>
        <family val="2"/>
        <scheme val="minor"/>
      </rPr>
      <t>TOTAL PAY</t>
    </r>
    <r>
      <rPr>
        <sz val="11"/>
        <color theme="1"/>
        <rFont val="Calibri"/>
        <family val="2"/>
        <scheme val="minor"/>
      </rPr>
      <t xml:space="preserve"> = pay per hour * overtime hour * overtime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</si>
</sst>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F800]dddd\,\ mmmm\ dd\,\ yyyy"/>
    <numFmt numFmtId="165" formatCode="[$₦-470]#,##0.00"/>
    <numFmt numFmtId="166" formatCode="[$₦-470]#,##0"/>
    <numFmt numFmtId="167" formatCode="[$₦-468]\ #,##0"/>
    <numFmt numFmtId="168" formatCode="_-[$₦-46A]* #,##0_-;\-[$₦-46A]* #,##0_-;_-[$₦-46A]* &quot;-&quot;_-;_-@_-"/>
    <numFmt numFmtId="169" formatCode="_-[$₦-468]\ * #,##0_-;\-[$₦-468]\ * #,##0_-;_-[$₦-468]\ * &quot;-&quot;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4" tint="-0.249977111117893"/>
      <name val="Algerian"/>
      <family val="5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48"/>
      <name val="Bahnschrift SemiBold"/>
      <family val="2"/>
    </font>
    <font>
      <sz val="22"/>
      <color theme="1"/>
      <name val="Arial Rounded MT Bold"/>
      <family val="2"/>
    </font>
    <font>
      <sz val="22"/>
      <color theme="2"/>
      <name val="Arial Rounded MT Bold"/>
      <family val="2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0"/>
      <name val="Bahnschrift SemiBold"/>
      <family val="2"/>
    </font>
    <font>
      <sz val="72"/>
      <name val="Bahnschrift SemiBold"/>
      <family val="2"/>
    </font>
    <font>
      <sz val="4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43" fontId="0" fillId="0" borderId="0" xfId="1" applyFont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43" fontId="4" fillId="0" borderId="0" xfId="1" applyFont="1" applyFill="1" applyAlignment="1">
      <alignment horizontal="center" vertical="center"/>
    </xf>
    <xf numFmtId="168" fontId="0" fillId="0" borderId="0" xfId="0" applyNumberFormat="1"/>
    <xf numFmtId="0" fontId="3" fillId="5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9" fontId="0" fillId="0" borderId="0" xfId="0" applyNumberFormat="1"/>
    <xf numFmtId="0" fontId="8" fillId="6" borderId="0" xfId="0" applyFont="1" applyFill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0" fillId="0" borderId="0" xfId="0" applyFill="1"/>
    <xf numFmtId="0" fontId="11" fillId="0" borderId="0" xfId="0" applyFont="1" applyFill="1"/>
    <xf numFmtId="43" fontId="4" fillId="4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66" fontId="12" fillId="5" borderId="0" xfId="0" applyNumberFormat="1" applyFont="1" applyFill="1" applyAlignment="1">
      <alignment horizontal="center" vertical="center"/>
    </xf>
    <xf numFmtId="167" fontId="12" fillId="5" borderId="0" xfId="0" applyNumberFormat="1" applyFont="1" applyFill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0" fontId="13" fillId="0" borderId="0" xfId="0" quotePrefix="1" applyFont="1"/>
    <xf numFmtId="166" fontId="13" fillId="0" borderId="0" xfId="1" applyNumberFormat="1" applyFont="1"/>
    <xf numFmtId="165" fontId="13" fillId="0" borderId="0" xfId="1" applyNumberFormat="1" applyFont="1"/>
    <xf numFmtId="167" fontId="13" fillId="0" borderId="0" xfId="1" applyNumberFormat="1" applyFont="1"/>
    <xf numFmtId="0" fontId="14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66" fontId="11" fillId="0" borderId="0" xfId="0" applyNumberFormat="1" applyFont="1" applyFill="1"/>
    <xf numFmtId="167" fontId="11" fillId="0" borderId="0" xfId="0" applyNumberFormat="1" applyFont="1" applyFill="1"/>
    <xf numFmtId="0" fontId="16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3269-2BC5-4439-A324-3D0AB0C6D86A}">
  <sheetPr>
    <tabColor rgb="FF00B050"/>
  </sheetPr>
  <dimension ref="B1:AA33"/>
  <sheetViews>
    <sheetView tabSelected="1" topLeftCell="A7" zoomScale="63" zoomScaleNormal="63" workbookViewId="0">
      <selection activeCell="H12" sqref="H12"/>
    </sheetView>
  </sheetViews>
  <sheetFormatPr defaultRowHeight="14.5" x14ac:dyDescent="0.35"/>
  <cols>
    <col min="2" max="2" width="6.453125" bestFit="1" customWidth="1"/>
    <col min="3" max="3" width="18.453125" bestFit="1" customWidth="1"/>
    <col min="4" max="4" width="17.36328125" bestFit="1" customWidth="1"/>
    <col min="5" max="5" width="33" style="1" bestFit="1" customWidth="1"/>
    <col min="6" max="6" width="7" bestFit="1" customWidth="1"/>
    <col min="7" max="7" width="12.81640625" bestFit="1" customWidth="1"/>
    <col min="8" max="8" width="25.6328125" bestFit="1" customWidth="1"/>
    <col min="9" max="9" width="14.6328125" bestFit="1" customWidth="1"/>
    <col min="10" max="10" width="24.90625" bestFit="1" customWidth="1"/>
    <col min="11" max="11" width="16.36328125" bestFit="1" customWidth="1"/>
    <col min="12" max="12" width="33.7265625" bestFit="1" customWidth="1"/>
    <col min="13" max="13" width="27.1796875" bestFit="1" customWidth="1"/>
    <col min="14" max="14" width="21" style="4" bestFit="1" customWidth="1"/>
    <col min="15" max="15" width="13.54296875" style="2" bestFit="1" customWidth="1"/>
    <col min="16" max="16" width="17.7265625" style="2" bestFit="1" customWidth="1"/>
    <col min="17" max="17" width="13.81640625" style="2" bestFit="1" customWidth="1"/>
    <col min="18" max="18" width="13.54296875" style="2" bestFit="1" customWidth="1"/>
    <col min="19" max="19" width="14.81640625" style="6" bestFit="1" customWidth="1"/>
    <col min="20" max="20" width="13.54296875" style="6" bestFit="1" customWidth="1"/>
    <col min="21" max="21" width="18.26953125" style="6" bestFit="1" customWidth="1"/>
    <col min="22" max="22" width="29.26953125" style="6" bestFit="1" customWidth="1"/>
    <col min="23" max="23" width="35.26953125" style="2" bestFit="1" customWidth="1"/>
    <col min="24" max="24" width="28.26953125" style="2" bestFit="1" customWidth="1"/>
    <col min="25" max="25" width="13.6328125" style="6" bestFit="1" customWidth="1"/>
    <col min="26" max="26" width="17.08984375" style="2" bestFit="1" customWidth="1"/>
    <col min="27" max="27" width="14.81640625" style="2" bestFit="1" customWidth="1"/>
  </cols>
  <sheetData>
    <row r="1" spans="2:27" x14ac:dyDescent="0.35">
      <c r="E1"/>
      <c r="N1" s="3"/>
      <c r="O1"/>
      <c r="P1"/>
      <c r="Q1"/>
      <c r="R1"/>
      <c r="S1" s="5"/>
      <c r="T1" s="5"/>
      <c r="U1" s="5"/>
      <c r="V1" s="5"/>
      <c r="W1"/>
      <c r="X1"/>
      <c r="Y1" s="5"/>
      <c r="Z1"/>
      <c r="AA1"/>
    </row>
    <row r="2" spans="2:27" ht="14.5" customHeight="1" x14ac:dyDescent="0.35">
      <c r="B2" s="12"/>
      <c r="C2" s="12"/>
      <c r="D2" s="12"/>
      <c r="E2" s="12"/>
      <c r="F2" s="12"/>
      <c r="G2" s="12"/>
      <c r="H2" s="12"/>
      <c r="I2" s="34" t="s">
        <v>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12"/>
      <c r="V2" s="12"/>
      <c r="W2" s="12"/>
      <c r="X2" s="12"/>
      <c r="Y2" s="12"/>
      <c r="Z2" s="12"/>
      <c r="AA2" s="12"/>
    </row>
    <row r="3" spans="2:27" ht="14.5" customHeight="1" x14ac:dyDescent="0.35">
      <c r="B3" s="12"/>
      <c r="C3" s="12"/>
      <c r="D3" s="12"/>
      <c r="E3" s="12"/>
      <c r="F3" s="12"/>
      <c r="G3" s="12"/>
      <c r="H3" s="12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12"/>
      <c r="V3" s="12"/>
      <c r="W3" s="12"/>
      <c r="X3" s="12"/>
      <c r="Y3" s="12"/>
      <c r="Z3" s="12"/>
      <c r="AA3" s="12"/>
    </row>
    <row r="4" spans="2:27" ht="14.5" customHeight="1" x14ac:dyDescent="0.35">
      <c r="B4" s="12"/>
      <c r="C4" s="12"/>
      <c r="D4" s="12"/>
      <c r="E4" s="12"/>
      <c r="F4" s="12"/>
      <c r="G4" s="12"/>
      <c r="H4" s="12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12"/>
      <c r="V4" s="12"/>
      <c r="W4" s="12"/>
      <c r="X4" s="12"/>
      <c r="Y4" s="12"/>
      <c r="Z4" s="12"/>
      <c r="AA4" s="12"/>
    </row>
    <row r="5" spans="2:27" ht="14.5" customHeight="1" x14ac:dyDescent="0.35">
      <c r="B5" s="12"/>
      <c r="C5" s="12"/>
      <c r="D5" s="12"/>
      <c r="E5" s="12"/>
      <c r="F5" s="12"/>
      <c r="G5" s="12"/>
      <c r="H5" s="1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12"/>
      <c r="V5" s="12"/>
      <c r="W5" s="12"/>
      <c r="X5" s="12"/>
      <c r="Y5" s="12"/>
      <c r="Z5" s="12"/>
      <c r="AA5" s="12"/>
    </row>
    <row r="6" spans="2:27" ht="14.5" customHeight="1" x14ac:dyDescent="0.35">
      <c r="B6" s="12"/>
      <c r="C6" s="12"/>
      <c r="D6" s="12"/>
      <c r="E6" s="12"/>
      <c r="F6" s="12"/>
      <c r="G6" s="12"/>
      <c r="H6" s="12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12"/>
      <c r="V6" s="12"/>
      <c r="W6" s="12"/>
      <c r="X6" s="12"/>
      <c r="Y6" s="12"/>
      <c r="Z6" s="12"/>
      <c r="AA6" s="12"/>
    </row>
    <row r="7" spans="2:27" ht="14.5" customHeight="1" x14ac:dyDescent="0.35">
      <c r="B7" s="12"/>
      <c r="C7" s="12"/>
      <c r="D7" s="12"/>
      <c r="E7" s="12"/>
      <c r="F7" s="12"/>
      <c r="G7" s="12"/>
      <c r="H7" s="12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12"/>
      <c r="V7" s="12"/>
      <c r="W7" s="12"/>
      <c r="X7" s="12"/>
      <c r="Y7" s="12"/>
      <c r="Z7" s="12"/>
      <c r="AA7" s="12"/>
    </row>
    <row r="8" spans="2:27" s="20" customFormat="1" ht="14.5" customHeight="1" x14ac:dyDescent="0.35">
      <c r="B8" s="12"/>
      <c r="C8" s="12"/>
      <c r="D8" s="12"/>
      <c r="E8" s="12"/>
      <c r="F8" s="12"/>
      <c r="G8" s="12"/>
      <c r="H8" s="1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12"/>
      <c r="V8" s="12"/>
      <c r="W8" s="12"/>
      <c r="X8" s="12"/>
      <c r="Y8" s="12"/>
      <c r="Z8" s="12"/>
      <c r="AA8" s="12"/>
    </row>
    <row r="9" spans="2:27" s="20" customFormat="1" ht="14.5" customHeight="1" x14ac:dyDescent="0.35">
      <c r="B9" s="12"/>
      <c r="C9" s="12"/>
      <c r="D9" s="12"/>
      <c r="E9" s="12"/>
      <c r="F9" s="12"/>
      <c r="G9" s="12"/>
      <c r="H9" s="12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12"/>
      <c r="V9" s="12"/>
      <c r="W9" s="12"/>
      <c r="X9" s="12"/>
      <c r="Y9" s="12"/>
      <c r="Z9" s="12"/>
      <c r="AA9" s="12"/>
    </row>
    <row r="10" spans="2:27" s="20" customFormat="1" x14ac:dyDescent="0.35">
      <c r="N10" s="36"/>
      <c r="S10" s="37"/>
      <c r="T10" s="37"/>
      <c r="U10" s="37"/>
      <c r="V10" s="37"/>
      <c r="Y10" s="37"/>
    </row>
    <row r="11" spans="2:27" ht="14.5" customHeight="1" x14ac:dyDescent="0.35">
      <c r="E11"/>
      <c r="J11" s="38" t="s">
        <v>1</v>
      </c>
      <c r="K11" s="38"/>
      <c r="L11" s="38"/>
      <c r="M11" s="38"/>
      <c r="N11" s="38"/>
      <c r="O11" s="38"/>
      <c r="P11" s="38"/>
      <c r="Q11" s="38"/>
      <c r="R11" s="38"/>
      <c r="S11" s="38"/>
      <c r="T11" s="5"/>
      <c r="U11" s="5"/>
      <c r="V11" s="5"/>
      <c r="W11"/>
      <c r="X11"/>
      <c r="Y11" s="5"/>
      <c r="Z11"/>
      <c r="AA11"/>
    </row>
    <row r="12" spans="2:27" ht="14.5" customHeight="1" x14ac:dyDescent="0.35">
      <c r="B12" s="13"/>
      <c r="C12" s="13"/>
      <c r="D12" s="13"/>
      <c r="E12" s="13"/>
      <c r="F12" s="13"/>
      <c r="G12" s="13"/>
      <c r="H12" s="13"/>
      <c r="I12" s="13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5"/>
      <c r="U12" s="5"/>
      <c r="V12" s="5"/>
      <c r="W12"/>
      <c r="X12"/>
      <c r="Y12" s="5"/>
      <c r="Z12"/>
      <c r="AA12"/>
    </row>
    <row r="13" spans="2:27" ht="14.5" customHeight="1" x14ac:dyDescent="0.35">
      <c r="B13" s="13"/>
      <c r="C13" s="13"/>
      <c r="D13" s="13"/>
      <c r="E13" s="13"/>
      <c r="F13" s="13"/>
      <c r="G13" s="13"/>
      <c r="H13" s="13"/>
      <c r="I13" s="13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5"/>
      <c r="U13" s="5"/>
      <c r="V13" s="5"/>
      <c r="W13"/>
      <c r="X13"/>
      <c r="Y13" s="5"/>
      <c r="Z13"/>
      <c r="AA13"/>
    </row>
    <row r="14" spans="2:27" ht="14.5" customHeight="1" x14ac:dyDescent="0.35">
      <c r="B14" s="13"/>
      <c r="C14" s="13"/>
      <c r="D14" s="13"/>
      <c r="E14" s="13"/>
      <c r="F14" s="13"/>
      <c r="G14" s="13"/>
      <c r="H14" s="13"/>
      <c r="I14" s="13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5"/>
      <c r="U14" s="5"/>
      <c r="V14" s="5"/>
      <c r="W14"/>
      <c r="X14"/>
      <c r="Y14" s="5"/>
      <c r="Z14"/>
      <c r="AA14"/>
    </row>
    <row r="15" spans="2:27" ht="14.5" customHeight="1" x14ac:dyDescent="0.35">
      <c r="B15" s="13"/>
      <c r="C15" s="13"/>
      <c r="D15" s="13"/>
      <c r="E15" s="13"/>
      <c r="F15" s="13"/>
      <c r="G15" s="13"/>
      <c r="H15" s="13"/>
      <c r="I15" s="13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5"/>
      <c r="U15" s="5"/>
      <c r="V15" s="5"/>
      <c r="W15"/>
      <c r="X15"/>
      <c r="Y15" s="5"/>
      <c r="Z15"/>
      <c r="AA15"/>
    </row>
    <row r="16" spans="2:27" ht="14.5" customHeigh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/>
      <c r="Q16"/>
      <c r="R16"/>
      <c r="S16" s="5"/>
      <c r="T16" s="5"/>
      <c r="U16" s="5"/>
      <c r="V16" s="5"/>
      <c r="W16"/>
      <c r="X16"/>
      <c r="Y16" s="5"/>
      <c r="Z16"/>
      <c r="AA16"/>
    </row>
    <row r="17" spans="2:27" ht="14.5" customHeight="1" x14ac:dyDescent="0.3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/>
      <c r="Q17"/>
      <c r="R17"/>
      <c r="S17" s="5"/>
      <c r="T17" s="5"/>
      <c r="U17" s="5"/>
      <c r="V17" s="5"/>
      <c r="W17"/>
      <c r="X17"/>
      <c r="Y17" s="5"/>
      <c r="Z17"/>
      <c r="AA17"/>
    </row>
    <row r="18" spans="2:27" ht="23.5" x14ac:dyDescent="0.35">
      <c r="B18" s="25" t="s">
        <v>2</v>
      </c>
      <c r="C18" s="25" t="s">
        <v>3</v>
      </c>
      <c r="D18" s="25" t="s">
        <v>4</v>
      </c>
      <c r="E18" s="25" t="s">
        <v>5</v>
      </c>
      <c r="F18" s="25" t="s">
        <v>6</v>
      </c>
      <c r="G18" s="25" t="s">
        <v>7</v>
      </c>
      <c r="H18" s="25" t="s">
        <v>8</v>
      </c>
      <c r="I18" s="25" t="s">
        <v>9</v>
      </c>
      <c r="J18" s="25" t="s">
        <v>10</v>
      </c>
      <c r="K18" s="25" t="s">
        <v>11</v>
      </c>
      <c r="L18" s="25" t="s">
        <v>12</v>
      </c>
      <c r="M18" s="25" t="s">
        <v>13</v>
      </c>
      <c r="N18" s="26" t="s">
        <v>14</v>
      </c>
      <c r="O18" s="25" t="s">
        <v>15</v>
      </c>
      <c r="P18" s="25" t="s">
        <v>16</v>
      </c>
      <c r="Q18" s="25" t="s">
        <v>17</v>
      </c>
      <c r="R18" s="25" t="s">
        <v>20</v>
      </c>
      <c r="S18" s="27" t="s">
        <v>18</v>
      </c>
      <c r="T18" s="27" t="s">
        <v>19</v>
      </c>
      <c r="U18" s="27" t="s">
        <v>21</v>
      </c>
      <c r="V18" s="27" t="s">
        <v>22</v>
      </c>
      <c r="W18" s="25" t="s">
        <v>23</v>
      </c>
      <c r="X18" s="25" t="s">
        <v>24</v>
      </c>
      <c r="Y18" s="27" t="s">
        <v>25</v>
      </c>
      <c r="Z18" s="25" t="s">
        <v>26</v>
      </c>
      <c r="AA18" s="25" t="s">
        <v>27</v>
      </c>
    </row>
    <row r="19" spans="2:27" ht="18.5" x14ac:dyDescent="0.45">
      <c r="B19" s="28">
        <v>1</v>
      </c>
      <c r="C19" s="28" t="s">
        <v>28</v>
      </c>
      <c r="D19" s="28" t="s">
        <v>57</v>
      </c>
      <c r="E19" s="29">
        <v>33148</v>
      </c>
      <c r="F19" s="28">
        <f ca="1">DATEDIF(E19, TODAY(), "Y")</f>
        <v>33</v>
      </c>
      <c r="G19" s="28" t="s">
        <v>55</v>
      </c>
      <c r="H19" s="28" t="s">
        <v>63</v>
      </c>
      <c r="I19" s="28" t="s">
        <v>65</v>
      </c>
      <c r="J19" s="30" t="s">
        <v>69</v>
      </c>
      <c r="K19" s="28" t="s">
        <v>84</v>
      </c>
      <c r="L19" s="28" t="s">
        <v>92</v>
      </c>
      <c r="M19" s="28" t="s">
        <v>107</v>
      </c>
      <c r="N19" s="31">
        <v>200000</v>
      </c>
      <c r="O19" s="32">
        <f>7.5%*N19</f>
        <v>15000</v>
      </c>
      <c r="P19" s="32">
        <f>3% *N19</f>
        <v>6000</v>
      </c>
      <c r="Q19" s="32">
        <f>5% *N19</f>
        <v>10000</v>
      </c>
      <c r="R19" s="32"/>
      <c r="S19" s="33"/>
      <c r="T19" s="33">
        <v>16000</v>
      </c>
      <c r="U19" s="33">
        <v>13000</v>
      </c>
      <c r="V19" s="33">
        <f>S19+T19+U19</f>
        <v>29000</v>
      </c>
      <c r="W19" s="32">
        <f>'Overtime Allowance'!L7</f>
        <v>5681.8181818181811</v>
      </c>
      <c r="X19" s="32">
        <f>O19+Q19+P19+R19+Y19</f>
        <v>40850</v>
      </c>
      <c r="Y19" s="33">
        <v>9850</v>
      </c>
      <c r="Z19" s="32">
        <f>N19+V19+W19</f>
        <v>234681.81818181818</v>
      </c>
      <c r="AA19" s="32">
        <f>Z19-X19</f>
        <v>193831.81818181818</v>
      </c>
    </row>
    <row r="20" spans="2:27" ht="18.5" x14ac:dyDescent="0.45">
      <c r="B20" s="28">
        <v>2</v>
      </c>
      <c r="C20" s="28" t="s">
        <v>29</v>
      </c>
      <c r="D20" s="28" t="s">
        <v>43</v>
      </c>
      <c r="E20" s="29">
        <v>36537</v>
      </c>
      <c r="F20" s="28">
        <f t="shared" ref="F20:F33" ca="1" si="0">DATEDIF(E20, TODAY(), "Y")</f>
        <v>24</v>
      </c>
      <c r="G20" s="28" t="s">
        <v>54</v>
      </c>
      <c r="H20" s="28" t="s">
        <v>63</v>
      </c>
      <c r="I20" s="28" t="s">
        <v>64</v>
      </c>
      <c r="J20" s="30" t="s">
        <v>70</v>
      </c>
      <c r="K20" s="28" t="s">
        <v>85</v>
      </c>
      <c r="L20" s="28" t="s">
        <v>93</v>
      </c>
      <c r="M20" s="28" t="s">
        <v>110</v>
      </c>
      <c r="N20" s="31">
        <v>290000</v>
      </c>
      <c r="O20" s="32">
        <f t="shared" ref="O20:O33" si="1">7.5%*N20</f>
        <v>21750</v>
      </c>
      <c r="P20" s="32">
        <f t="shared" ref="P20:P33" si="2">3% *N20</f>
        <v>8700</v>
      </c>
      <c r="Q20" s="32">
        <f t="shared" ref="Q20:Q33" si="3">5% *N20</f>
        <v>14500</v>
      </c>
      <c r="R20" s="32">
        <f>Loan!H8</f>
        <v>85700</v>
      </c>
      <c r="S20" s="33">
        <v>29500</v>
      </c>
      <c r="T20" s="33">
        <v>29000</v>
      </c>
      <c r="U20" s="33">
        <v>28900</v>
      </c>
      <c r="V20" s="33">
        <f t="shared" ref="V20:V33" si="4">S20+T20+U20</f>
        <v>87400</v>
      </c>
      <c r="W20" s="32"/>
      <c r="X20" s="32">
        <f t="shared" ref="X20:X33" si="5">O20+Q20+P20+R20+Y20</f>
        <v>130650</v>
      </c>
      <c r="Y20" s="33"/>
      <c r="Z20" s="32">
        <f t="shared" ref="Z20:Z33" si="6">N20+V20+W20</f>
        <v>377400</v>
      </c>
      <c r="AA20" s="32">
        <f t="shared" ref="AA20:AA33" si="7">Z20-X20</f>
        <v>246750</v>
      </c>
    </row>
    <row r="21" spans="2:27" ht="18.5" x14ac:dyDescent="0.45">
      <c r="B21" s="28">
        <v>3</v>
      </c>
      <c r="C21" s="28" t="s">
        <v>30</v>
      </c>
      <c r="D21" s="28" t="s">
        <v>44</v>
      </c>
      <c r="E21" s="29">
        <v>33378</v>
      </c>
      <c r="F21" s="28">
        <f t="shared" ca="1" si="0"/>
        <v>32</v>
      </c>
      <c r="G21" s="28" t="s">
        <v>54</v>
      </c>
      <c r="H21" s="28" t="s">
        <v>62</v>
      </c>
      <c r="I21" s="28" t="s">
        <v>66</v>
      </c>
      <c r="J21" s="30" t="s">
        <v>71</v>
      </c>
      <c r="K21" s="28" t="s">
        <v>86</v>
      </c>
      <c r="L21" s="28" t="s">
        <v>94</v>
      </c>
      <c r="M21" s="28" t="s">
        <v>112</v>
      </c>
      <c r="N21" s="31">
        <v>190000</v>
      </c>
      <c r="O21" s="32">
        <f t="shared" si="1"/>
        <v>14250</v>
      </c>
      <c r="P21" s="32">
        <f t="shared" si="2"/>
        <v>5700</v>
      </c>
      <c r="Q21" s="32">
        <f t="shared" si="3"/>
        <v>9500</v>
      </c>
      <c r="R21" s="32"/>
      <c r="S21" s="33">
        <v>12000</v>
      </c>
      <c r="T21" s="33"/>
      <c r="U21" s="33"/>
      <c r="V21" s="33">
        <f t="shared" si="4"/>
        <v>12000</v>
      </c>
      <c r="W21" s="32"/>
      <c r="X21" s="32">
        <f t="shared" si="5"/>
        <v>29450</v>
      </c>
      <c r="Y21" s="33"/>
      <c r="Z21" s="32">
        <f t="shared" si="6"/>
        <v>202000</v>
      </c>
      <c r="AA21" s="32">
        <f t="shared" si="7"/>
        <v>172550</v>
      </c>
    </row>
    <row r="22" spans="2:27" ht="18.5" x14ac:dyDescent="0.45">
      <c r="B22" s="28">
        <v>4</v>
      </c>
      <c r="C22" s="28" t="s">
        <v>31</v>
      </c>
      <c r="D22" s="28" t="s">
        <v>56</v>
      </c>
      <c r="E22" s="29">
        <v>37602</v>
      </c>
      <c r="F22" s="28">
        <f t="shared" ca="1" si="0"/>
        <v>21</v>
      </c>
      <c r="G22" s="28" t="s">
        <v>55</v>
      </c>
      <c r="H22" s="28" t="s">
        <v>60</v>
      </c>
      <c r="I22" s="28" t="s">
        <v>68</v>
      </c>
      <c r="J22" s="30" t="s">
        <v>72</v>
      </c>
      <c r="K22" s="28" t="s">
        <v>87</v>
      </c>
      <c r="L22" s="28" t="s">
        <v>95</v>
      </c>
      <c r="M22" s="28" t="s">
        <v>113</v>
      </c>
      <c r="N22" s="31">
        <v>120000</v>
      </c>
      <c r="O22" s="32">
        <f t="shared" si="1"/>
        <v>9000</v>
      </c>
      <c r="P22" s="32">
        <f t="shared" si="2"/>
        <v>3600</v>
      </c>
      <c r="Q22" s="32">
        <f t="shared" si="3"/>
        <v>6000</v>
      </c>
      <c r="R22" s="32"/>
      <c r="S22" s="33"/>
      <c r="T22" s="33">
        <v>12000</v>
      </c>
      <c r="U22" s="33">
        <v>15000</v>
      </c>
      <c r="V22" s="33">
        <f t="shared" si="4"/>
        <v>27000</v>
      </c>
      <c r="W22" s="32">
        <f>'Overtime Allowance'!L13</f>
        <v>1363.6363636363637</v>
      </c>
      <c r="X22" s="32">
        <f t="shared" si="5"/>
        <v>23120</v>
      </c>
      <c r="Y22" s="33">
        <v>4520</v>
      </c>
      <c r="Z22" s="32">
        <f t="shared" si="6"/>
        <v>148363.63636363635</v>
      </c>
      <c r="AA22" s="32">
        <f t="shared" si="7"/>
        <v>125243.63636363635</v>
      </c>
    </row>
    <row r="23" spans="2:27" ht="18.5" x14ac:dyDescent="0.45">
      <c r="B23" s="28">
        <v>5</v>
      </c>
      <c r="C23" s="28" t="s">
        <v>32</v>
      </c>
      <c r="D23" s="28" t="s">
        <v>45</v>
      </c>
      <c r="E23" s="29">
        <v>31305</v>
      </c>
      <c r="F23" s="28">
        <f t="shared" ca="1" si="0"/>
        <v>38</v>
      </c>
      <c r="G23" s="28" t="s">
        <v>55</v>
      </c>
      <c r="H23" s="28" t="s">
        <v>62</v>
      </c>
      <c r="I23" s="28" t="s">
        <v>67</v>
      </c>
      <c r="J23" s="30" t="s">
        <v>73</v>
      </c>
      <c r="K23" s="28" t="s">
        <v>88</v>
      </c>
      <c r="L23" s="28" t="s">
        <v>96</v>
      </c>
      <c r="M23" s="28" t="s">
        <v>108</v>
      </c>
      <c r="N23" s="31">
        <v>150000</v>
      </c>
      <c r="O23" s="32">
        <f t="shared" si="1"/>
        <v>11250</v>
      </c>
      <c r="P23" s="32">
        <f t="shared" si="2"/>
        <v>4500</v>
      </c>
      <c r="Q23" s="32">
        <f t="shared" si="3"/>
        <v>7500</v>
      </c>
      <c r="R23" s="32"/>
      <c r="S23" s="33">
        <v>15000</v>
      </c>
      <c r="T23" s="33"/>
      <c r="U23" s="33"/>
      <c r="V23" s="33">
        <f t="shared" si="4"/>
        <v>15000</v>
      </c>
      <c r="W23" s="32">
        <f>'Overtime Allowance'!L10</f>
        <v>17386.363636363636</v>
      </c>
      <c r="X23" s="32">
        <f t="shared" si="5"/>
        <v>23250</v>
      </c>
      <c r="Y23" s="33"/>
      <c r="Z23" s="32">
        <f t="shared" si="6"/>
        <v>182386.36363636365</v>
      </c>
      <c r="AA23" s="32">
        <f t="shared" si="7"/>
        <v>159136.36363636365</v>
      </c>
    </row>
    <row r="24" spans="2:27" ht="18.5" x14ac:dyDescent="0.45">
      <c r="B24" s="28">
        <v>6</v>
      </c>
      <c r="C24" s="28" t="s">
        <v>33</v>
      </c>
      <c r="D24" s="28" t="s">
        <v>46</v>
      </c>
      <c r="E24" s="29">
        <v>29402</v>
      </c>
      <c r="F24" s="28">
        <f t="shared" ca="1" si="0"/>
        <v>43</v>
      </c>
      <c r="G24" s="28" t="s">
        <v>54</v>
      </c>
      <c r="H24" s="28" t="s">
        <v>61</v>
      </c>
      <c r="I24" s="28" t="s">
        <v>68</v>
      </c>
      <c r="J24" s="30" t="s">
        <v>74</v>
      </c>
      <c r="K24" s="28" t="s">
        <v>89</v>
      </c>
      <c r="L24" s="28" t="s">
        <v>97</v>
      </c>
      <c r="M24" s="28" t="s">
        <v>112</v>
      </c>
      <c r="N24" s="31">
        <v>200000</v>
      </c>
      <c r="O24" s="32">
        <f t="shared" si="1"/>
        <v>15000</v>
      </c>
      <c r="P24" s="32">
        <f t="shared" si="2"/>
        <v>6000</v>
      </c>
      <c r="Q24" s="32">
        <f t="shared" si="3"/>
        <v>10000</v>
      </c>
      <c r="R24" s="32"/>
      <c r="S24" s="33">
        <v>14500</v>
      </c>
      <c r="T24" s="33"/>
      <c r="U24" s="33"/>
      <c r="V24" s="33">
        <f t="shared" si="4"/>
        <v>14500</v>
      </c>
      <c r="W24" s="32">
        <f>'Overtime Allowance'!L12</f>
        <v>18181.81818181818</v>
      </c>
      <c r="X24" s="32">
        <f t="shared" si="5"/>
        <v>31000</v>
      </c>
      <c r="Y24" s="33"/>
      <c r="Z24" s="32">
        <f t="shared" si="6"/>
        <v>232681.81818181818</v>
      </c>
      <c r="AA24" s="32">
        <f t="shared" si="7"/>
        <v>201681.81818181818</v>
      </c>
    </row>
    <row r="25" spans="2:27" ht="18.5" x14ac:dyDescent="0.45">
      <c r="B25" s="28">
        <v>7</v>
      </c>
      <c r="C25" s="28" t="s">
        <v>34</v>
      </c>
      <c r="D25" s="28" t="s">
        <v>58</v>
      </c>
      <c r="E25" s="29">
        <v>37827</v>
      </c>
      <c r="F25" s="28">
        <f t="shared" ca="1" si="0"/>
        <v>20</v>
      </c>
      <c r="G25" s="28" t="s">
        <v>55</v>
      </c>
      <c r="H25" s="28" t="s">
        <v>60</v>
      </c>
      <c r="I25" s="28" t="s">
        <v>66</v>
      </c>
      <c r="J25" s="30" t="s">
        <v>75</v>
      </c>
      <c r="K25" s="28" t="s">
        <v>90</v>
      </c>
      <c r="L25" s="28" t="s">
        <v>98</v>
      </c>
      <c r="M25" s="28" t="s">
        <v>114</v>
      </c>
      <c r="N25" s="31">
        <v>170000</v>
      </c>
      <c r="O25" s="32">
        <f t="shared" si="1"/>
        <v>12750</v>
      </c>
      <c r="P25" s="32">
        <f t="shared" si="2"/>
        <v>5100</v>
      </c>
      <c r="Q25" s="32">
        <f t="shared" si="3"/>
        <v>8500</v>
      </c>
      <c r="R25" s="32"/>
      <c r="S25" s="33"/>
      <c r="T25" s="33"/>
      <c r="U25" s="33">
        <v>21500</v>
      </c>
      <c r="V25" s="33">
        <f t="shared" si="4"/>
        <v>21500</v>
      </c>
      <c r="W25" s="32"/>
      <c r="X25" s="32">
        <f t="shared" si="5"/>
        <v>46350</v>
      </c>
      <c r="Y25" s="33">
        <v>20000</v>
      </c>
      <c r="Z25" s="32">
        <f t="shared" si="6"/>
        <v>191500</v>
      </c>
      <c r="AA25" s="32">
        <f t="shared" si="7"/>
        <v>145150</v>
      </c>
    </row>
    <row r="26" spans="2:27" ht="18.5" x14ac:dyDescent="0.45">
      <c r="B26" s="28">
        <v>8</v>
      </c>
      <c r="C26" s="28" t="s">
        <v>35</v>
      </c>
      <c r="D26" s="28" t="s">
        <v>47</v>
      </c>
      <c r="E26" s="29">
        <v>36078</v>
      </c>
      <c r="F26" s="28">
        <f t="shared" ca="1" si="0"/>
        <v>25</v>
      </c>
      <c r="G26" s="28" t="s">
        <v>54</v>
      </c>
      <c r="H26" s="28" t="s">
        <v>63</v>
      </c>
      <c r="I26" s="28" t="s">
        <v>64</v>
      </c>
      <c r="J26" s="30" t="s">
        <v>76</v>
      </c>
      <c r="K26" s="28" t="s">
        <v>91</v>
      </c>
      <c r="L26" s="28" t="s">
        <v>99</v>
      </c>
      <c r="M26" s="28" t="s">
        <v>113</v>
      </c>
      <c r="N26" s="31">
        <v>130000</v>
      </c>
      <c r="O26" s="32">
        <f t="shared" si="1"/>
        <v>9750</v>
      </c>
      <c r="P26" s="32">
        <f t="shared" si="2"/>
        <v>3900</v>
      </c>
      <c r="Q26" s="32">
        <f t="shared" si="3"/>
        <v>6500</v>
      </c>
      <c r="R26" s="32"/>
      <c r="S26" s="33"/>
      <c r="T26" s="33">
        <v>12000</v>
      </c>
      <c r="U26" s="33">
        <v>16000</v>
      </c>
      <c r="V26" s="33">
        <f t="shared" si="4"/>
        <v>28000</v>
      </c>
      <c r="W26" s="32">
        <f>'Overtime Allowance'!L14</f>
        <v>4431.818181818182</v>
      </c>
      <c r="X26" s="32">
        <f t="shared" si="5"/>
        <v>20150</v>
      </c>
      <c r="Y26" s="33"/>
      <c r="Z26" s="32">
        <f t="shared" si="6"/>
        <v>162431.81818181818</v>
      </c>
      <c r="AA26" s="32">
        <f t="shared" si="7"/>
        <v>142281.81818181818</v>
      </c>
    </row>
    <row r="27" spans="2:27" ht="18.5" x14ac:dyDescent="0.45">
      <c r="B27" s="28">
        <v>9</v>
      </c>
      <c r="C27" s="28" t="s">
        <v>36</v>
      </c>
      <c r="D27" s="28" t="s">
        <v>48</v>
      </c>
      <c r="E27" s="29">
        <v>31836</v>
      </c>
      <c r="F27" s="28">
        <f t="shared" ca="1" si="0"/>
        <v>36</v>
      </c>
      <c r="G27" s="28" t="s">
        <v>54</v>
      </c>
      <c r="H27" s="28" t="s">
        <v>62</v>
      </c>
      <c r="I27" s="28" t="s">
        <v>65</v>
      </c>
      <c r="J27" s="30" t="s">
        <v>77</v>
      </c>
      <c r="K27" s="28" t="s">
        <v>90</v>
      </c>
      <c r="L27" s="28" t="s">
        <v>100</v>
      </c>
      <c r="M27" s="28" t="s">
        <v>107</v>
      </c>
      <c r="N27" s="31">
        <v>198000</v>
      </c>
      <c r="O27" s="32">
        <f t="shared" si="1"/>
        <v>14850</v>
      </c>
      <c r="P27" s="32">
        <f t="shared" si="2"/>
        <v>5940</v>
      </c>
      <c r="Q27" s="32">
        <f t="shared" si="3"/>
        <v>9900</v>
      </c>
      <c r="R27" s="32"/>
      <c r="S27" s="33">
        <v>25000</v>
      </c>
      <c r="T27" s="33"/>
      <c r="U27" s="33"/>
      <c r="V27" s="33">
        <f t="shared" si="4"/>
        <v>25000</v>
      </c>
      <c r="W27" s="32"/>
      <c r="X27" s="32">
        <f t="shared" si="5"/>
        <v>30690</v>
      </c>
      <c r="Y27" s="33"/>
      <c r="Z27" s="32">
        <f t="shared" si="6"/>
        <v>223000</v>
      </c>
      <c r="AA27" s="32">
        <f t="shared" si="7"/>
        <v>192310</v>
      </c>
    </row>
    <row r="28" spans="2:27" ht="18.5" x14ac:dyDescent="0.45">
      <c r="B28" s="28">
        <v>10</v>
      </c>
      <c r="C28" s="28" t="s">
        <v>37</v>
      </c>
      <c r="D28" s="28" t="s">
        <v>49</v>
      </c>
      <c r="E28" s="29">
        <v>32214</v>
      </c>
      <c r="F28" s="28">
        <f t="shared" ca="1" si="0"/>
        <v>35</v>
      </c>
      <c r="G28" s="28" t="s">
        <v>55</v>
      </c>
      <c r="H28" s="28" t="s">
        <v>61</v>
      </c>
      <c r="I28" s="28" t="s">
        <v>67</v>
      </c>
      <c r="J28" s="30" t="s">
        <v>78</v>
      </c>
      <c r="K28" s="28" t="s">
        <v>89</v>
      </c>
      <c r="L28" s="28" t="s">
        <v>101</v>
      </c>
      <c r="M28" s="28" t="s">
        <v>113</v>
      </c>
      <c r="N28" s="31">
        <v>110000</v>
      </c>
      <c r="O28" s="32">
        <f t="shared" si="1"/>
        <v>8250</v>
      </c>
      <c r="P28" s="32">
        <f t="shared" si="2"/>
        <v>3300</v>
      </c>
      <c r="Q28" s="32">
        <f t="shared" si="3"/>
        <v>5500</v>
      </c>
      <c r="R28" s="32"/>
      <c r="S28" s="33"/>
      <c r="T28" s="33">
        <v>13000</v>
      </c>
      <c r="U28" s="33">
        <v>25000</v>
      </c>
      <c r="V28" s="33">
        <f t="shared" si="4"/>
        <v>38000</v>
      </c>
      <c r="W28" s="32">
        <f>'Overtime Allowance'!L8</f>
        <v>9375</v>
      </c>
      <c r="X28" s="32">
        <f t="shared" si="5"/>
        <v>20720</v>
      </c>
      <c r="Y28" s="33">
        <v>3670</v>
      </c>
      <c r="Z28" s="32">
        <f t="shared" si="6"/>
        <v>157375</v>
      </c>
      <c r="AA28" s="32">
        <f t="shared" si="7"/>
        <v>136655</v>
      </c>
    </row>
    <row r="29" spans="2:27" ht="18.5" x14ac:dyDescent="0.45">
      <c r="B29" s="28">
        <v>11</v>
      </c>
      <c r="C29" s="28" t="s">
        <v>38</v>
      </c>
      <c r="D29" s="28" t="s">
        <v>59</v>
      </c>
      <c r="E29" s="29">
        <v>34813</v>
      </c>
      <c r="F29" s="28">
        <f t="shared" ca="1" si="0"/>
        <v>28</v>
      </c>
      <c r="G29" s="28" t="s">
        <v>55</v>
      </c>
      <c r="H29" s="28" t="s">
        <v>63</v>
      </c>
      <c r="I29" s="28" t="s">
        <v>68</v>
      </c>
      <c r="J29" s="30" t="s">
        <v>79</v>
      </c>
      <c r="K29" s="28" t="s">
        <v>86</v>
      </c>
      <c r="L29" s="28" t="s">
        <v>102</v>
      </c>
      <c r="M29" s="28" t="s">
        <v>109</v>
      </c>
      <c r="N29" s="31">
        <v>189500</v>
      </c>
      <c r="O29" s="32">
        <f t="shared" si="1"/>
        <v>14212.5</v>
      </c>
      <c r="P29" s="32">
        <f t="shared" si="2"/>
        <v>5685</v>
      </c>
      <c r="Q29" s="32">
        <f t="shared" si="3"/>
        <v>9475</v>
      </c>
      <c r="R29" s="32"/>
      <c r="S29" s="33"/>
      <c r="T29" s="33">
        <v>18000</v>
      </c>
      <c r="U29" s="33">
        <v>20000</v>
      </c>
      <c r="V29" s="33">
        <f t="shared" si="4"/>
        <v>38000</v>
      </c>
      <c r="W29" s="32"/>
      <c r="X29" s="32">
        <f t="shared" si="5"/>
        <v>29372.5</v>
      </c>
      <c r="Y29" s="33"/>
      <c r="Z29" s="32">
        <f t="shared" si="6"/>
        <v>227500</v>
      </c>
      <c r="AA29" s="32">
        <f t="shared" si="7"/>
        <v>198127.5</v>
      </c>
    </row>
    <row r="30" spans="2:27" ht="18.5" x14ac:dyDescent="0.45">
      <c r="B30" s="28">
        <v>12</v>
      </c>
      <c r="C30" s="28" t="s">
        <v>39</v>
      </c>
      <c r="D30" s="28" t="s">
        <v>50</v>
      </c>
      <c r="E30" s="29">
        <v>37016</v>
      </c>
      <c r="F30" s="28">
        <f t="shared" ca="1" si="0"/>
        <v>22</v>
      </c>
      <c r="G30" s="28" t="s">
        <v>54</v>
      </c>
      <c r="H30" s="28" t="s">
        <v>60</v>
      </c>
      <c r="I30" s="28" t="s">
        <v>66</v>
      </c>
      <c r="J30" s="30" t="s">
        <v>80</v>
      </c>
      <c r="K30" s="28" t="s">
        <v>88</v>
      </c>
      <c r="L30" s="28" t="s">
        <v>103</v>
      </c>
      <c r="M30" s="28" t="s">
        <v>109</v>
      </c>
      <c r="N30" s="31">
        <v>160000</v>
      </c>
      <c r="O30" s="32">
        <f t="shared" si="1"/>
        <v>12000</v>
      </c>
      <c r="P30" s="32">
        <f t="shared" si="2"/>
        <v>4800</v>
      </c>
      <c r="Q30" s="32">
        <f t="shared" si="3"/>
        <v>8000</v>
      </c>
      <c r="R30" s="32">
        <f>Loan!H12</f>
        <v>42800</v>
      </c>
      <c r="S30" s="33"/>
      <c r="T30" s="33">
        <v>24000</v>
      </c>
      <c r="U30" s="33">
        <v>17500</v>
      </c>
      <c r="V30" s="33">
        <f t="shared" si="4"/>
        <v>41500</v>
      </c>
      <c r="W30" s="32"/>
      <c r="X30" s="32">
        <f t="shared" si="5"/>
        <v>68850</v>
      </c>
      <c r="Y30" s="33">
        <v>1250</v>
      </c>
      <c r="Z30" s="32">
        <f t="shared" si="6"/>
        <v>201500</v>
      </c>
      <c r="AA30" s="32">
        <f t="shared" si="7"/>
        <v>132650</v>
      </c>
    </row>
    <row r="31" spans="2:27" ht="18.5" x14ac:dyDescent="0.45">
      <c r="B31" s="28">
        <v>13</v>
      </c>
      <c r="C31" s="28" t="s">
        <v>40</v>
      </c>
      <c r="D31" s="28" t="s">
        <v>51</v>
      </c>
      <c r="E31" s="29">
        <v>34649</v>
      </c>
      <c r="F31" s="28">
        <f t="shared" ca="1" si="0"/>
        <v>29</v>
      </c>
      <c r="G31" s="28" t="s">
        <v>55</v>
      </c>
      <c r="H31" s="28" t="s">
        <v>63</v>
      </c>
      <c r="I31" s="28" t="s">
        <v>64</v>
      </c>
      <c r="J31" s="30" t="s">
        <v>81</v>
      </c>
      <c r="K31" s="28" t="s">
        <v>87</v>
      </c>
      <c r="L31" s="28" t="s">
        <v>104</v>
      </c>
      <c r="M31" s="28" t="s">
        <v>107</v>
      </c>
      <c r="N31" s="31">
        <v>255000</v>
      </c>
      <c r="O31" s="32">
        <f t="shared" si="1"/>
        <v>19125</v>
      </c>
      <c r="P31" s="32">
        <f t="shared" si="2"/>
        <v>7650</v>
      </c>
      <c r="Q31" s="32">
        <f t="shared" si="3"/>
        <v>12750</v>
      </c>
      <c r="R31" s="32"/>
      <c r="S31" s="33">
        <v>20000</v>
      </c>
      <c r="T31" s="33"/>
      <c r="U31" s="33"/>
      <c r="V31" s="33">
        <f t="shared" si="4"/>
        <v>20000</v>
      </c>
      <c r="W31" s="32">
        <f>'Overtime Allowance'!L11</f>
        <v>5071.022727272727</v>
      </c>
      <c r="X31" s="32">
        <f t="shared" si="5"/>
        <v>39525</v>
      </c>
      <c r="Y31" s="33"/>
      <c r="Z31" s="32">
        <f t="shared" si="6"/>
        <v>280071.02272727271</v>
      </c>
      <c r="AA31" s="32">
        <f t="shared" si="7"/>
        <v>240546.02272727271</v>
      </c>
    </row>
    <row r="32" spans="2:27" ht="18.5" x14ac:dyDescent="0.45">
      <c r="B32" s="28">
        <v>14</v>
      </c>
      <c r="C32" s="28" t="s">
        <v>41</v>
      </c>
      <c r="D32" s="28" t="s">
        <v>52</v>
      </c>
      <c r="E32" s="29">
        <v>37120</v>
      </c>
      <c r="F32" s="28">
        <f t="shared" ca="1" si="0"/>
        <v>22</v>
      </c>
      <c r="G32" s="28" t="s">
        <v>54</v>
      </c>
      <c r="H32" s="28" t="s">
        <v>60</v>
      </c>
      <c r="I32" s="28" t="s">
        <v>65</v>
      </c>
      <c r="J32" s="30" t="s">
        <v>82</v>
      </c>
      <c r="K32" s="28" t="s">
        <v>85</v>
      </c>
      <c r="L32" s="28" t="s">
        <v>105</v>
      </c>
      <c r="M32" s="28" t="s">
        <v>110</v>
      </c>
      <c r="N32" s="31">
        <v>270000</v>
      </c>
      <c r="O32" s="32">
        <f t="shared" si="1"/>
        <v>20250</v>
      </c>
      <c r="P32" s="32">
        <f t="shared" si="2"/>
        <v>8100</v>
      </c>
      <c r="Q32" s="32">
        <f t="shared" si="3"/>
        <v>13500</v>
      </c>
      <c r="R32" s="32">
        <f>Loan!H9</f>
        <v>79100</v>
      </c>
      <c r="S32" s="33">
        <v>20000</v>
      </c>
      <c r="T32" s="33">
        <v>18000</v>
      </c>
      <c r="U32" s="33">
        <v>17500</v>
      </c>
      <c r="V32" s="33">
        <f t="shared" si="4"/>
        <v>55500</v>
      </c>
      <c r="W32" s="32"/>
      <c r="X32" s="32">
        <f t="shared" si="5"/>
        <v>120950</v>
      </c>
      <c r="Y32" s="33"/>
      <c r="Z32" s="32">
        <f t="shared" si="6"/>
        <v>325500</v>
      </c>
      <c r="AA32" s="32">
        <f t="shared" si="7"/>
        <v>204550</v>
      </c>
    </row>
    <row r="33" spans="2:27" ht="18.5" x14ac:dyDescent="0.45">
      <c r="B33" s="28">
        <v>15</v>
      </c>
      <c r="C33" s="28" t="s">
        <v>42</v>
      </c>
      <c r="D33" s="28" t="s">
        <v>53</v>
      </c>
      <c r="E33" s="29">
        <v>38383</v>
      </c>
      <c r="F33" s="28">
        <f t="shared" ca="1" si="0"/>
        <v>19</v>
      </c>
      <c r="G33" s="28" t="s">
        <v>54</v>
      </c>
      <c r="H33" s="28" t="s">
        <v>60</v>
      </c>
      <c r="I33" s="28" t="s">
        <v>67</v>
      </c>
      <c r="J33" s="30" t="s">
        <v>83</v>
      </c>
      <c r="K33" s="28" t="s">
        <v>84</v>
      </c>
      <c r="L33" s="28" t="s">
        <v>106</v>
      </c>
      <c r="M33" s="28" t="s">
        <v>111</v>
      </c>
      <c r="N33" s="31">
        <v>240000</v>
      </c>
      <c r="O33" s="32">
        <f t="shared" si="1"/>
        <v>18000</v>
      </c>
      <c r="P33" s="32">
        <f t="shared" si="2"/>
        <v>7200</v>
      </c>
      <c r="Q33" s="32">
        <f t="shared" si="3"/>
        <v>12000</v>
      </c>
      <c r="R33" s="32"/>
      <c r="S33" s="33"/>
      <c r="T33" s="33">
        <v>15600</v>
      </c>
      <c r="U33" s="33"/>
      <c r="V33" s="33">
        <f t="shared" si="4"/>
        <v>15600</v>
      </c>
      <c r="W33" s="32">
        <f>'Overtime Allowance'!L9</f>
        <v>4090.909090909091</v>
      </c>
      <c r="X33" s="32">
        <f t="shared" si="5"/>
        <v>38200</v>
      </c>
      <c r="Y33" s="33">
        <v>1000</v>
      </c>
      <c r="Z33" s="32">
        <f t="shared" si="6"/>
        <v>259690.90909090909</v>
      </c>
      <c r="AA33" s="32">
        <f t="shared" si="7"/>
        <v>221490.90909090909</v>
      </c>
    </row>
  </sheetData>
  <mergeCells count="2">
    <mergeCell ref="I2:T7"/>
    <mergeCell ref="J11:S15"/>
  </mergeCells>
  <dataValidations count="2">
    <dataValidation type="whole" allowBlank="1" showInputMessage="1" showErrorMessage="1" errorTitle="salary" error="The basic Salary should be between 100,000 and 300,000" promptTitle="salary" prompt="Please Enter the Basic Salary" sqref="N19:N1048576" xr:uid="{80BEA981-EFA1-4A18-B8CD-4764AEBF74A7}">
      <formula1>100000</formula1>
      <formula2>300000</formula2>
    </dataValidation>
    <dataValidation type="whole" allowBlank="1" showInputMessage="1" showErrorMessage="1" errorTitle="allowance" error="the amount should be bewteen 12,000 and 31,000" promptTitle="allowances" prompt="please enter the allowances" sqref="S19:U1048576" xr:uid="{04DE93BF-963A-495C-A376-E46B70DB37C1}">
      <formula1>12000</formula1>
      <formula2>31000</formula2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6906-EC5B-4FE2-8A14-69A17053C2F6}">
  <sheetPr>
    <tabColor rgb="FFFF0000"/>
  </sheetPr>
  <dimension ref="C1:M17"/>
  <sheetViews>
    <sheetView workbookViewId="0">
      <selection activeCell="H8" sqref="H8"/>
    </sheetView>
  </sheetViews>
  <sheetFormatPr defaultRowHeight="14.5" x14ac:dyDescent="0.35"/>
  <cols>
    <col min="3" max="3" width="3.81640625" style="8" bestFit="1" customWidth="1"/>
    <col min="4" max="4" width="10.90625" style="8" bestFit="1" customWidth="1"/>
    <col min="5" max="5" width="26.26953125" style="8" bestFit="1" customWidth="1"/>
    <col min="6" max="6" width="12.26953125" style="8" bestFit="1" customWidth="1"/>
    <col min="7" max="7" width="13.90625" style="8" bestFit="1" customWidth="1"/>
    <col min="8" max="8" width="13.81640625" style="8" bestFit="1" customWidth="1"/>
    <col min="9" max="9" width="8.7265625" style="8"/>
  </cols>
  <sheetData>
    <row r="1" spans="3:13" x14ac:dyDescent="0.35">
      <c r="C1"/>
      <c r="D1"/>
      <c r="E1"/>
      <c r="F1"/>
      <c r="G1"/>
      <c r="H1"/>
      <c r="I1"/>
    </row>
    <row r="2" spans="3:13" x14ac:dyDescent="0.35">
      <c r="C2"/>
      <c r="D2"/>
      <c r="E2"/>
      <c r="F2"/>
      <c r="G2"/>
      <c r="H2"/>
      <c r="I2"/>
    </row>
    <row r="3" spans="3:13" ht="14.5" customHeight="1" x14ac:dyDescent="0.35">
      <c r="C3" s="21" t="s">
        <v>115</v>
      </c>
      <c r="D3" s="21"/>
      <c r="E3" s="21"/>
      <c r="F3" s="21"/>
      <c r="G3" s="21"/>
      <c r="H3" s="21"/>
      <c r="I3" s="9"/>
      <c r="J3" s="9"/>
      <c r="K3" s="9"/>
      <c r="L3" s="9"/>
      <c r="M3" s="9"/>
    </row>
    <row r="4" spans="3:13" ht="14.5" customHeight="1" x14ac:dyDescent="0.35">
      <c r="C4" s="21"/>
      <c r="D4" s="21"/>
      <c r="E4" s="21"/>
      <c r="F4" s="21"/>
      <c r="G4" s="21"/>
      <c r="H4" s="21"/>
      <c r="I4" s="9"/>
      <c r="J4" s="9"/>
      <c r="K4" s="9"/>
      <c r="L4" s="9"/>
      <c r="M4" s="9"/>
    </row>
    <row r="5" spans="3:13" ht="14.5" customHeight="1" x14ac:dyDescent="0.35">
      <c r="C5" s="21"/>
      <c r="D5" s="21"/>
      <c r="E5" s="21"/>
      <c r="F5" s="21"/>
      <c r="G5" s="21"/>
      <c r="H5" s="21"/>
      <c r="I5" s="9"/>
      <c r="J5" s="9"/>
      <c r="K5" s="9"/>
      <c r="L5" s="9"/>
      <c r="M5" s="9"/>
    </row>
    <row r="6" spans="3:13" x14ac:dyDescent="0.35">
      <c r="C6" s="2"/>
      <c r="D6" s="2"/>
      <c r="E6" s="2"/>
      <c r="F6"/>
      <c r="G6"/>
      <c r="H6"/>
      <c r="I6"/>
    </row>
    <row r="7" spans="3:13" x14ac:dyDescent="0.35">
      <c r="C7" s="11" t="s">
        <v>2</v>
      </c>
      <c r="D7" s="11" t="s">
        <v>3</v>
      </c>
      <c r="E7" s="11" t="s">
        <v>12</v>
      </c>
      <c r="F7" s="11" t="s">
        <v>14</v>
      </c>
      <c r="G7" s="11" t="s">
        <v>116</v>
      </c>
      <c r="H7" s="11" t="s">
        <v>117</v>
      </c>
    </row>
    <row r="8" spans="3:13" x14ac:dyDescent="0.35">
      <c r="C8" s="7">
        <v>1</v>
      </c>
      <c r="D8" s="7" t="str">
        <f>Payroll!C20</f>
        <v>Williams</v>
      </c>
      <c r="E8" s="7" t="str">
        <f>Payroll!L20</f>
        <v>Executive Secretary</v>
      </c>
      <c r="F8" s="10">
        <f>Payroll!N20</f>
        <v>290000</v>
      </c>
      <c r="G8" s="10">
        <f>33%*F8</f>
        <v>95700</v>
      </c>
      <c r="H8" s="10">
        <f>G8-10000</f>
        <v>85700</v>
      </c>
    </row>
    <row r="9" spans="3:13" x14ac:dyDescent="0.35">
      <c r="C9" s="7">
        <v>2</v>
      </c>
      <c r="D9" s="7" t="str">
        <f>Payroll!C32</f>
        <v>Anderson</v>
      </c>
      <c r="E9" s="7" t="str">
        <f>Payroll!L32</f>
        <v>Junior Executive</v>
      </c>
      <c r="F9" s="10">
        <f>Payroll!N32</f>
        <v>270000</v>
      </c>
      <c r="G9" s="10">
        <f t="shared" ref="G9:G12" si="0">33%*F9</f>
        <v>89100</v>
      </c>
      <c r="H9" s="10">
        <f t="shared" ref="H9:H12" si="1">G9-10000</f>
        <v>79100</v>
      </c>
    </row>
    <row r="10" spans="3:13" x14ac:dyDescent="0.35">
      <c r="C10" s="7">
        <v>3</v>
      </c>
      <c r="D10" s="7" t="str">
        <f>Payroll!C19</f>
        <v>Johnson</v>
      </c>
      <c r="E10" s="7" t="str">
        <f>Payroll!L19</f>
        <v>Account Executive</v>
      </c>
      <c r="F10" s="10">
        <f>Payroll!N19</f>
        <v>200000</v>
      </c>
      <c r="G10" s="10">
        <f t="shared" si="0"/>
        <v>66000</v>
      </c>
      <c r="H10" s="10">
        <f t="shared" si="1"/>
        <v>56000</v>
      </c>
    </row>
    <row r="11" spans="3:13" x14ac:dyDescent="0.35">
      <c r="C11" s="7">
        <v>4</v>
      </c>
      <c r="D11" s="7" t="str">
        <f>Payroll!C25</f>
        <v>Davis</v>
      </c>
      <c r="E11" s="7" t="str">
        <f>Payroll!L25</f>
        <v>VP Product Management</v>
      </c>
      <c r="F11" s="10">
        <f>Payroll!N25</f>
        <v>170000</v>
      </c>
      <c r="G11" s="10">
        <f t="shared" si="0"/>
        <v>56100</v>
      </c>
      <c r="H11" s="10">
        <f t="shared" si="1"/>
        <v>46100</v>
      </c>
    </row>
    <row r="12" spans="3:13" x14ac:dyDescent="0.35">
      <c r="C12" s="7">
        <v>5</v>
      </c>
      <c r="D12" s="7" t="str">
        <f>Payroll!C30</f>
        <v>Gonzalez</v>
      </c>
      <c r="E12" s="7" t="str">
        <f>Payroll!L30</f>
        <v>Information Systems Manager</v>
      </c>
      <c r="F12" s="10">
        <f>Payroll!N30</f>
        <v>160000</v>
      </c>
      <c r="G12" s="10">
        <f t="shared" si="0"/>
        <v>52800</v>
      </c>
      <c r="H12" s="10">
        <f t="shared" si="1"/>
        <v>42800</v>
      </c>
    </row>
    <row r="13" spans="3:13" x14ac:dyDescent="0.35">
      <c r="C13" s="7"/>
      <c r="D13" s="7"/>
      <c r="E13" s="7"/>
    </row>
    <row r="14" spans="3:13" x14ac:dyDescent="0.35">
      <c r="C14" s="7"/>
      <c r="D14" s="7"/>
      <c r="E14" s="7"/>
    </row>
    <row r="15" spans="3:13" x14ac:dyDescent="0.35">
      <c r="C15" s="7"/>
      <c r="D15" s="7"/>
      <c r="E15" s="7"/>
    </row>
    <row r="16" spans="3:13" x14ac:dyDescent="0.35">
      <c r="C16" s="7"/>
      <c r="D16" s="7"/>
      <c r="E16" s="7"/>
    </row>
    <row r="17" spans="3:5" x14ac:dyDescent="0.35">
      <c r="C17" s="7"/>
      <c r="D17" s="7"/>
      <c r="E17" s="7"/>
    </row>
  </sheetData>
  <mergeCells count="1">
    <mergeCell ref="C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B5B2-C147-4C71-B082-BE212919B2E8}">
  <sheetPr>
    <tabColor rgb="FF92D050"/>
  </sheetPr>
  <dimension ref="C2:L14"/>
  <sheetViews>
    <sheetView workbookViewId="0">
      <selection activeCell="L7" sqref="L7"/>
    </sheetView>
  </sheetViews>
  <sheetFormatPr defaultRowHeight="14.5" x14ac:dyDescent="0.35"/>
  <cols>
    <col min="3" max="3" width="4.26953125" bestFit="1" customWidth="1"/>
    <col min="4" max="4" width="10.90625" bestFit="1" customWidth="1"/>
    <col min="5" max="5" width="12.36328125" bestFit="1" customWidth="1"/>
    <col min="6" max="6" width="16.7265625" bestFit="1" customWidth="1"/>
    <col min="7" max="7" width="12.26953125" bestFit="1" customWidth="1"/>
    <col min="8" max="8" width="11.453125" bestFit="1" customWidth="1"/>
    <col min="9" max="9" width="13.08984375" bestFit="1" customWidth="1"/>
    <col min="10" max="10" width="15.1796875" bestFit="1" customWidth="1"/>
    <col min="11" max="11" width="14.54296875" bestFit="1" customWidth="1"/>
    <col min="12" max="12" width="9.81640625" bestFit="1" customWidth="1"/>
  </cols>
  <sheetData>
    <row r="2" spans="3:12" ht="14.5" customHeight="1" x14ac:dyDescent="0.35"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3:12" ht="14.5" customHeight="1" x14ac:dyDescent="0.35">
      <c r="C3" s="14"/>
      <c r="D3" s="14"/>
      <c r="E3" s="22" t="s">
        <v>124</v>
      </c>
      <c r="F3" s="22"/>
      <c r="G3" s="22"/>
      <c r="H3" s="22"/>
      <c r="I3" s="22"/>
      <c r="J3" s="22"/>
      <c r="K3" s="14"/>
      <c r="L3" s="14"/>
    </row>
    <row r="4" spans="3:12" ht="14.5" customHeight="1" x14ac:dyDescent="0.35">
      <c r="C4" s="14"/>
      <c r="D4" s="14"/>
      <c r="E4" s="22"/>
      <c r="F4" s="22"/>
      <c r="G4" s="22"/>
      <c r="H4" s="22"/>
      <c r="I4" s="22"/>
      <c r="J4" s="22"/>
      <c r="K4" s="14"/>
      <c r="L4" s="14"/>
    </row>
    <row r="6" spans="3:12" x14ac:dyDescent="0.35">
      <c r="C6" s="16" t="s">
        <v>118</v>
      </c>
      <c r="D6" s="16" t="s">
        <v>3</v>
      </c>
      <c r="E6" s="16" t="s">
        <v>13</v>
      </c>
      <c r="F6" s="16" t="s">
        <v>12</v>
      </c>
      <c r="G6" s="16" t="s">
        <v>14</v>
      </c>
      <c r="H6" s="16" t="s">
        <v>120</v>
      </c>
      <c r="I6" s="16" t="s">
        <v>119</v>
      </c>
      <c r="J6" s="16" t="s">
        <v>121</v>
      </c>
      <c r="K6" s="16" t="s">
        <v>122</v>
      </c>
      <c r="L6" s="16" t="s">
        <v>123</v>
      </c>
    </row>
    <row r="7" spans="3:12" x14ac:dyDescent="0.35">
      <c r="C7">
        <v>1</v>
      </c>
      <c r="D7" t="str">
        <f>Payroll!C19</f>
        <v>Johnson</v>
      </c>
      <c r="E7" t="str">
        <f>Payroll!M19</f>
        <v>Accounting</v>
      </c>
      <c r="F7" t="str">
        <f>Payroll!L19</f>
        <v>Account Executive</v>
      </c>
      <c r="G7" s="15">
        <f>Payroll!N19</f>
        <v>200000</v>
      </c>
      <c r="H7" s="15">
        <f>G7/22</f>
        <v>9090.9090909090901</v>
      </c>
      <c r="I7" s="15">
        <f>H7/8</f>
        <v>1136.3636363636363</v>
      </c>
      <c r="J7">
        <v>1</v>
      </c>
      <c r="K7">
        <v>5</v>
      </c>
      <c r="L7" s="15">
        <f>I7*J7*K7</f>
        <v>5681.8181818181811</v>
      </c>
    </row>
    <row r="8" spans="3:12" x14ac:dyDescent="0.35">
      <c r="C8">
        <v>2</v>
      </c>
      <c r="D8" t="str">
        <f>Payroll!C28</f>
        <v>Hernandez</v>
      </c>
      <c r="E8" t="str">
        <f>Payroll!M28</f>
        <v>Clerk</v>
      </c>
      <c r="F8" t="str">
        <f>Payroll!L28</f>
        <v>Office Assistant I</v>
      </c>
      <c r="G8" s="15">
        <f>Payroll!N28</f>
        <v>110000</v>
      </c>
      <c r="H8" s="15">
        <f t="shared" ref="H8:H14" si="0">G8/22</f>
        <v>5000</v>
      </c>
      <c r="I8" s="15">
        <f t="shared" ref="I8:I14" si="1">H8/8</f>
        <v>625</v>
      </c>
      <c r="J8">
        <v>1.5</v>
      </c>
      <c r="K8">
        <v>10</v>
      </c>
      <c r="L8" s="15">
        <f t="shared" ref="L8:L14" si="2">I8*J8*K8</f>
        <v>9375</v>
      </c>
    </row>
    <row r="9" spans="3:12" x14ac:dyDescent="0.35">
      <c r="C9">
        <v>3</v>
      </c>
      <c r="D9" t="str">
        <f>Payroll!C33</f>
        <v>Thomas</v>
      </c>
      <c r="E9" t="str">
        <f>Payroll!M33</f>
        <v>Health</v>
      </c>
      <c r="F9" t="str">
        <f>Payroll!L33</f>
        <v>Geologist II</v>
      </c>
      <c r="G9" s="15">
        <f>Payroll!N33</f>
        <v>240000</v>
      </c>
      <c r="H9" s="15">
        <f t="shared" si="0"/>
        <v>10909.09090909091</v>
      </c>
      <c r="I9" s="15">
        <f t="shared" si="1"/>
        <v>1363.6363636363637</v>
      </c>
      <c r="J9">
        <v>1</v>
      </c>
      <c r="K9">
        <v>3</v>
      </c>
      <c r="L9" s="15">
        <f t="shared" si="2"/>
        <v>4090.909090909091</v>
      </c>
    </row>
    <row r="10" spans="3:12" x14ac:dyDescent="0.35">
      <c r="C10">
        <v>4</v>
      </c>
      <c r="D10" t="str">
        <f>Payroll!C23</f>
        <v>Garcia</v>
      </c>
      <c r="E10" t="str">
        <f>Payroll!M23</f>
        <v>Marketing</v>
      </c>
      <c r="F10" t="str">
        <f>Payroll!L23</f>
        <v>VP Marketing</v>
      </c>
      <c r="G10" s="15">
        <f>Payroll!N31</f>
        <v>255000</v>
      </c>
      <c r="H10" s="15">
        <f t="shared" si="0"/>
        <v>11590.90909090909</v>
      </c>
      <c r="I10" s="15">
        <f t="shared" si="1"/>
        <v>1448.8636363636363</v>
      </c>
      <c r="J10">
        <v>2</v>
      </c>
      <c r="K10">
        <v>6</v>
      </c>
      <c r="L10" s="15">
        <f t="shared" si="2"/>
        <v>17386.363636363636</v>
      </c>
    </row>
    <row r="11" spans="3:12" x14ac:dyDescent="0.35">
      <c r="C11">
        <v>5</v>
      </c>
      <c r="D11" t="str">
        <f>Payroll!C31</f>
        <v>Wilson</v>
      </c>
      <c r="E11" t="str">
        <f>Payroll!M31</f>
        <v>Accounting</v>
      </c>
      <c r="F11" t="str">
        <f>Payroll!L31</f>
        <v>Cost Accountant</v>
      </c>
      <c r="G11" s="15">
        <f>Payroll!N31</f>
        <v>255000</v>
      </c>
      <c r="H11" s="15">
        <f t="shared" si="0"/>
        <v>11590.90909090909</v>
      </c>
      <c r="I11" s="15">
        <f t="shared" si="1"/>
        <v>1448.8636363636363</v>
      </c>
      <c r="J11">
        <v>0.5</v>
      </c>
      <c r="K11">
        <v>7</v>
      </c>
      <c r="L11" s="15">
        <f t="shared" si="2"/>
        <v>5071.022727272727</v>
      </c>
    </row>
    <row r="12" spans="3:12" x14ac:dyDescent="0.35">
      <c r="C12">
        <v>6</v>
      </c>
      <c r="D12" t="str">
        <f>Payroll!C24</f>
        <v>Miller</v>
      </c>
      <c r="E12" t="str">
        <f>Payroll!M24</f>
        <v>Education</v>
      </c>
      <c r="F12" t="str">
        <f>Payroll!L24</f>
        <v>Assistant Professor</v>
      </c>
      <c r="G12" s="15">
        <f>Payroll!N24</f>
        <v>200000</v>
      </c>
      <c r="H12" s="15">
        <f t="shared" si="0"/>
        <v>9090.9090909090901</v>
      </c>
      <c r="I12" s="15">
        <f t="shared" si="1"/>
        <v>1136.3636363636363</v>
      </c>
      <c r="J12">
        <v>2</v>
      </c>
      <c r="K12">
        <v>8</v>
      </c>
      <c r="L12" s="15">
        <f t="shared" si="2"/>
        <v>18181.81818181818</v>
      </c>
    </row>
    <row r="13" spans="3:12" x14ac:dyDescent="0.35">
      <c r="C13">
        <v>7</v>
      </c>
      <c r="D13" t="str">
        <f>Payroll!C22</f>
        <v>Jones</v>
      </c>
      <c r="E13" t="str">
        <f>Payroll!M22</f>
        <v>Clerk</v>
      </c>
      <c r="F13" t="str">
        <f>Payroll!L22</f>
        <v>Staff Scientist</v>
      </c>
      <c r="G13" s="15">
        <f>Payroll!N22</f>
        <v>120000</v>
      </c>
      <c r="H13" s="15">
        <f t="shared" si="0"/>
        <v>5454.545454545455</v>
      </c>
      <c r="I13" s="15">
        <f t="shared" si="1"/>
        <v>681.81818181818187</v>
      </c>
      <c r="J13">
        <v>1</v>
      </c>
      <c r="K13">
        <v>2</v>
      </c>
      <c r="L13" s="15">
        <f t="shared" si="2"/>
        <v>1363.6363636363637</v>
      </c>
    </row>
    <row r="14" spans="3:12" x14ac:dyDescent="0.35">
      <c r="C14">
        <v>8</v>
      </c>
      <c r="D14" t="str">
        <f>Payroll!C26</f>
        <v>Rodriguez</v>
      </c>
      <c r="E14" t="str">
        <f>Payroll!M26</f>
        <v>Clerk</v>
      </c>
      <c r="F14" t="str">
        <f>Payroll!L26</f>
        <v>Social Worker</v>
      </c>
      <c r="G14" s="15">
        <f>Payroll!N26</f>
        <v>130000</v>
      </c>
      <c r="H14" s="15">
        <f t="shared" si="0"/>
        <v>5909.090909090909</v>
      </c>
      <c r="I14" s="15">
        <f t="shared" si="1"/>
        <v>738.63636363636363</v>
      </c>
      <c r="J14">
        <v>2</v>
      </c>
      <c r="K14">
        <v>3</v>
      </c>
      <c r="L14" s="15">
        <f t="shared" si="2"/>
        <v>4431.818181818182</v>
      </c>
    </row>
  </sheetData>
  <mergeCells count="1">
    <mergeCell ref="E3:J4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E0C3-BC04-45F1-8AA2-58CA6693BB10}">
  <sheetPr>
    <tabColor rgb="FFFFFF00"/>
  </sheetPr>
  <dimension ref="B2:C31"/>
  <sheetViews>
    <sheetView topLeftCell="A16" workbookViewId="0">
      <selection activeCell="C31" sqref="C31"/>
    </sheetView>
  </sheetViews>
  <sheetFormatPr defaultRowHeight="14.5" x14ac:dyDescent="0.35"/>
  <cols>
    <col min="2" max="2" width="3.54296875" bestFit="1" customWidth="1"/>
    <col min="3" max="3" width="63.453125" bestFit="1" customWidth="1"/>
  </cols>
  <sheetData>
    <row r="2" spans="2:3" x14ac:dyDescent="0.35">
      <c r="B2" s="23" t="s">
        <v>127</v>
      </c>
      <c r="C2" s="23"/>
    </row>
    <row r="3" spans="2:3" ht="15.5" x14ac:dyDescent="0.35">
      <c r="B3" s="18" t="s">
        <v>125</v>
      </c>
      <c r="C3" s="18" t="s">
        <v>126</v>
      </c>
    </row>
    <row r="4" spans="2:3" x14ac:dyDescent="0.35">
      <c r="B4" s="17">
        <v>1</v>
      </c>
      <c r="C4" s="17" t="s">
        <v>130</v>
      </c>
    </row>
    <row r="5" spans="2:3" x14ac:dyDescent="0.35">
      <c r="B5" s="17">
        <v>2</v>
      </c>
      <c r="C5" s="17" t="s">
        <v>131</v>
      </c>
    </row>
    <row r="6" spans="2:3" x14ac:dyDescent="0.35">
      <c r="B6" s="17">
        <v>3</v>
      </c>
      <c r="C6" s="17" t="s">
        <v>132</v>
      </c>
    </row>
    <row r="7" spans="2:3" x14ac:dyDescent="0.35">
      <c r="B7" s="17">
        <v>4</v>
      </c>
      <c r="C7" s="17" t="s">
        <v>133</v>
      </c>
    </row>
    <row r="8" spans="2:3" x14ac:dyDescent="0.35">
      <c r="B8" s="17">
        <v>5</v>
      </c>
      <c r="C8" s="17" t="s">
        <v>134</v>
      </c>
    </row>
    <row r="9" spans="2:3" x14ac:dyDescent="0.35">
      <c r="B9" s="17">
        <v>6</v>
      </c>
      <c r="C9" s="17" t="s">
        <v>135</v>
      </c>
    </row>
    <row r="10" spans="2:3" x14ac:dyDescent="0.35">
      <c r="B10" s="17">
        <v>7</v>
      </c>
      <c r="C10" s="17" t="s">
        <v>136</v>
      </c>
    </row>
    <row r="11" spans="2:3" x14ac:dyDescent="0.35">
      <c r="B11" s="17">
        <v>8</v>
      </c>
      <c r="C11" s="17" t="s">
        <v>137</v>
      </c>
    </row>
    <row r="12" spans="2:3" x14ac:dyDescent="0.35">
      <c r="B12" s="17">
        <v>9</v>
      </c>
      <c r="C12" s="17" t="s">
        <v>138</v>
      </c>
    </row>
    <row r="13" spans="2:3" x14ac:dyDescent="0.35">
      <c r="B13" s="17">
        <v>10</v>
      </c>
      <c r="C13" s="17" t="s">
        <v>139</v>
      </c>
    </row>
    <row r="14" spans="2:3" x14ac:dyDescent="0.35">
      <c r="B14" s="17">
        <v>11</v>
      </c>
      <c r="C14" s="17" t="s">
        <v>140</v>
      </c>
    </row>
    <row r="15" spans="2:3" x14ac:dyDescent="0.35">
      <c r="B15" s="17">
        <v>12</v>
      </c>
      <c r="C15" s="17" t="s">
        <v>141</v>
      </c>
    </row>
    <row r="18" spans="2:3" x14ac:dyDescent="0.35">
      <c r="B18" s="24" t="s">
        <v>128</v>
      </c>
      <c r="C18" s="24"/>
    </row>
    <row r="19" spans="2:3" s="20" customFormat="1" ht="15.5" x14ac:dyDescent="0.35">
      <c r="B19" s="18" t="s">
        <v>125</v>
      </c>
      <c r="C19" s="18" t="s">
        <v>126</v>
      </c>
    </row>
    <row r="20" spans="2:3" x14ac:dyDescent="0.35">
      <c r="B20" s="17">
        <v>1</v>
      </c>
      <c r="C20" s="17" t="s">
        <v>142</v>
      </c>
    </row>
    <row r="21" spans="2:3" x14ac:dyDescent="0.35">
      <c r="B21" s="17">
        <v>2</v>
      </c>
      <c r="C21" s="17" t="s">
        <v>143</v>
      </c>
    </row>
    <row r="22" spans="2:3" x14ac:dyDescent="0.35">
      <c r="B22" s="17">
        <v>3</v>
      </c>
      <c r="C22" s="17" t="s">
        <v>144</v>
      </c>
    </row>
    <row r="25" spans="2:3" ht="17" customHeight="1" x14ac:dyDescent="0.35"/>
    <row r="26" spans="2:3" x14ac:dyDescent="0.35">
      <c r="B26" s="24" t="s">
        <v>129</v>
      </c>
      <c r="C26" s="24"/>
    </row>
    <row r="27" spans="2:3" s="19" customFormat="1" ht="15.5" x14ac:dyDescent="0.35">
      <c r="B27" s="18" t="s">
        <v>125</v>
      </c>
      <c r="C27" s="18" t="s">
        <v>126</v>
      </c>
    </row>
    <row r="28" spans="2:3" x14ac:dyDescent="0.35">
      <c r="B28" s="17">
        <v>1</v>
      </c>
      <c r="C28" s="17" t="s">
        <v>145</v>
      </c>
    </row>
    <row r="29" spans="2:3" x14ac:dyDescent="0.35">
      <c r="B29" s="17">
        <v>2</v>
      </c>
      <c r="C29" s="17" t="s">
        <v>146</v>
      </c>
    </row>
    <row r="30" spans="2:3" x14ac:dyDescent="0.35">
      <c r="B30" s="17">
        <v>3</v>
      </c>
      <c r="C30" s="17" t="s">
        <v>147</v>
      </c>
    </row>
    <row r="31" spans="2:3" x14ac:dyDescent="0.35">
      <c r="B31" s="17">
        <v>4</v>
      </c>
      <c r="C31" s="17" t="s">
        <v>148</v>
      </c>
    </row>
  </sheetData>
  <mergeCells count="3">
    <mergeCell ref="B2:C2"/>
    <mergeCell ref="B18:C18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</vt:lpstr>
      <vt:lpstr>Loan</vt:lpstr>
      <vt:lpstr>Overtime Allowance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Adepegba</cp:lastModifiedBy>
  <dcterms:created xsi:type="dcterms:W3CDTF">2024-01-17T15:59:08Z</dcterms:created>
  <dcterms:modified xsi:type="dcterms:W3CDTF">2024-02-01T13:02:42Z</dcterms:modified>
</cp:coreProperties>
</file>