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avi PC\Desktop\Data Analytics\EXCEL Materials\Data Cleaning\"/>
    </mc:Choice>
  </mc:AlternateContent>
  <xr:revisionPtr revIDLastSave="0" documentId="13_ncr:1_{CEB8FB73-6699-4AC9-B4E7-6E9020DCB3A5}" xr6:coauthVersionLast="47" xr6:coauthVersionMax="47" xr10:uidLastSave="{00000000-0000-0000-0000-000000000000}"/>
  <bookViews>
    <workbookView xWindow="-110" yWindow="-110" windowWidth="19420" windowHeight="11020" firstSheet="2" activeTab="3" xr2:uid="{41A734D2-72BA-4562-B34B-238B193B17BA}"/>
  </bookViews>
  <sheets>
    <sheet name="Apocolypse Sales Original" sheetId="7" state="hidden" r:id="rId1"/>
    <sheet name="Apocolypse Store Original" sheetId="6" state="hidden" r:id="rId2"/>
    <sheet name="Apocolypse Store" sheetId="4" r:id="rId3"/>
    <sheet name="Apocolypse Sales" sheetId="5" r:id="rId4"/>
    <sheet name="pivottables" sheetId="9" r:id="rId5"/>
    <sheet name="Analysis" sheetId="11" r:id="rId6"/>
    <sheet name="DashBoard" sheetId="10" r:id="rId7"/>
    <sheet name="steps" sheetId="8" r:id="rId8"/>
  </sheets>
  <definedNames>
    <definedName name="_xlnm._FilterDatabase" localSheetId="3" hidden="1">'Apocolypse Sales'!$A$1:$M$75</definedName>
    <definedName name="Davi">'Apocolypse Store'!$A$1:$D$11</definedName>
    <definedName name="Slicer_CUSTOMER">#N/A</definedName>
    <definedName name="Slicer_MONTHS">#N/A</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5" l="1"/>
  <c r="J4" i="5"/>
  <c r="J5" i="5"/>
  <c r="L5" i="5" s="1"/>
  <c r="J6" i="5"/>
  <c r="L6" i="5" s="1"/>
  <c r="J7" i="5"/>
  <c r="J8" i="5"/>
  <c r="J9" i="5"/>
  <c r="J10" i="5"/>
  <c r="L10" i="5" s="1"/>
  <c r="J11" i="5"/>
  <c r="J12" i="5"/>
  <c r="J13" i="5"/>
  <c r="J14" i="5"/>
  <c r="J15" i="5"/>
  <c r="J16" i="5"/>
  <c r="J17" i="5"/>
  <c r="L17" i="5" s="1"/>
  <c r="J18" i="5"/>
  <c r="L18" i="5" s="1"/>
  <c r="J19" i="5"/>
  <c r="J20" i="5"/>
  <c r="J21" i="5"/>
  <c r="L21" i="5" s="1"/>
  <c r="J22" i="5"/>
  <c r="L22" i="5" s="1"/>
  <c r="J23" i="5"/>
  <c r="J24" i="5"/>
  <c r="J25" i="5"/>
  <c r="J26" i="5"/>
  <c r="L26" i="5" s="1"/>
  <c r="J27" i="5"/>
  <c r="J28" i="5"/>
  <c r="J29" i="5"/>
  <c r="J30" i="5"/>
  <c r="J31" i="5"/>
  <c r="J32" i="5"/>
  <c r="J33" i="5"/>
  <c r="L33" i="5" s="1"/>
  <c r="D12" i="11" s="1"/>
  <c r="J34" i="5"/>
  <c r="L34" i="5" s="1"/>
  <c r="J35" i="5"/>
  <c r="J36" i="5"/>
  <c r="J37" i="5"/>
  <c r="L37" i="5" s="1"/>
  <c r="J38" i="5"/>
  <c r="L38" i="5" s="1"/>
  <c r="J39" i="5"/>
  <c r="J40" i="5"/>
  <c r="J41" i="5"/>
  <c r="J42" i="5"/>
  <c r="L42" i="5" s="1"/>
  <c r="J43" i="5"/>
  <c r="J44" i="5"/>
  <c r="J45" i="5"/>
  <c r="J46" i="5"/>
  <c r="J47" i="5"/>
  <c r="J48" i="5"/>
  <c r="J49" i="5"/>
  <c r="L49" i="5" s="1"/>
  <c r="J50" i="5"/>
  <c r="L50" i="5" s="1"/>
  <c r="J51" i="5"/>
  <c r="J52" i="5"/>
  <c r="J53" i="5"/>
  <c r="L53" i="5" s="1"/>
  <c r="J54" i="5"/>
  <c r="L54" i="5" s="1"/>
  <c r="J55" i="5"/>
  <c r="J56" i="5"/>
  <c r="J57" i="5"/>
  <c r="J58" i="5"/>
  <c r="L58" i="5" s="1"/>
  <c r="J59" i="5"/>
  <c r="J60" i="5"/>
  <c r="J61" i="5"/>
  <c r="J62" i="5"/>
  <c r="J63" i="5"/>
  <c r="J64" i="5"/>
  <c r="J65" i="5"/>
  <c r="L65" i="5" s="1"/>
  <c r="J66" i="5"/>
  <c r="L66" i="5" s="1"/>
  <c r="J67" i="5"/>
  <c r="J68" i="5"/>
  <c r="J69" i="5"/>
  <c r="L69" i="5" s="1"/>
  <c r="J70" i="5"/>
  <c r="L70" i="5" s="1"/>
  <c r="J71" i="5"/>
  <c r="J72" i="5"/>
  <c r="J73" i="5"/>
  <c r="J74" i="5"/>
  <c r="L74" i="5" s="1"/>
  <c r="J75" i="5"/>
  <c r="J2" i="5"/>
  <c r="I3" i="5"/>
  <c r="I4" i="5"/>
  <c r="I5" i="5"/>
  <c r="I6" i="5"/>
  <c r="K6" i="5" s="1"/>
  <c r="I7" i="5"/>
  <c r="I8" i="5"/>
  <c r="I9" i="5"/>
  <c r="I10" i="5"/>
  <c r="K10" i="5" s="1"/>
  <c r="I11" i="5"/>
  <c r="I12" i="5"/>
  <c r="I13" i="5"/>
  <c r="I14" i="5"/>
  <c r="K14" i="5" s="1"/>
  <c r="I15" i="5"/>
  <c r="I16" i="5"/>
  <c r="I17" i="5"/>
  <c r="I18" i="5"/>
  <c r="K18" i="5" s="1"/>
  <c r="I19" i="5"/>
  <c r="I20" i="5"/>
  <c r="I21" i="5"/>
  <c r="I22" i="5"/>
  <c r="K22" i="5" s="1"/>
  <c r="I23" i="5"/>
  <c r="I24" i="5"/>
  <c r="I25" i="5"/>
  <c r="I26" i="5"/>
  <c r="K26" i="5" s="1"/>
  <c r="I27" i="5"/>
  <c r="I28" i="5"/>
  <c r="I29" i="5"/>
  <c r="I30" i="5"/>
  <c r="K30" i="5" s="1"/>
  <c r="I31" i="5"/>
  <c r="I32" i="5"/>
  <c r="I33" i="5"/>
  <c r="I34" i="5"/>
  <c r="K34" i="5" s="1"/>
  <c r="I35" i="5"/>
  <c r="I36" i="5"/>
  <c r="I37" i="5"/>
  <c r="I38" i="5"/>
  <c r="K38" i="5" s="1"/>
  <c r="I39" i="5"/>
  <c r="I40" i="5"/>
  <c r="I41" i="5"/>
  <c r="I42" i="5"/>
  <c r="K42" i="5" s="1"/>
  <c r="I43" i="5"/>
  <c r="I44" i="5"/>
  <c r="I45" i="5"/>
  <c r="I46" i="5"/>
  <c r="K46" i="5" s="1"/>
  <c r="I47" i="5"/>
  <c r="I48" i="5"/>
  <c r="I49" i="5"/>
  <c r="I50" i="5"/>
  <c r="K50" i="5" s="1"/>
  <c r="I51" i="5"/>
  <c r="I52" i="5"/>
  <c r="I53" i="5"/>
  <c r="I54" i="5"/>
  <c r="K54" i="5" s="1"/>
  <c r="I55" i="5"/>
  <c r="I56" i="5"/>
  <c r="I57" i="5"/>
  <c r="I58" i="5"/>
  <c r="K58" i="5" s="1"/>
  <c r="I59" i="5"/>
  <c r="I60" i="5"/>
  <c r="I61" i="5"/>
  <c r="I62" i="5"/>
  <c r="K62" i="5" s="1"/>
  <c r="I63" i="5"/>
  <c r="I64" i="5"/>
  <c r="I65" i="5"/>
  <c r="I66" i="5"/>
  <c r="K66" i="5" s="1"/>
  <c r="I67" i="5"/>
  <c r="I68" i="5"/>
  <c r="I69" i="5"/>
  <c r="I70" i="5"/>
  <c r="K70" i="5" s="1"/>
  <c r="I71" i="5"/>
  <c r="I72" i="5"/>
  <c r="I73" i="5"/>
  <c r="I74" i="5"/>
  <c r="K74" i="5" s="1"/>
  <c r="I75" i="5"/>
  <c r="I2" i="5"/>
  <c r="K2" i="5" s="1"/>
  <c r="D3" i="5"/>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2" i="5"/>
  <c r="D57" i="11"/>
  <c r="D59" i="11"/>
  <c r="D58" i="11"/>
  <c r="D56" i="11"/>
  <c r="D52" i="11"/>
  <c r="D51" i="11"/>
  <c r="D50" i="11"/>
  <c r="D49" i="11"/>
  <c r="D8" i="11"/>
  <c r="K3" i="5"/>
  <c r="L3" i="5"/>
  <c r="K4" i="5"/>
  <c r="L4" i="5"/>
  <c r="K5" i="5"/>
  <c r="K7" i="5"/>
  <c r="L7" i="5"/>
  <c r="K8" i="5"/>
  <c r="L8" i="5"/>
  <c r="K9" i="5"/>
  <c r="L9" i="5"/>
  <c r="K11" i="5"/>
  <c r="L11" i="5"/>
  <c r="K12" i="5"/>
  <c r="L12" i="5"/>
  <c r="K13" i="5"/>
  <c r="L13" i="5"/>
  <c r="L14" i="5"/>
  <c r="K15" i="5"/>
  <c r="L15" i="5"/>
  <c r="K16" i="5"/>
  <c r="L16" i="5"/>
  <c r="K17" i="5"/>
  <c r="K19" i="5"/>
  <c r="L19" i="5"/>
  <c r="K20" i="5"/>
  <c r="L20" i="5"/>
  <c r="K21" i="5"/>
  <c r="K23" i="5"/>
  <c r="L23" i="5"/>
  <c r="K24" i="5"/>
  <c r="L24" i="5"/>
  <c r="K25" i="5"/>
  <c r="L25" i="5"/>
  <c r="K27" i="5"/>
  <c r="L27" i="5"/>
  <c r="K28" i="5"/>
  <c r="L28" i="5"/>
  <c r="K29" i="5"/>
  <c r="L29" i="5"/>
  <c r="L30" i="5"/>
  <c r="K31" i="5"/>
  <c r="L31" i="5"/>
  <c r="K32" i="5"/>
  <c r="L32" i="5"/>
  <c r="K33" i="5"/>
  <c r="K35" i="5"/>
  <c r="L35" i="5"/>
  <c r="K36" i="5"/>
  <c r="L36" i="5"/>
  <c r="K37" i="5"/>
  <c r="K39" i="5"/>
  <c r="L39" i="5"/>
  <c r="K40" i="5"/>
  <c r="L40" i="5"/>
  <c r="K41" i="5"/>
  <c r="L41" i="5"/>
  <c r="K43" i="5"/>
  <c r="L43" i="5"/>
  <c r="K44" i="5"/>
  <c r="L44" i="5"/>
  <c r="K45" i="5"/>
  <c r="L45" i="5"/>
  <c r="L46" i="5"/>
  <c r="K47" i="5"/>
  <c r="L47" i="5"/>
  <c r="K48" i="5"/>
  <c r="L48" i="5"/>
  <c r="K49" i="5"/>
  <c r="K51" i="5"/>
  <c r="L51" i="5"/>
  <c r="K52" i="5"/>
  <c r="L52" i="5"/>
  <c r="K53" i="5"/>
  <c r="K55" i="5"/>
  <c r="L55" i="5"/>
  <c r="K56" i="5"/>
  <c r="L56" i="5"/>
  <c r="K57" i="5"/>
  <c r="L57" i="5"/>
  <c r="K59" i="5"/>
  <c r="L59" i="5"/>
  <c r="K60" i="5"/>
  <c r="L60" i="5"/>
  <c r="K61" i="5"/>
  <c r="L61" i="5"/>
  <c r="L62" i="5"/>
  <c r="K63" i="5"/>
  <c r="L63" i="5"/>
  <c r="K64" i="5"/>
  <c r="L64" i="5"/>
  <c r="K65" i="5"/>
  <c r="K67" i="5"/>
  <c r="L67" i="5"/>
  <c r="K68" i="5"/>
  <c r="L68" i="5"/>
  <c r="K69" i="5"/>
  <c r="K71" i="5"/>
  <c r="L71" i="5"/>
  <c r="K72" i="5"/>
  <c r="L72" i="5"/>
  <c r="K73" i="5"/>
  <c r="L73" i="5"/>
  <c r="K75" i="5"/>
  <c r="L75" i="5"/>
  <c r="L2" i="5"/>
  <c r="D13" i="11" l="1"/>
  <c r="D6" i="11"/>
  <c r="D11" i="11"/>
  <c r="D7" i="11"/>
  <c r="D21" i="11"/>
  <c r="D25" i="11"/>
  <c r="D18" i="11"/>
  <c r="D22" i="11"/>
  <c r="D19" i="11"/>
  <c r="D23" i="11"/>
  <c r="D16" i="11"/>
  <c r="D17" i="11"/>
  <c r="D20" i="11"/>
  <c r="D24" i="11"/>
  <c r="M74" i="5"/>
  <c r="M66" i="5"/>
  <c r="M58" i="5"/>
  <c r="M42" i="5"/>
  <c r="M26" i="5"/>
  <c r="M18" i="5"/>
  <c r="M10" i="5"/>
  <c r="M2" i="5"/>
  <c r="M64" i="5"/>
  <c r="M62" i="5"/>
  <c r="M34" i="5"/>
  <c r="M55" i="5"/>
  <c r="M51" i="5"/>
  <c r="M47" i="5"/>
  <c r="M43" i="5"/>
  <c r="M39" i="5"/>
  <c r="M35" i="5"/>
  <c r="M23" i="5"/>
  <c r="M19" i="5"/>
  <c r="M15" i="5"/>
  <c r="M11" i="5"/>
  <c r="M7" i="5"/>
  <c r="M3" i="5"/>
  <c r="M24" i="5"/>
  <c r="M22" i="5"/>
  <c r="M20" i="5"/>
  <c r="M16" i="5"/>
  <c r="M14" i="5"/>
  <c r="M12" i="5"/>
  <c r="M75" i="5"/>
  <c r="M71" i="5"/>
  <c r="M67" i="5"/>
  <c r="M60" i="5"/>
  <c r="M56" i="5"/>
  <c r="M50" i="5"/>
  <c r="M48" i="5"/>
  <c r="M46" i="5"/>
  <c r="M44" i="5"/>
  <c r="D30" i="11" s="1"/>
  <c r="M72" i="5"/>
  <c r="M70" i="5"/>
  <c r="M68" i="5"/>
  <c r="M40" i="5"/>
  <c r="M38" i="5"/>
  <c r="M36" i="5"/>
  <c r="M8" i="5"/>
  <c r="M6" i="5"/>
  <c r="D31" i="11" s="1"/>
  <c r="M4" i="5"/>
  <c r="M32" i="5"/>
  <c r="M30" i="5"/>
  <c r="M28" i="5"/>
  <c r="M63" i="5"/>
  <c r="M59" i="5"/>
  <c r="M54" i="5"/>
  <c r="M52" i="5"/>
  <c r="M31" i="5"/>
  <c r="M27" i="5"/>
  <c r="M69" i="5"/>
  <c r="M61" i="5"/>
  <c r="M53" i="5"/>
  <c r="M45" i="5"/>
  <c r="M37" i="5"/>
  <c r="M29" i="5"/>
  <c r="M21" i="5"/>
  <c r="M13" i="5"/>
  <c r="M5" i="5"/>
  <c r="M73" i="5"/>
  <c r="M65" i="5"/>
  <c r="M57" i="5"/>
  <c r="M49" i="5"/>
  <c r="M41" i="5"/>
  <c r="M33" i="5"/>
  <c r="M25" i="5"/>
  <c r="M17" i="5"/>
  <c r="M9" i="5"/>
  <c r="D34" i="11" l="1"/>
  <c r="D37" i="11"/>
  <c r="D36" i="11"/>
  <c r="D32" i="11"/>
  <c r="D33" i="11"/>
  <c r="D35" i="11"/>
  <c r="D29" i="11"/>
  <c r="D45" i="11"/>
  <c r="D44" i="11"/>
  <c r="D46" i="11"/>
  <c r="D43" i="11"/>
  <c r="D5" i="11"/>
  <c r="D40" i="11"/>
  <c r="D28" i="11"/>
</calcChain>
</file>

<file path=xl/sharedStrings.xml><?xml version="1.0" encoding="utf-8"?>
<sst xmlns="http://schemas.openxmlformats.org/spreadsheetml/2006/main" count="383" uniqueCount="68">
  <si>
    <t>Price</t>
  </si>
  <si>
    <t>Duct Tape</t>
  </si>
  <si>
    <t>Customer</t>
  </si>
  <si>
    <t>Product ID</t>
  </si>
  <si>
    <t>Order ID</t>
  </si>
  <si>
    <t>Units Sold</t>
  </si>
  <si>
    <t>Product Name</t>
  </si>
  <si>
    <t>Production Cost</t>
  </si>
  <si>
    <t xml:space="preserve">Stainless Steel Axe </t>
  </si>
  <si>
    <t>Backpack</t>
  </si>
  <si>
    <t>Multitool Survivial Knife</t>
  </si>
  <si>
    <t>Solar Battery Flashlight</t>
  </si>
  <si>
    <t>Weatherproof Jacket</t>
  </si>
  <si>
    <t>Nylon Rope</t>
  </si>
  <si>
    <t>Waterproof Matches</t>
  </si>
  <si>
    <t>Water Purifier</t>
  </si>
  <si>
    <t>N95 Mask</t>
  </si>
  <si>
    <t>Uncle Joe's Prep Shop</t>
  </si>
  <si>
    <t xml:space="preserve">Alex The Analyst Apocolype Preppers </t>
  </si>
  <si>
    <t>Apocolypse Preppers United</t>
  </si>
  <si>
    <t>Prep4Anything Prepping Store</t>
  </si>
  <si>
    <t>Date Purchased</t>
  </si>
  <si>
    <t>January</t>
  </si>
  <si>
    <t>February</t>
  </si>
  <si>
    <t>March</t>
  </si>
  <si>
    <t>S/N</t>
  </si>
  <si>
    <t>CUSTOMER</t>
  </si>
  <si>
    <t>PRODUCT ID</t>
  </si>
  <si>
    <t>ORDER ID</t>
  </si>
  <si>
    <t>UNITS SOLD</t>
  </si>
  <si>
    <t>DATE PURCHASED</t>
  </si>
  <si>
    <t>MONTHS</t>
  </si>
  <si>
    <t>COST PRICE</t>
  </si>
  <si>
    <t>SELLING PRICE</t>
  </si>
  <si>
    <t>PROFIT</t>
  </si>
  <si>
    <t>Add serial number to the data</t>
  </si>
  <si>
    <t>Get the selling price and cost price of each order</t>
  </si>
  <si>
    <t>Get the profit. Selling price - Cost Price</t>
  </si>
  <si>
    <t>product Name</t>
  </si>
  <si>
    <t>Month</t>
  </si>
  <si>
    <t>PRODUCT NAME</t>
  </si>
  <si>
    <t>Add product name to the table</t>
  </si>
  <si>
    <t>Sum of PROFIT</t>
  </si>
  <si>
    <t>Grand Total</t>
  </si>
  <si>
    <t>Sum of COST PRICE</t>
  </si>
  <si>
    <t>Sum of SELLING PRICE</t>
  </si>
  <si>
    <t>TOTAL COST PRICE</t>
  </si>
  <si>
    <t>TOTAL SELLING PRICE</t>
  </si>
  <si>
    <t>TOTAL PROFIT</t>
  </si>
  <si>
    <t>TOTAL SALES</t>
  </si>
  <si>
    <t>TOTAL COST</t>
  </si>
  <si>
    <t>TOTAL QUANTITY</t>
  </si>
  <si>
    <t>HOW MUCH SALES WAS MADE IN EACH MONTH</t>
  </si>
  <si>
    <t>JANUARY</t>
  </si>
  <si>
    <t>FEBRUARY</t>
  </si>
  <si>
    <t>MARCH</t>
  </si>
  <si>
    <t>HOW MUCH SALES WAS MADE ON EACH PRODUCT</t>
  </si>
  <si>
    <t>HOW MUCH PROFIT WAS MADE ON EACH PRODUCT</t>
  </si>
  <si>
    <t>HOW MUCH PROFIT WAS MADE ON ALL PRODUCTS</t>
  </si>
  <si>
    <t>WHAT IS THE QUANTITY OF ALL PRODUCT BOUGHT BY EACH CUSTOMER</t>
  </si>
  <si>
    <t>HOW MUCH PROFIT WAS MADE FROM EACH  CUSTOMER</t>
  </si>
  <si>
    <t>APOCOLYPSE SALES ANALYSIS</t>
  </si>
  <si>
    <t>HOW MANY TIMES DOES EACH CUSTOMER PLACED ORDERS</t>
  </si>
  <si>
    <t>s/n</t>
  </si>
  <si>
    <t>Descriptions</t>
  </si>
  <si>
    <t>Check for duplicate</t>
  </si>
  <si>
    <t>Make date long date</t>
  </si>
  <si>
    <t>Add unit price and production price to each product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</si>
</sst>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F800]dddd\,\ mmmm\ dd\,\ yyyy"/>
  </numFmts>
  <fonts count="4" x14ac:knownFonts="1">
    <font>
      <sz val="11"/>
      <color theme="1"/>
      <name val="Calibri"/>
      <family val="2"/>
      <scheme val="minor"/>
    </font>
    <font>
      <sz val="8"/>
      <name val="Calibri"/>
      <family val="2"/>
      <scheme val="minor"/>
    </font>
    <font>
      <b/>
      <sz val="11"/>
      <color theme="1"/>
      <name val="Calibri"/>
      <family val="2"/>
      <scheme val="minor"/>
    </font>
    <font>
      <sz val="28"/>
      <color theme="0"/>
      <name val="Calibri"/>
      <family val="2"/>
      <scheme val="minor"/>
    </font>
  </fonts>
  <fills count="3">
    <fill>
      <patternFill patternType="none"/>
    </fill>
    <fill>
      <patternFill patternType="gray125"/>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theme="4" tint="0.39997558519241921"/>
      </top>
      <bottom style="thin">
        <color theme="4" tint="0.39997558519241921"/>
      </bottom>
      <diagonal/>
    </border>
  </borders>
  <cellStyleXfs count="1">
    <xf numFmtId="0" fontId="0" fillId="0" borderId="0"/>
  </cellStyleXfs>
  <cellXfs count="14">
    <xf numFmtId="0" fontId="0" fillId="0" borderId="0" xfId="0"/>
    <xf numFmtId="14" fontId="0" fillId="0" borderId="0" xfId="0" applyNumberFormat="1"/>
    <xf numFmtId="49" fontId="0" fillId="0" borderId="0" xfId="0" applyNumberFormat="1"/>
    <xf numFmtId="164" fontId="0" fillId="0" borderId="0" xfId="0" applyNumberFormat="1"/>
    <xf numFmtId="165" fontId="0" fillId="0" borderId="0" xfId="0" applyNumberFormat="1"/>
    <xf numFmtId="0" fontId="0" fillId="0" borderId="1" xfId="0" applyBorder="1"/>
    <xf numFmtId="0" fontId="0" fillId="0" borderId="2" xfId="0" applyBorder="1"/>
    <xf numFmtId="165" fontId="0" fillId="0" borderId="1" xfId="0" applyNumberFormat="1" applyBorder="1"/>
    <xf numFmtId="0" fontId="0" fillId="0" borderId="0" xfId="0" pivotButton="1"/>
    <xf numFmtId="0" fontId="0" fillId="0" borderId="0" xfId="0" applyAlignment="1">
      <alignment horizontal="left"/>
    </xf>
    <xf numFmtId="0" fontId="2" fillId="0" borderId="0" xfId="0" applyFont="1"/>
    <xf numFmtId="0" fontId="0" fillId="0" borderId="3" xfId="0" applyBorder="1"/>
    <xf numFmtId="0" fontId="0" fillId="0" borderId="0" xfId="0" applyAlignment="1">
      <alignment horizontal="center"/>
    </xf>
    <xf numFmtId="0" fontId="3" fillId="2" borderId="0" xfId="0" applyFont="1" applyFill="1" applyAlignment="1">
      <alignment horizontal="center"/>
    </xf>
  </cellXfs>
  <cellStyles count="1">
    <cellStyle name="Normal" xfId="0" builtinId="0"/>
  </cellStyles>
  <dxfs count="3">
    <dxf>
      <numFmt numFmtId="164" formatCode="&quot;$&quot;#,##0.00"/>
    </dxf>
    <dxf>
      <numFmt numFmtId="164" formatCode="&quot;$&quot;#,##0.00"/>
    </dxf>
    <dxf>
      <numFmt numFmtId="164" formatCode="&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[Apocolypse Food.xlsx]pivottables!cost price</c:name>
    <c:fmtId val="2"/>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sz="1100" baseline="0">
                <a:latin typeface="Arial" panose="020B0604020202020204" pitchFamily="34" charset="0"/>
              </a:rPr>
              <a:t>Cost PER Product NAME</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5"/>
            </a:fgClr>
            <a:bgClr>
              <a:schemeClr val="accent5">
                <a:lumMod val="20000"/>
                <a:lumOff val="80000"/>
              </a:schemeClr>
            </a:bgClr>
          </a:pattFill>
          <a:ln>
            <a:noFill/>
          </a:ln>
          <a:effectLst>
            <a:innerShdw blurRad="114300">
              <a:schemeClr val="accent5"/>
            </a:innerShdw>
          </a:effectLst>
          <a:sp3d>
            <a:contourClr>
              <a:schemeClr val="accent2"/>
            </a:contourClr>
          </a:sp3d>
        </c:spPr>
        <c:marker>
          <c:symbol val="circle"/>
          <c:size val="6"/>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5"/>
            </a:fgClr>
            <a:bgClr>
              <a:schemeClr val="accent5">
                <a:lumMod val="20000"/>
                <a:lumOff val="80000"/>
              </a:schemeClr>
            </a:bgClr>
          </a:pattFill>
          <a:ln>
            <a:noFill/>
          </a:ln>
          <a:effectLst>
            <a:innerShdw blurRad="114300">
              <a:schemeClr val="accent5"/>
            </a:innerShdw>
          </a:effectLst>
          <a:sp3d>
            <a:contourClr>
              <a:schemeClr val="accent2"/>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DnDiag">
            <a:fgClr>
              <a:schemeClr val="accent5"/>
            </a:fgClr>
            <a:bgClr>
              <a:schemeClr val="accent5">
                <a:lumMod val="20000"/>
                <a:lumOff val="80000"/>
              </a:schemeClr>
            </a:bgClr>
          </a:pattFill>
          <a:ln>
            <a:solidFill>
              <a:schemeClr val="accent5"/>
            </a:solidFill>
          </a:ln>
          <a:effectLst/>
          <a:sp3d>
            <a:contourClr>
              <a:schemeClr val="accent5"/>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w="19050" cap="flat" cmpd="sng" algn="ctr">
          <a:solidFill>
            <a:schemeClr val="tx1">
              <a:lumMod val="25000"/>
              <a:lumOff val="75000"/>
            </a:schemeClr>
          </a:solidFill>
          <a:round/>
        </a:ln>
        <a:effectLst/>
        <a:sp3d contourW="19050">
          <a:contourClr>
            <a:schemeClr val="tx1">
              <a:lumMod val="25000"/>
              <a:lumOff val="75000"/>
            </a:schemeClr>
          </a:contourClr>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pivottables!$C$2</c:f>
              <c:strCache>
                <c:ptCount val="1"/>
                <c:pt idx="0">
                  <c:v>Total</c:v>
                </c:pt>
              </c:strCache>
            </c:strRef>
          </c:tx>
          <c:spPr>
            <a:pattFill prst="ltDnDiag">
              <a:fgClr>
                <a:schemeClr val="accent5"/>
              </a:fgClr>
              <a:bgClr>
                <a:schemeClr val="accent5">
                  <a:lumMod val="20000"/>
                  <a:lumOff val="80000"/>
                </a:schemeClr>
              </a:bgClr>
            </a:pattFill>
            <a:ln>
              <a:solidFill>
                <a:schemeClr val="accent5"/>
              </a:solidFill>
            </a:ln>
            <a:effectLst/>
            <a:sp3d>
              <a:contourClr>
                <a:schemeClr val="accent5"/>
              </a:contourClr>
            </a:sp3d>
          </c:spPr>
          <c:invertIfNegative val="0"/>
          <c:cat>
            <c:strRef>
              <c:f>pivottables!$B$3:$B$13</c:f>
              <c:strCache>
                <c:ptCount val="10"/>
                <c:pt idx="0">
                  <c:v>Backpack</c:v>
                </c:pt>
                <c:pt idx="1">
                  <c:v>Duct Tape</c:v>
                </c:pt>
                <c:pt idx="2">
                  <c:v>Multitool Survivial Knife</c:v>
                </c:pt>
                <c:pt idx="3">
                  <c:v>N95 Mask</c:v>
                </c:pt>
                <c:pt idx="4">
                  <c:v>Nylon Rope</c:v>
                </c:pt>
                <c:pt idx="5">
                  <c:v>Solar Battery Flashlight</c:v>
                </c:pt>
                <c:pt idx="6">
                  <c:v>Stainless Steel Axe </c:v>
                </c:pt>
                <c:pt idx="7">
                  <c:v>Water Purifier</c:v>
                </c:pt>
                <c:pt idx="8">
                  <c:v>Waterproof Matches</c:v>
                </c:pt>
                <c:pt idx="9">
                  <c:v>Weatherproof Jacket</c:v>
                </c:pt>
              </c:strCache>
            </c:strRef>
          </c:cat>
          <c:val>
            <c:numRef>
              <c:f>pivottables!$C$3:$C$13</c:f>
              <c:numCache>
                <c:formatCode>"$"#,##0.00</c:formatCode>
                <c:ptCount val="10"/>
                <c:pt idx="0">
                  <c:v>5707.04</c:v>
                </c:pt>
                <c:pt idx="1">
                  <c:v>1777.55</c:v>
                </c:pt>
                <c:pt idx="2">
                  <c:v>5046.6600000000008</c:v>
                </c:pt>
                <c:pt idx="3">
                  <c:v>346.43000000000006</c:v>
                </c:pt>
                <c:pt idx="4">
                  <c:v>5331.2999999999993</c:v>
                </c:pt>
                <c:pt idx="5">
                  <c:v>2440.62</c:v>
                </c:pt>
                <c:pt idx="6">
                  <c:v>11357.5</c:v>
                </c:pt>
                <c:pt idx="7">
                  <c:v>4070.1099999999997</c:v>
                </c:pt>
                <c:pt idx="8">
                  <c:v>549.1</c:v>
                </c:pt>
                <c:pt idx="9">
                  <c:v>8106.35</c:v>
                </c:pt>
              </c:numCache>
            </c:numRef>
          </c:val>
          <c:extLst>
            <c:ext xmlns:c16="http://schemas.microsoft.com/office/drawing/2014/chart" uri="{C3380CC4-5D6E-409C-BE32-E72D297353CC}">
              <c16:uniqueId val="{00000000-3D53-43CA-B859-05D78139A4D6}"/>
            </c:ext>
          </c:extLst>
        </c:ser>
        <c:dLbls>
          <c:showLegendKey val="0"/>
          <c:showVal val="0"/>
          <c:showCatName val="0"/>
          <c:showSerName val="0"/>
          <c:showPercent val="0"/>
          <c:showBubbleSize val="0"/>
        </c:dLbls>
        <c:gapWidth val="150"/>
        <c:shape val="box"/>
        <c:axId val="642028191"/>
        <c:axId val="642019455"/>
        <c:axId val="0"/>
      </c:bar3DChart>
      <c:catAx>
        <c:axId val="642028191"/>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PRODUCT</a:t>
                </a:r>
                <a:r>
                  <a:rPr lang="en-US" baseline="0"/>
                  <a:t> NAME</a:t>
                </a:r>
                <a:endParaRPr lang="en-US"/>
              </a:p>
            </c:rich>
          </c:tx>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019455"/>
        <c:crosses val="autoZero"/>
        <c:auto val="1"/>
        <c:lblAlgn val="ctr"/>
        <c:lblOffset val="100"/>
        <c:noMultiLvlLbl val="0"/>
      </c:catAx>
      <c:valAx>
        <c:axId val="642019455"/>
        <c:scaling>
          <c:orientation val="minMax"/>
        </c:scaling>
        <c:delete val="0"/>
        <c:axPos val="l"/>
        <c:majorGridlines>
          <c:spPr>
            <a:ln>
              <a:solidFill>
                <a:schemeClr val="tx1">
                  <a:lumMod val="15000"/>
                  <a:lumOff val="85000"/>
                </a:schemeClr>
              </a:solidFill>
            </a:ln>
            <a:effectLst/>
          </c:spPr>
        </c:majorGridlines>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US"/>
                  <a:t>COST PRICE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028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[Apocolypse Food.xlsx]pivottables!selling price</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SALES PER PRODUCT NAME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pivottables!$C$21</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pivottables!$B$22:$B$32</c:f>
              <c:strCache>
                <c:ptCount val="10"/>
                <c:pt idx="0">
                  <c:v>Backpack</c:v>
                </c:pt>
                <c:pt idx="1">
                  <c:v>Duct Tape</c:v>
                </c:pt>
                <c:pt idx="2">
                  <c:v>Multitool Survivial Knife</c:v>
                </c:pt>
                <c:pt idx="3">
                  <c:v>N95 Mask</c:v>
                </c:pt>
                <c:pt idx="4">
                  <c:v>Nylon Rope</c:v>
                </c:pt>
                <c:pt idx="5">
                  <c:v>Solar Battery Flashlight</c:v>
                </c:pt>
                <c:pt idx="6">
                  <c:v>Stainless Steel Axe </c:v>
                </c:pt>
                <c:pt idx="7">
                  <c:v>Water Purifier</c:v>
                </c:pt>
                <c:pt idx="8">
                  <c:v>Waterproof Matches</c:v>
                </c:pt>
                <c:pt idx="9">
                  <c:v>Weatherproof Jacket</c:v>
                </c:pt>
              </c:strCache>
            </c:strRef>
          </c:cat>
          <c:val>
            <c:numRef>
              <c:f>pivottables!$C$22:$C$32</c:f>
              <c:numCache>
                <c:formatCode>"$"#,##0.00</c:formatCode>
                <c:ptCount val="10"/>
                <c:pt idx="0">
                  <c:v>8477.880000000001</c:v>
                </c:pt>
                <c:pt idx="1">
                  <c:v>2281.25</c:v>
                </c:pt>
                <c:pt idx="2">
                  <c:v>13828.23</c:v>
                </c:pt>
                <c:pt idx="3">
                  <c:v>943.25</c:v>
                </c:pt>
                <c:pt idx="4">
                  <c:v>12086.099999999999</c:v>
                </c:pt>
                <c:pt idx="5">
                  <c:v>4821.18</c:v>
                </c:pt>
                <c:pt idx="6">
                  <c:v>15925</c:v>
                </c:pt>
                <c:pt idx="7">
                  <c:v>6866.75</c:v>
                </c:pt>
                <c:pt idx="8">
                  <c:v>1518.1000000000001</c:v>
                </c:pt>
                <c:pt idx="9">
                  <c:v>21197.35</c:v>
                </c:pt>
              </c:numCache>
            </c:numRef>
          </c:val>
          <c:extLst>
            <c:ext xmlns:c16="http://schemas.microsoft.com/office/drawing/2014/chart" uri="{C3380CC4-5D6E-409C-BE32-E72D297353CC}">
              <c16:uniqueId val="{00000000-456C-4636-A59E-83F78E7B9E2F}"/>
            </c:ext>
          </c:extLst>
        </c:ser>
        <c:dLbls>
          <c:showLegendKey val="0"/>
          <c:showVal val="0"/>
          <c:showCatName val="0"/>
          <c:showSerName val="0"/>
          <c:showPercent val="0"/>
          <c:showBubbleSize val="0"/>
        </c:dLbls>
        <c:gapWidth val="150"/>
        <c:shape val="box"/>
        <c:axId val="900164623"/>
        <c:axId val="900165039"/>
        <c:axId val="747501903"/>
      </c:bar3DChart>
      <c:catAx>
        <c:axId val="90016462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Product NAME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0165039"/>
        <c:crosses val="autoZero"/>
        <c:auto val="1"/>
        <c:lblAlgn val="ctr"/>
        <c:lblOffset val="100"/>
        <c:noMultiLvlLbl val="0"/>
      </c:catAx>
      <c:valAx>
        <c:axId val="900165039"/>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 Selling Price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00164623"/>
        <c:crosses val="autoZero"/>
        <c:crossBetween val="between"/>
      </c:valAx>
      <c:serAx>
        <c:axId val="747501903"/>
        <c:scaling>
          <c:orientation val="minMax"/>
        </c:scaling>
        <c:delete val="1"/>
        <c:axPos val="b"/>
        <c:majorTickMark val="none"/>
        <c:minorTickMark val="none"/>
        <c:tickLblPos val="nextTo"/>
        <c:crossAx val="900165039"/>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[Apocolypse Food.xlsx]pivottables!profit price</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PER PRODUCT NAME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pivottables!$C$37</c:f>
              <c:strCache>
                <c:ptCount val="1"/>
                <c:pt idx="0">
                  <c:v>Total</c:v>
                </c:pt>
              </c:strCache>
            </c:strRef>
          </c:tx>
          <c:spPr>
            <a:ln w="28575" cap="rnd">
              <a:solidFill>
                <a:schemeClr val="accent2"/>
              </a:solidFill>
              <a:round/>
            </a:ln>
            <a:effectLst/>
          </c:spPr>
          <c:marker>
            <c:symbol val="none"/>
          </c:marker>
          <c:cat>
            <c:strRef>
              <c:f>pivottables!$B$38:$B$48</c:f>
              <c:strCache>
                <c:ptCount val="10"/>
                <c:pt idx="0">
                  <c:v>Backpack</c:v>
                </c:pt>
                <c:pt idx="1">
                  <c:v>Duct Tape</c:v>
                </c:pt>
                <c:pt idx="2">
                  <c:v>Multitool Survivial Knife</c:v>
                </c:pt>
                <c:pt idx="3">
                  <c:v>N95 Mask</c:v>
                </c:pt>
                <c:pt idx="4">
                  <c:v>Nylon Rope</c:v>
                </c:pt>
                <c:pt idx="5">
                  <c:v>Solar Battery Flashlight</c:v>
                </c:pt>
                <c:pt idx="6">
                  <c:v>Stainless Steel Axe </c:v>
                </c:pt>
                <c:pt idx="7">
                  <c:v>Water Purifier</c:v>
                </c:pt>
                <c:pt idx="8">
                  <c:v>Waterproof Matches</c:v>
                </c:pt>
                <c:pt idx="9">
                  <c:v>Weatherproof Jacket</c:v>
                </c:pt>
              </c:strCache>
            </c:strRef>
          </c:cat>
          <c:val>
            <c:numRef>
              <c:f>pivottables!$C$38:$C$48</c:f>
              <c:numCache>
                <c:formatCode>"$"#,##0.00</c:formatCode>
                <c:ptCount val="10"/>
                <c:pt idx="0">
                  <c:v>2770.84</c:v>
                </c:pt>
                <c:pt idx="1">
                  <c:v>503.69999999999993</c:v>
                </c:pt>
                <c:pt idx="2">
                  <c:v>8781.5699999999979</c:v>
                </c:pt>
                <c:pt idx="3">
                  <c:v>596.81999999999994</c:v>
                </c:pt>
                <c:pt idx="4">
                  <c:v>6754.7999999999993</c:v>
                </c:pt>
                <c:pt idx="5">
                  <c:v>2380.5599999999995</c:v>
                </c:pt>
                <c:pt idx="6">
                  <c:v>4567.4999999999991</c:v>
                </c:pt>
                <c:pt idx="7">
                  <c:v>2796.6400000000003</c:v>
                </c:pt>
                <c:pt idx="8">
                  <c:v>969</c:v>
                </c:pt>
                <c:pt idx="9">
                  <c:v>13090.999999999996</c:v>
                </c:pt>
              </c:numCache>
            </c:numRef>
          </c:val>
          <c:smooth val="0"/>
          <c:extLst>
            <c:ext xmlns:c16="http://schemas.microsoft.com/office/drawing/2014/chart" uri="{C3380CC4-5D6E-409C-BE32-E72D297353CC}">
              <c16:uniqueId val="{00000000-CC7C-47A2-878C-2C69DD2C57D9}"/>
            </c:ext>
          </c:extLst>
        </c:ser>
        <c:dLbls>
          <c:showLegendKey val="0"/>
          <c:showVal val="0"/>
          <c:showCatName val="0"/>
          <c:showSerName val="0"/>
          <c:showPercent val="0"/>
          <c:showBubbleSize val="0"/>
        </c:dLbls>
        <c:smooth val="0"/>
        <c:axId val="852035167"/>
        <c:axId val="852035583"/>
      </c:lineChart>
      <c:catAx>
        <c:axId val="8520351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PRODUCT NAME</a:t>
                </a:r>
              </a:p>
            </c:rich>
          </c:tx>
          <c:layout>
            <c:manualLayout>
              <c:xMode val="edge"/>
              <c:yMode val="edge"/>
              <c:x val="0.33418788867607763"/>
              <c:y val="0.8752140982377203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035583"/>
        <c:crosses val="autoZero"/>
        <c:auto val="1"/>
        <c:lblAlgn val="ctr"/>
        <c:lblOffset val="100"/>
        <c:noMultiLvlLbl val="0"/>
      </c:catAx>
      <c:valAx>
        <c:axId val="8520355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PROFIT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5203516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14817</xdr:colOff>
      <xdr:row>0</xdr:row>
      <xdr:rowOff>0</xdr:rowOff>
    </xdr:from>
    <xdr:to>
      <xdr:col>9</xdr:col>
      <xdr:colOff>567267</xdr:colOff>
      <xdr:row>14</xdr:row>
      <xdr:rowOff>139700</xdr:rowOff>
    </xdr:to>
    <xdr:graphicFrame macro="">
      <xdr:nvGraphicFramePr>
        <xdr:cNvPr id="2" name="Chart 1">
          <a:extLst>
            <a:ext uri="{FF2B5EF4-FFF2-40B4-BE49-F238E27FC236}">
              <a16:creationId xmlns:a16="http://schemas.microsoft.com/office/drawing/2014/main" id="{ED9B3EE2-D245-4FE5-9E88-ADD97DCBE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577850</xdr:colOff>
      <xdr:row>0</xdr:row>
      <xdr:rowOff>0</xdr:rowOff>
    </xdr:from>
    <xdr:to>
      <xdr:col>17</xdr:col>
      <xdr:colOff>222250</xdr:colOff>
      <xdr:row>17</xdr:row>
      <xdr:rowOff>12700</xdr:rowOff>
    </xdr:to>
    <xdr:graphicFrame macro="">
      <xdr:nvGraphicFramePr>
        <xdr:cNvPr id="3" name="Chart 2">
          <a:extLst>
            <a:ext uri="{FF2B5EF4-FFF2-40B4-BE49-F238E27FC236}">
              <a16:creationId xmlns:a16="http://schemas.microsoft.com/office/drawing/2014/main" id="{77489DA9-64F1-4F16-A94C-410C6E21C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12700</xdr:colOff>
      <xdr:row>14</xdr:row>
      <xdr:rowOff>25400</xdr:rowOff>
    </xdr:from>
    <xdr:to>
      <xdr:col>9</xdr:col>
      <xdr:colOff>584200</xdr:colOff>
      <xdr:row>28</xdr:row>
      <xdr:rowOff>114300</xdr:rowOff>
    </xdr:to>
    <xdr:graphicFrame macro="">
      <xdr:nvGraphicFramePr>
        <xdr:cNvPr id="8" name="Chart 7">
          <a:extLst>
            <a:ext uri="{FF2B5EF4-FFF2-40B4-BE49-F238E27FC236}">
              <a16:creationId xmlns:a16="http://schemas.microsoft.com/office/drawing/2014/main" id="{6A81F266-AD12-480E-B321-360D9B8BD1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120650</xdr:rowOff>
    </xdr:from>
    <xdr:to>
      <xdr:col>3</xdr:col>
      <xdr:colOff>6350</xdr:colOff>
      <xdr:row>15</xdr:row>
      <xdr:rowOff>57150</xdr:rowOff>
    </xdr:to>
    <mc:AlternateContent xmlns:mc="http://schemas.openxmlformats.org/markup-compatibility/2006" xmlns:a14="http://schemas.microsoft.com/office/drawing/2010/main">
      <mc:Choice Requires="a14">
        <xdr:graphicFrame macro="">
          <xdr:nvGraphicFramePr>
            <xdr:cNvPr id="9" name="CUSTOMER">
              <a:extLst>
                <a:ext uri="{FF2B5EF4-FFF2-40B4-BE49-F238E27FC236}">
                  <a16:creationId xmlns:a16="http://schemas.microsoft.com/office/drawing/2014/main" id="{1A06D218-82E2-417B-A51E-023AD9FA53AB}"/>
                </a:ext>
              </a:extLst>
            </xdr:cNvP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mlns="">
        <xdr:sp macro="" textlink="">
          <xdr:nvSpPr>
            <xdr:cNvPr id="0" name=""/>
            <xdr:cNvSpPr>
              <a:spLocks noTextEdit="1"/>
            </xdr:cNvSpPr>
          </xdr:nvSpPr>
          <xdr:spPr>
            <a:xfrm>
              <a:off x="0" y="1225550"/>
              <a:ext cx="1835150" cy="15938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0</xdr:row>
      <xdr:rowOff>1</xdr:rowOff>
    </xdr:from>
    <xdr:to>
      <xdr:col>3</xdr:col>
      <xdr:colOff>0</xdr:colOff>
      <xdr:row>6</xdr:row>
      <xdr:rowOff>139700</xdr:rowOff>
    </xdr:to>
    <mc:AlternateContent xmlns:mc="http://schemas.openxmlformats.org/markup-compatibility/2006" xmlns:a14="http://schemas.microsoft.com/office/drawing/2010/main">
      <mc:Choice Requires="a14">
        <xdr:graphicFrame macro="">
          <xdr:nvGraphicFramePr>
            <xdr:cNvPr id="10" name="MONTHS">
              <a:extLst>
                <a:ext uri="{FF2B5EF4-FFF2-40B4-BE49-F238E27FC236}">
                  <a16:creationId xmlns:a16="http://schemas.microsoft.com/office/drawing/2014/main" id="{8DE56312-1CDF-470F-9F7E-7BBD31EA0903}"/>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0" y="1"/>
              <a:ext cx="1828800" cy="1244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 PC" refreshedDate="45346.759359374999" createdVersion="7" refreshedVersion="7" minRefreshableVersion="3" recordCount="74" xr:uid="{C6463705-89C5-451F-BF99-827A5FB4BB8C}">
  <cacheSource type="worksheet">
    <worksheetSource ref="A1:M75" sheet="Apocolypse Sales"/>
  </cacheSource>
  <cacheFields count="13">
    <cacheField name="S/N" numFmtId="0">
      <sharedItems containsSemiMixedTypes="0" containsString="0" containsNumber="1" containsInteger="1" minValue="1" maxValue="74"/>
    </cacheField>
    <cacheField name="CUSTOMER" numFmtId="0">
      <sharedItems count="4">
        <s v="Uncle Joe's Prep Shop"/>
        <s v="Alex The Analyst Apocolype Preppers "/>
        <s v="Apocolypse Preppers United"/>
        <s v="Prep4Anything Prepping Store"/>
      </sharedItems>
    </cacheField>
    <cacheField name="PRODUCT ID" numFmtId="0">
      <sharedItems containsSemiMixedTypes="0" containsString="0" containsNumber="1" containsInteger="1" minValue="10001" maxValue="10010" count="10">
        <n v="10006"/>
        <n v="10005"/>
        <n v="10004"/>
        <n v="10010"/>
        <n v="10008"/>
        <n v="10003"/>
        <n v="10001"/>
        <n v="10007"/>
        <n v="10009"/>
        <n v="10002"/>
      </sharedItems>
    </cacheField>
    <cacheField name="PRODUCT NAME" numFmtId="0">
      <sharedItems count="10">
        <s v="Solar Battery Flashlight"/>
        <s v="Multitool Survivial Knife"/>
        <s v="Backpack"/>
        <s v="N95 Mask"/>
        <s v="Duct Tape"/>
        <s v="Stainless Steel Axe "/>
        <s v="Nylon Rope"/>
        <s v="Weatherproof Jacket"/>
        <s v="Water Purifier"/>
        <s v="Waterproof Matches"/>
      </sharedItems>
    </cacheField>
    <cacheField name="ORDER ID" numFmtId="0">
      <sharedItems containsSemiMixedTypes="0" containsString="0" containsNumber="1" containsInteger="1" minValue="1043" maxValue="9996"/>
    </cacheField>
    <cacheField name="UNITS SOLD" numFmtId="0">
      <sharedItems containsSemiMixedTypes="0" containsString="0" containsNumber="1" containsInteger="1" minValue="2" maxValue="78"/>
    </cacheField>
    <cacheField name="DATE PURCHASED" numFmtId="165">
      <sharedItems containsSemiMixedTypes="0" containsNonDate="0" containsDate="1" containsString="0" minDate="2022-01-01T00:00:00" maxDate="2022-03-16T00:00:00"/>
    </cacheField>
    <cacheField name="MONTHS" numFmtId="165">
      <sharedItems count="3">
        <s v="January"/>
        <s v="February"/>
        <s v="March"/>
      </sharedItems>
    </cacheField>
    <cacheField name="PRODUCTION COST UNIT" numFmtId="164">
      <sharedItems containsSemiMixedTypes="0" containsString="0" containsNumber="1" minValue="1.01" maxValue="32.450000000000003"/>
    </cacheField>
    <cacheField name="UNIT PRICE" numFmtId="164">
      <sharedItems containsSemiMixedTypes="0" containsString="0" containsNumber="1" minValue="2.75" maxValue="79.989999999999995"/>
    </cacheField>
    <cacheField name="COST PRICE" numFmtId="164">
      <sharedItems containsSemiMixedTypes="0" containsString="0" containsNumber="1" minValue="5.05" maxValue="2336.4"/>
    </cacheField>
    <cacheField name="SELLING PRICE" numFmtId="164">
      <sharedItems containsSemiMixedTypes="0" containsString="0" containsNumber="1" minValue="13.75" maxValue="4639.42"/>
    </cacheField>
    <cacheField name="PROFIT" numFmtId="164">
      <sharedItems containsSemiMixedTypes="0" containsString="0" containsNumber="1" minValue="8.2800000000000011" maxValue="2865.2"/>
    </cacheField>
  </cacheFields>
  <extLst>
    <ext xmlns:x14="http://schemas.microsoft.com/office/spreadsheetml/2009/9/main" uri="{725AE2AE-9491-48be-B2B4-4EB974FC3084}">
      <x14:pivotCacheDefinition pivotCacheId="18197545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
  <r>
    <n v="1"/>
    <x v="0"/>
    <x v="0"/>
    <x v="0"/>
    <n v="1904"/>
    <n v="32"/>
    <d v="2022-01-01T00:00:00"/>
    <x v="0"/>
    <n v="13.41"/>
    <n v="26.49"/>
    <n v="429.12"/>
    <n v="847.68"/>
    <n v="418.55999999999995"/>
  </r>
  <r>
    <n v="2"/>
    <x v="1"/>
    <x v="1"/>
    <x v="1"/>
    <n v="3966"/>
    <n v="68"/>
    <d v="2022-01-02T00:00:00"/>
    <x v="0"/>
    <n v="10.58"/>
    <n v="28.99"/>
    <n v="719.44"/>
    <n v="1971.32"/>
    <n v="1251.8799999999999"/>
  </r>
  <r>
    <n v="3"/>
    <x v="2"/>
    <x v="2"/>
    <x v="2"/>
    <n v="7348"/>
    <n v="69"/>
    <d v="2022-01-03T00:00:00"/>
    <x v="0"/>
    <n v="26.92"/>
    <n v="39.99"/>
    <n v="1857.48"/>
    <n v="2759.31"/>
    <n v="901.82999999999993"/>
  </r>
  <r>
    <n v="4"/>
    <x v="3"/>
    <x v="1"/>
    <x v="1"/>
    <n v="2409"/>
    <n v="48"/>
    <d v="2022-01-04T00:00:00"/>
    <x v="0"/>
    <n v="10.58"/>
    <n v="28.99"/>
    <n v="507.84000000000003"/>
    <n v="1391.52"/>
    <n v="883.68"/>
  </r>
  <r>
    <n v="5"/>
    <x v="0"/>
    <x v="3"/>
    <x v="3"/>
    <n v="2045"/>
    <n v="70"/>
    <d v="2022-01-05T00:00:00"/>
    <x v="0"/>
    <n v="1.01"/>
    <n v="2.75"/>
    <n v="70.7"/>
    <n v="192.5"/>
    <n v="121.8"/>
  </r>
  <r>
    <n v="6"/>
    <x v="1"/>
    <x v="4"/>
    <x v="4"/>
    <n v="9151"/>
    <n v="6"/>
    <d v="2022-01-06T00:00:00"/>
    <x v="0"/>
    <n v="4.87"/>
    <n v="6.25"/>
    <n v="29.22"/>
    <n v="37.5"/>
    <n v="8.2800000000000011"/>
  </r>
  <r>
    <n v="7"/>
    <x v="2"/>
    <x v="5"/>
    <x v="5"/>
    <n v="1065"/>
    <n v="59"/>
    <d v="2022-01-07T00:00:00"/>
    <x v="0"/>
    <n v="32.450000000000003"/>
    <n v="45.5"/>
    <n v="1914.5500000000002"/>
    <n v="2684.5"/>
    <n v="769.94999999999982"/>
  </r>
  <r>
    <n v="8"/>
    <x v="3"/>
    <x v="5"/>
    <x v="5"/>
    <n v="3780"/>
    <n v="72"/>
    <d v="2022-01-08T00:00:00"/>
    <x v="0"/>
    <n v="32.450000000000003"/>
    <n v="45.5"/>
    <n v="2336.4"/>
    <n v="3276"/>
    <n v="939.59999999999991"/>
  </r>
  <r>
    <n v="9"/>
    <x v="0"/>
    <x v="6"/>
    <x v="6"/>
    <n v="1043"/>
    <n v="67"/>
    <d v="2022-01-09T00:00:00"/>
    <x v="0"/>
    <n v="13.67"/>
    <n v="30.99"/>
    <n v="915.89"/>
    <n v="2076.33"/>
    <n v="1160.44"/>
  </r>
  <r>
    <n v="10"/>
    <x v="1"/>
    <x v="7"/>
    <x v="7"/>
    <n v="7075"/>
    <n v="7"/>
    <d v="2022-01-10T00:00:00"/>
    <x v="0"/>
    <n v="30.59"/>
    <n v="79.989999999999995"/>
    <n v="214.13"/>
    <n v="559.92999999999995"/>
    <n v="345.79999999999995"/>
  </r>
  <r>
    <n v="11"/>
    <x v="2"/>
    <x v="6"/>
    <x v="6"/>
    <n v="6778"/>
    <n v="23"/>
    <d v="2022-01-11T00:00:00"/>
    <x v="0"/>
    <n v="13.67"/>
    <n v="30.99"/>
    <n v="314.41000000000003"/>
    <n v="712.77"/>
    <n v="398.35999999999996"/>
  </r>
  <r>
    <n v="12"/>
    <x v="3"/>
    <x v="4"/>
    <x v="4"/>
    <n v="3572"/>
    <n v="56"/>
    <d v="2022-01-12T00:00:00"/>
    <x v="0"/>
    <n v="4.87"/>
    <n v="6.25"/>
    <n v="272.72000000000003"/>
    <n v="350"/>
    <n v="77.279999999999973"/>
  </r>
  <r>
    <n v="13"/>
    <x v="0"/>
    <x v="0"/>
    <x v="0"/>
    <n v="4033"/>
    <n v="51"/>
    <d v="2022-01-13T00:00:00"/>
    <x v="0"/>
    <n v="13.41"/>
    <n v="26.49"/>
    <n v="683.91"/>
    <n v="1350.99"/>
    <n v="667.08"/>
  </r>
  <r>
    <n v="14"/>
    <x v="1"/>
    <x v="1"/>
    <x v="1"/>
    <n v="2073"/>
    <n v="2"/>
    <d v="2022-01-14T00:00:00"/>
    <x v="0"/>
    <n v="10.58"/>
    <n v="28.99"/>
    <n v="21.16"/>
    <n v="57.98"/>
    <n v="36.819999999999993"/>
  </r>
  <r>
    <n v="15"/>
    <x v="2"/>
    <x v="3"/>
    <x v="3"/>
    <n v="7333"/>
    <n v="45"/>
    <d v="2022-01-15T00:00:00"/>
    <x v="0"/>
    <n v="1.01"/>
    <n v="2.75"/>
    <n v="45.45"/>
    <n v="123.75"/>
    <n v="78.3"/>
  </r>
  <r>
    <n v="16"/>
    <x v="3"/>
    <x v="1"/>
    <x v="1"/>
    <n v="3352"/>
    <n v="13"/>
    <d v="2022-01-16T00:00:00"/>
    <x v="0"/>
    <n v="10.58"/>
    <n v="28.99"/>
    <n v="137.54"/>
    <n v="376.87"/>
    <n v="239.33"/>
  </r>
  <r>
    <n v="17"/>
    <x v="0"/>
    <x v="5"/>
    <x v="5"/>
    <n v="2078"/>
    <n v="4"/>
    <d v="2022-01-17T00:00:00"/>
    <x v="0"/>
    <n v="32.450000000000003"/>
    <n v="45.5"/>
    <n v="129.80000000000001"/>
    <n v="182"/>
    <n v="52.199999999999989"/>
  </r>
  <r>
    <n v="18"/>
    <x v="0"/>
    <x v="1"/>
    <x v="1"/>
    <n v="7616"/>
    <n v="78"/>
    <d v="2022-01-18T00:00:00"/>
    <x v="0"/>
    <n v="10.58"/>
    <n v="28.99"/>
    <n v="825.24"/>
    <n v="2261.2199999999998"/>
    <n v="1435.9799999999998"/>
  </r>
  <r>
    <n v="19"/>
    <x v="1"/>
    <x v="8"/>
    <x v="8"/>
    <n v="6762"/>
    <n v="70"/>
    <d v="2022-01-19T00:00:00"/>
    <x v="0"/>
    <n v="17.93"/>
    <n v="30.25"/>
    <n v="1255.0999999999999"/>
    <n v="2117.5"/>
    <n v="862.40000000000009"/>
  </r>
  <r>
    <n v="20"/>
    <x v="2"/>
    <x v="1"/>
    <x v="1"/>
    <n v="4556"/>
    <n v="4"/>
    <d v="2022-01-20T00:00:00"/>
    <x v="0"/>
    <n v="10.58"/>
    <n v="28.99"/>
    <n v="42.32"/>
    <n v="115.96"/>
    <n v="73.639999999999986"/>
  </r>
  <r>
    <n v="21"/>
    <x v="3"/>
    <x v="4"/>
    <x v="4"/>
    <n v="2659"/>
    <n v="73"/>
    <d v="2022-01-21T00:00:00"/>
    <x v="0"/>
    <n v="4.87"/>
    <n v="6.25"/>
    <n v="355.51"/>
    <n v="456.25"/>
    <n v="100.74000000000001"/>
  </r>
  <r>
    <n v="22"/>
    <x v="0"/>
    <x v="1"/>
    <x v="1"/>
    <n v="5020"/>
    <n v="30"/>
    <d v="2022-01-22T00:00:00"/>
    <x v="0"/>
    <n v="10.58"/>
    <n v="28.99"/>
    <n v="317.39999999999998"/>
    <n v="869.69999999999993"/>
    <n v="552.29999999999995"/>
  </r>
  <r>
    <n v="23"/>
    <x v="1"/>
    <x v="8"/>
    <x v="8"/>
    <n v="3887"/>
    <n v="49"/>
    <d v="2022-01-23T00:00:00"/>
    <x v="0"/>
    <n v="17.93"/>
    <n v="30.25"/>
    <n v="878.56999999999994"/>
    <n v="1482.25"/>
    <n v="603.68000000000006"/>
  </r>
  <r>
    <n v="24"/>
    <x v="2"/>
    <x v="6"/>
    <x v="6"/>
    <n v="1341"/>
    <n v="66"/>
    <d v="2022-01-24T00:00:00"/>
    <x v="0"/>
    <n v="13.67"/>
    <n v="30.99"/>
    <n v="902.22"/>
    <n v="2045.34"/>
    <n v="1143.1199999999999"/>
  </r>
  <r>
    <n v="25"/>
    <x v="3"/>
    <x v="0"/>
    <x v="0"/>
    <n v="8459"/>
    <n v="4"/>
    <d v="2022-01-25T00:00:00"/>
    <x v="0"/>
    <n v="13.41"/>
    <n v="26.49"/>
    <n v="53.64"/>
    <n v="105.96"/>
    <n v="52.319999999999993"/>
  </r>
  <r>
    <n v="26"/>
    <x v="0"/>
    <x v="6"/>
    <x v="6"/>
    <n v="7175"/>
    <n v="5"/>
    <d v="2022-01-26T00:00:00"/>
    <x v="0"/>
    <n v="13.67"/>
    <n v="30.99"/>
    <n v="68.349999999999994"/>
    <n v="154.94999999999999"/>
    <n v="86.6"/>
  </r>
  <r>
    <n v="27"/>
    <x v="1"/>
    <x v="8"/>
    <x v="8"/>
    <n v="4267"/>
    <n v="71"/>
    <d v="2022-01-27T00:00:00"/>
    <x v="0"/>
    <n v="17.93"/>
    <n v="30.25"/>
    <n v="1273.03"/>
    <n v="2147.75"/>
    <n v="874.72"/>
  </r>
  <r>
    <n v="28"/>
    <x v="2"/>
    <x v="7"/>
    <x v="7"/>
    <n v="1157"/>
    <n v="57"/>
    <d v="2022-01-28T00:00:00"/>
    <x v="0"/>
    <n v="30.59"/>
    <n v="79.989999999999995"/>
    <n v="1743.6299999999999"/>
    <n v="4559.4299999999994"/>
    <n v="2815.7999999999993"/>
  </r>
  <r>
    <n v="29"/>
    <x v="3"/>
    <x v="4"/>
    <x v="4"/>
    <n v="1753"/>
    <n v="9"/>
    <d v="2022-01-29T00:00:00"/>
    <x v="0"/>
    <n v="4.87"/>
    <n v="6.25"/>
    <n v="43.83"/>
    <n v="56.25"/>
    <n v="12.420000000000002"/>
  </r>
  <r>
    <n v="30"/>
    <x v="0"/>
    <x v="0"/>
    <x v="0"/>
    <n v="1913"/>
    <n v="16"/>
    <d v="2022-01-30T00:00:00"/>
    <x v="0"/>
    <n v="13.41"/>
    <n v="26.49"/>
    <n v="214.56"/>
    <n v="423.84"/>
    <n v="209.27999999999997"/>
  </r>
  <r>
    <n v="31"/>
    <x v="0"/>
    <x v="7"/>
    <x v="7"/>
    <n v="4133"/>
    <n v="46"/>
    <d v="2022-01-31T00:00:00"/>
    <x v="0"/>
    <n v="30.59"/>
    <n v="79.989999999999995"/>
    <n v="1407.14"/>
    <n v="3679.54"/>
    <n v="2272.3999999999996"/>
  </r>
  <r>
    <n v="32"/>
    <x v="0"/>
    <x v="7"/>
    <x v="7"/>
    <n v="9562"/>
    <n v="50"/>
    <d v="2022-02-01T00:00:00"/>
    <x v="1"/>
    <n v="30.59"/>
    <n v="79.989999999999995"/>
    <n v="1529.5"/>
    <n v="3999.4999999999995"/>
    <n v="2469.9999999999995"/>
  </r>
  <r>
    <n v="33"/>
    <x v="1"/>
    <x v="4"/>
    <x v="4"/>
    <n v="3075"/>
    <n v="11"/>
    <d v="2022-02-02T00:00:00"/>
    <x v="1"/>
    <n v="4.87"/>
    <n v="6.25"/>
    <n v="53.57"/>
    <n v="68.75"/>
    <n v="15.18"/>
  </r>
  <r>
    <n v="34"/>
    <x v="2"/>
    <x v="5"/>
    <x v="5"/>
    <n v="7854"/>
    <n v="66"/>
    <d v="2022-02-03T00:00:00"/>
    <x v="1"/>
    <n v="32.450000000000003"/>
    <n v="45.5"/>
    <n v="2141.7000000000003"/>
    <n v="3003"/>
    <n v="861.29999999999973"/>
  </r>
  <r>
    <n v="35"/>
    <x v="3"/>
    <x v="1"/>
    <x v="1"/>
    <n v="9057"/>
    <n v="55"/>
    <d v="2022-02-04T00:00:00"/>
    <x v="1"/>
    <n v="10.58"/>
    <n v="28.99"/>
    <n v="581.9"/>
    <n v="1594.4499999999998"/>
    <n v="1012.5499999999998"/>
  </r>
  <r>
    <n v="36"/>
    <x v="0"/>
    <x v="9"/>
    <x v="9"/>
    <n v="5779"/>
    <n v="32"/>
    <d v="2022-02-05T00:00:00"/>
    <x v="1"/>
    <n v="2.89"/>
    <n v="7.99"/>
    <n v="92.48"/>
    <n v="255.68"/>
    <n v="163.19999999999999"/>
  </r>
  <r>
    <n v="37"/>
    <x v="1"/>
    <x v="6"/>
    <x v="6"/>
    <n v="3587"/>
    <n v="48"/>
    <d v="2022-02-06T00:00:00"/>
    <x v="1"/>
    <n v="13.67"/>
    <n v="30.99"/>
    <n v="656.16"/>
    <n v="1487.52"/>
    <n v="831.36"/>
  </r>
  <r>
    <n v="38"/>
    <x v="2"/>
    <x v="7"/>
    <x v="7"/>
    <n v="3718"/>
    <n v="58"/>
    <d v="2022-02-07T00:00:00"/>
    <x v="1"/>
    <n v="30.59"/>
    <n v="79.989999999999995"/>
    <n v="1774.22"/>
    <n v="4639.42"/>
    <n v="2865.2"/>
  </r>
  <r>
    <n v="39"/>
    <x v="3"/>
    <x v="1"/>
    <x v="1"/>
    <n v="1875"/>
    <n v="19"/>
    <d v="2022-02-08T00:00:00"/>
    <x v="1"/>
    <n v="10.58"/>
    <n v="28.99"/>
    <n v="201.02"/>
    <n v="550.80999999999995"/>
    <n v="349.78999999999996"/>
  </r>
  <r>
    <n v="40"/>
    <x v="0"/>
    <x v="1"/>
    <x v="1"/>
    <n v="8526"/>
    <n v="54"/>
    <d v="2022-02-09T00:00:00"/>
    <x v="1"/>
    <n v="10.58"/>
    <n v="28.99"/>
    <n v="571.32000000000005"/>
    <n v="1565.4599999999998"/>
    <n v="994.13999999999976"/>
  </r>
  <r>
    <n v="41"/>
    <x v="1"/>
    <x v="3"/>
    <x v="3"/>
    <n v="7274"/>
    <n v="60"/>
    <d v="2022-02-10T00:00:00"/>
    <x v="1"/>
    <n v="1.01"/>
    <n v="2.75"/>
    <n v="60.6"/>
    <n v="165"/>
    <n v="104.4"/>
  </r>
  <r>
    <n v="42"/>
    <x v="2"/>
    <x v="5"/>
    <x v="5"/>
    <n v="4500"/>
    <n v="19"/>
    <d v="2022-02-11T00:00:00"/>
    <x v="1"/>
    <n v="32.450000000000003"/>
    <n v="45.5"/>
    <n v="616.55000000000007"/>
    <n v="864.5"/>
    <n v="247.94999999999993"/>
  </r>
  <r>
    <n v="43"/>
    <x v="3"/>
    <x v="2"/>
    <x v="2"/>
    <n v="3789"/>
    <n v="4"/>
    <d v="2022-02-12T00:00:00"/>
    <x v="1"/>
    <n v="26.92"/>
    <n v="39.99"/>
    <n v="107.68"/>
    <n v="159.96"/>
    <n v="52.28"/>
  </r>
  <r>
    <n v="44"/>
    <x v="0"/>
    <x v="3"/>
    <x v="3"/>
    <n v="3665"/>
    <n v="76"/>
    <d v="2022-02-13T00:00:00"/>
    <x v="1"/>
    <n v="1.01"/>
    <n v="2.75"/>
    <n v="76.760000000000005"/>
    <n v="209"/>
    <n v="132.24"/>
  </r>
  <r>
    <n v="45"/>
    <x v="1"/>
    <x v="0"/>
    <x v="0"/>
    <n v="9760"/>
    <n v="26"/>
    <d v="2022-02-14T00:00:00"/>
    <x v="1"/>
    <n v="13.41"/>
    <n v="26.49"/>
    <n v="348.66"/>
    <n v="688.74"/>
    <n v="340.08"/>
  </r>
  <r>
    <n v="46"/>
    <x v="2"/>
    <x v="5"/>
    <x v="5"/>
    <n v="5432"/>
    <n v="35"/>
    <d v="2022-02-15T00:00:00"/>
    <x v="1"/>
    <n v="32.450000000000003"/>
    <n v="45.5"/>
    <n v="1135.75"/>
    <n v="1592.5"/>
    <n v="456.75"/>
  </r>
  <r>
    <n v="47"/>
    <x v="3"/>
    <x v="4"/>
    <x v="4"/>
    <n v="6035"/>
    <n v="67"/>
    <d v="2022-02-16T00:00:00"/>
    <x v="1"/>
    <n v="4.87"/>
    <n v="6.25"/>
    <n v="326.29000000000002"/>
    <n v="418.75"/>
    <n v="92.45999999999998"/>
  </r>
  <r>
    <n v="48"/>
    <x v="0"/>
    <x v="5"/>
    <x v="5"/>
    <n v="3522"/>
    <n v="27"/>
    <d v="2022-02-17T00:00:00"/>
    <x v="1"/>
    <n v="32.450000000000003"/>
    <n v="45.5"/>
    <n v="876.15000000000009"/>
    <n v="1228.5"/>
    <n v="352.34999999999991"/>
  </r>
  <r>
    <n v="49"/>
    <x v="1"/>
    <x v="7"/>
    <x v="7"/>
    <n v="9305"/>
    <n v="6"/>
    <d v="2022-02-18T00:00:00"/>
    <x v="1"/>
    <n v="30.59"/>
    <n v="79.989999999999995"/>
    <n v="183.54"/>
    <n v="479.93999999999994"/>
    <n v="296.39999999999998"/>
  </r>
  <r>
    <n v="50"/>
    <x v="2"/>
    <x v="1"/>
    <x v="1"/>
    <n v="1436"/>
    <n v="41"/>
    <d v="2022-02-19T00:00:00"/>
    <x v="1"/>
    <n v="10.58"/>
    <n v="28.99"/>
    <n v="433.78000000000003"/>
    <n v="1188.5899999999999"/>
    <n v="754.81"/>
  </r>
  <r>
    <n v="51"/>
    <x v="3"/>
    <x v="4"/>
    <x v="4"/>
    <n v="9814"/>
    <n v="36"/>
    <d v="2022-02-20T00:00:00"/>
    <x v="1"/>
    <n v="4.87"/>
    <n v="6.25"/>
    <n v="175.32"/>
    <n v="225"/>
    <n v="49.680000000000007"/>
  </r>
  <r>
    <n v="52"/>
    <x v="0"/>
    <x v="4"/>
    <x v="4"/>
    <n v="8032"/>
    <n v="75"/>
    <d v="2022-02-21T00:00:00"/>
    <x v="1"/>
    <n v="4.87"/>
    <n v="6.25"/>
    <n v="365.25"/>
    <n v="468.75"/>
    <n v="103.5"/>
  </r>
  <r>
    <n v="53"/>
    <x v="1"/>
    <x v="4"/>
    <x v="4"/>
    <n v="7580"/>
    <n v="32"/>
    <d v="2022-02-22T00:00:00"/>
    <x v="1"/>
    <n v="4.87"/>
    <n v="6.25"/>
    <n v="155.84"/>
    <n v="200"/>
    <n v="44.16"/>
  </r>
  <r>
    <n v="54"/>
    <x v="2"/>
    <x v="5"/>
    <x v="5"/>
    <n v="5730"/>
    <n v="42"/>
    <d v="2022-02-23T00:00:00"/>
    <x v="1"/>
    <n v="32.450000000000003"/>
    <n v="45.5"/>
    <n v="1362.9"/>
    <n v="1911"/>
    <n v="548.09999999999991"/>
  </r>
  <r>
    <n v="55"/>
    <x v="3"/>
    <x v="3"/>
    <x v="3"/>
    <n v="5818"/>
    <n v="5"/>
    <d v="2022-02-24T00:00:00"/>
    <x v="1"/>
    <n v="1.01"/>
    <n v="2.75"/>
    <n v="5.05"/>
    <n v="13.75"/>
    <n v="8.6999999999999993"/>
  </r>
  <r>
    <n v="56"/>
    <x v="0"/>
    <x v="3"/>
    <x v="3"/>
    <n v="2462"/>
    <n v="10"/>
    <d v="2022-02-25T00:00:00"/>
    <x v="1"/>
    <n v="1.01"/>
    <n v="2.75"/>
    <n v="10.1"/>
    <n v="27.5"/>
    <n v="17.399999999999999"/>
  </r>
  <r>
    <n v="57"/>
    <x v="1"/>
    <x v="6"/>
    <x v="6"/>
    <n v="5989"/>
    <n v="70"/>
    <d v="2022-02-26T00:00:00"/>
    <x v="1"/>
    <n v="13.67"/>
    <n v="30.99"/>
    <n v="956.9"/>
    <n v="2169.2999999999997"/>
    <n v="1212.3999999999996"/>
  </r>
  <r>
    <n v="58"/>
    <x v="2"/>
    <x v="9"/>
    <x v="9"/>
    <n v="6153"/>
    <n v="45"/>
    <d v="2022-02-27T00:00:00"/>
    <x v="1"/>
    <n v="2.89"/>
    <n v="7.99"/>
    <n v="130.05000000000001"/>
    <n v="359.55"/>
    <n v="229.5"/>
  </r>
  <r>
    <n v="59"/>
    <x v="3"/>
    <x v="0"/>
    <x v="0"/>
    <n v="4606"/>
    <n v="53"/>
    <d v="2022-02-28T00:00:00"/>
    <x v="1"/>
    <n v="13.41"/>
    <n v="26.49"/>
    <n v="710.73"/>
    <n v="1403.97"/>
    <n v="693.24"/>
  </r>
  <r>
    <n v="60"/>
    <x v="0"/>
    <x v="3"/>
    <x v="3"/>
    <n v="2059"/>
    <n v="54"/>
    <d v="2022-03-01T00:00:00"/>
    <x v="2"/>
    <n v="1.01"/>
    <n v="2.75"/>
    <n v="54.54"/>
    <n v="148.5"/>
    <n v="93.960000000000008"/>
  </r>
  <r>
    <n v="61"/>
    <x v="1"/>
    <x v="5"/>
    <x v="5"/>
    <n v="8063"/>
    <n v="26"/>
    <d v="2022-03-02T00:00:00"/>
    <x v="2"/>
    <n v="32.450000000000003"/>
    <n v="45.5"/>
    <n v="843.7"/>
    <n v="1183"/>
    <n v="339.29999999999995"/>
  </r>
  <r>
    <n v="62"/>
    <x v="2"/>
    <x v="1"/>
    <x v="1"/>
    <n v="4266"/>
    <n v="41"/>
    <d v="2022-03-03T00:00:00"/>
    <x v="2"/>
    <n v="10.58"/>
    <n v="28.99"/>
    <n v="433.78000000000003"/>
    <n v="1188.5899999999999"/>
    <n v="754.81"/>
  </r>
  <r>
    <n v="63"/>
    <x v="3"/>
    <x v="9"/>
    <x v="9"/>
    <n v="7615"/>
    <n v="54"/>
    <d v="2022-03-04T00:00:00"/>
    <x v="2"/>
    <n v="2.89"/>
    <n v="7.99"/>
    <n v="156.06"/>
    <n v="431.46000000000004"/>
    <n v="275.40000000000003"/>
  </r>
  <r>
    <n v="64"/>
    <x v="0"/>
    <x v="2"/>
    <x v="2"/>
    <n v="4859"/>
    <n v="55"/>
    <d v="2022-03-05T00:00:00"/>
    <x v="2"/>
    <n v="26.92"/>
    <n v="39.99"/>
    <n v="1480.6000000000001"/>
    <n v="2199.4500000000003"/>
    <n v="718.85000000000014"/>
  </r>
  <r>
    <n v="65"/>
    <x v="2"/>
    <x v="6"/>
    <x v="6"/>
    <n v="7625"/>
    <n v="17"/>
    <d v="2022-03-06T00:00:00"/>
    <x v="2"/>
    <n v="13.67"/>
    <n v="30.99"/>
    <n v="232.39"/>
    <n v="526.82999999999993"/>
    <n v="294.43999999999994"/>
  </r>
  <r>
    <n v="66"/>
    <x v="0"/>
    <x v="2"/>
    <x v="2"/>
    <n v="9996"/>
    <n v="23"/>
    <d v="2022-03-07T00:00:00"/>
    <x v="2"/>
    <n v="26.92"/>
    <n v="39.99"/>
    <n v="619.16000000000008"/>
    <n v="919.7700000000001"/>
    <n v="300.61"/>
  </r>
  <r>
    <n v="67"/>
    <x v="2"/>
    <x v="6"/>
    <x v="6"/>
    <n v="6646"/>
    <n v="48"/>
    <d v="2022-03-08T00:00:00"/>
    <x v="2"/>
    <n v="13.67"/>
    <n v="30.99"/>
    <n v="656.16"/>
    <n v="1487.52"/>
    <n v="831.36"/>
  </r>
  <r>
    <n v="68"/>
    <x v="1"/>
    <x v="2"/>
    <x v="2"/>
    <n v="8427"/>
    <n v="61"/>
    <d v="2022-03-09T00:00:00"/>
    <x v="2"/>
    <n v="26.92"/>
    <n v="39.99"/>
    <n v="1642.1200000000001"/>
    <n v="2439.3900000000003"/>
    <n v="797.27000000000021"/>
  </r>
  <r>
    <n v="69"/>
    <x v="2"/>
    <x v="3"/>
    <x v="3"/>
    <n v="2923"/>
    <n v="23"/>
    <d v="2022-03-10T00:00:00"/>
    <x v="2"/>
    <n v="1.01"/>
    <n v="2.75"/>
    <n v="23.23"/>
    <n v="63.25"/>
    <n v="40.019999999999996"/>
  </r>
  <r>
    <n v="70"/>
    <x v="3"/>
    <x v="7"/>
    <x v="7"/>
    <n v="6624"/>
    <n v="41"/>
    <d v="2022-03-11T00:00:00"/>
    <x v="2"/>
    <n v="30.59"/>
    <n v="79.989999999999995"/>
    <n v="1254.19"/>
    <n v="3279.5899999999997"/>
    <n v="2025.3999999999996"/>
  </r>
  <r>
    <n v="71"/>
    <x v="0"/>
    <x v="8"/>
    <x v="8"/>
    <n v="4952"/>
    <n v="37"/>
    <d v="2022-03-12T00:00:00"/>
    <x v="2"/>
    <n v="17.93"/>
    <n v="30.25"/>
    <n v="663.41"/>
    <n v="1119.25"/>
    <n v="455.84000000000003"/>
  </r>
  <r>
    <n v="72"/>
    <x v="2"/>
    <x v="1"/>
    <x v="1"/>
    <n v="9881"/>
    <n v="24"/>
    <d v="2022-03-13T00:00:00"/>
    <x v="2"/>
    <n v="10.58"/>
    <n v="28.99"/>
    <n v="253.92000000000002"/>
    <n v="695.76"/>
    <n v="441.84"/>
  </r>
  <r>
    <n v="73"/>
    <x v="0"/>
    <x v="9"/>
    <x v="9"/>
    <n v="4464"/>
    <n v="59"/>
    <d v="2022-03-14T00:00:00"/>
    <x v="2"/>
    <n v="2.89"/>
    <n v="7.99"/>
    <n v="170.51000000000002"/>
    <n v="471.41"/>
    <n v="300.89999999999998"/>
  </r>
  <r>
    <n v="74"/>
    <x v="2"/>
    <x v="6"/>
    <x v="6"/>
    <n v="2005"/>
    <n v="46"/>
    <d v="2022-03-15T00:00:00"/>
    <x v="2"/>
    <n v="13.67"/>
    <n v="30.99"/>
    <n v="628.82000000000005"/>
    <n v="1425.54"/>
    <n v="796.7199999999999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99673AA-E831-42F3-BA3E-8ECE5A024493}" name="selling pric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Product Name">
  <location ref="B21:C32" firstHeaderRow="1" firstDataRow="1" firstDataCol="1"/>
  <pivotFields count="13">
    <pivotField showAll="0"/>
    <pivotField showAll="0">
      <items count="5">
        <item x="1"/>
        <item x="2"/>
        <item x="3"/>
        <item x="0"/>
        <item t="default"/>
      </items>
    </pivotField>
    <pivotField showAll="0">
      <items count="11">
        <item x="6"/>
        <item x="9"/>
        <item x="5"/>
        <item x="2"/>
        <item x="1"/>
        <item x="0"/>
        <item x="7"/>
        <item x="4"/>
        <item x="8"/>
        <item x="3"/>
        <item t="default"/>
      </items>
    </pivotField>
    <pivotField axis="axisRow" showAll="0">
      <items count="11">
        <item x="2"/>
        <item x="4"/>
        <item x="1"/>
        <item x="3"/>
        <item x="6"/>
        <item x="0"/>
        <item x="5"/>
        <item x="8"/>
        <item x="9"/>
        <item x="7"/>
        <item t="default"/>
      </items>
    </pivotField>
    <pivotField showAll="0"/>
    <pivotField showAll="0"/>
    <pivotField numFmtId="165" showAll="0"/>
    <pivotField showAll="0">
      <items count="4">
        <item x="0"/>
        <item x="1"/>
        <item x="2"/>
        <item t="default"/>
      </items>
    </pivotField>
    <pivotField numFmtId="164" showAll="0"/>
    <pivotField numFmtId="164" showAll="0"/>
    <pivotField numFmtId="164" showAll="0"/>
    <pivotField dataField="1" numFmtId="164" showAll="0"/>
    <pivotField numFmtId="164" showAll="0"/>
  </pivotFields>
  <rowFields count="1">
    <field x="3"/>
  </rowFields>
  <rowItems count="11">
    <i>
      <x/>
    </i>
    <i>
      <x v="1"/>
    </i>
    <i>
      <x v="2"/>
    </i>
    <i>
      <x v="3"/>
    </i>
    <i>
      <x v="4"/>
    </i>
    <i>
      <x v="5"/>
    </i>
    <i>
      <x v="6"/>
    </i>
    <i>
      <x v="7"/>
    </i>
    <i>
      <x v="8"/>
    </i>
    <i>
      <x v="9"/>
    </i>
    <i t="grand">
      <x/>
    </i>
  </rowItems>
  <colItems count="1">
    <i/>
  </colItems>
  <dataFields count="1">
    <dataField name="Sum of SELLING PRICE" fld="11" baseField="0" baseItem="0" numFmtId="164"/>
  </dataFields>
  <formats count="1">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496ACD-5038-4E72-A47C-E54F49AC3338}" name="cost pric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rowHeaderCaption="Product Name">
  <location ref="B2:C13" firstHeaderRow="1" firstDataRow="1" firstDataCol="1"/>
  <pivotFields count="13">
    <pivotField showAll="0"/>
    <pivotField showAll="0">
      <items count="5">
        <item x="1"/>
        <item x="2"/>
        <item x="3"/>
        <item x="0"/>
        <item t="default"/>
      </items>
    </pivotField>
    <pivotField showAll="0">
      <items count="11">
        <item x="6"/>
        <item x="9"/>
        <item x="5"/>
        <item x="2"/>
        <item x="1"/>
        <item x="0"/>
        <item x="7"/>
        <item x="4"/>
        <item x="8"/>
        <item x="3"/>
        <item t="default"/>
      </items>
    </pivotField>
    <pivotField axis="axisRow" showAll="0">
      <items count="11">
        <item x="2"/>
        <item x="4"/>
        <item x="1"/>
        <item x="3"/>
        <item x="6"/>
        <item x="0"/>
        <item x="5"/>
        <item x="8"/>
        <item x="9"/>
        <item x="7"/>
        <item t="default"/>
      </items>
    </pivotField>
    <pivotField showAll="0"/>
    <pivotField showAll="0"/>
    <pivotField numFmtId="165" showAll="0"/>
    <pivotField showAll="0">
      <items count="4">
        <item x="0"/>
        <item x="1"/>
        <item x="2"/>
        <item t="default"/>
      </items>
    </pivotField>
    <pivotField numFmtId="164" showAll="0"/>
    <pivotField numFmtId="164" showAll="0"/>
    <pivotField dataField="1" numFmtId="164" showAll="0"/>
    <pivotField numFmtId="164" showAll="0"/>
    <pivotField numFmtId="164" showAll="0"/>
  </pivotFields>
  <rowFields count="1">
    <field x="3"/>
  </rowFields>
  <rowItems count="11">
    <i>
      <x/>
    </i>
    <i>
      <x v="1"/>
    </i>
    <i>
      <x v="2"/>
    </i>
    <i>
      <x v="3"/>
    </i>
    <i>
      <x v="4"/>
    </i>
    <i>
      <x v="5"/>
    </i>
    <i>
      <x v="6"/>
    </i>
    <i>
      <x v="7"/>
    </i>
    <i>
      <x v="8"/>
    </i>
    <i>
      <x v="9"/>
    </i>
    <i t="grand">
      <x/>
    </i>
  </rowItems>
  <colItems count="1">
    <i/>
  </colItems>
  <dataFields count="1">
    <dataField name="Sum of COST PRICE" fld="10" baseField="0" baseItem="0" numFmtId="164"/>
  </dataFields>
  <formats count="1">
    <format dxfId="1">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7C367E2-0B58-4103-BA30-D7B5DACCFD31}" name="profit price"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Product Name">
  <location ref="B37:C48" firstHeaderRow="1" firstDataRow="1" firstDataCol="1"/>
  <pivotFields count="13">
    <pivotField showAll="0"/>
    <pivotField showAll="0">
      <items count="5">
        <item x="1"/>
        <item x="2"/>
        <item x="3"/>
        <item x="0"/>
        <item t="default"/>
      </items>
    </pivotField>
    <pivotField showAll="0">
      <items count="11">
        <item x="6"/>
        <item x="9"/>
        <item x="5"/>
        <item x="2"/>
        <item x="1"/>
        <item x="0"/>
        <item x="7"/>
        <item x="4"/>
        <item x="8"/>
        <item x="3"/>
        <item t="default"/>
      </items>
    </pivotField>
    <pivotField axis="axisRow" showAll="0">
      <items count="11">
        <item x="2"/>
        <item x="4"/>
        <item x="1"/>
        <item x="3"/>
        <item x="6"/>
        <item x="0"/>
        <item x="5"/>
        <item x="8"/>
        <item x="9"/>
        <item x="7"/>
        <item t="default"/>
      </items>
    </pivotField>
    <pivotField showAll="0"/>
    <pivotField showAll="0"/>
    <pivotField numFmtId="165" showAll="0"/>
    <pivotField showAll="0">
      <items count="4">
        <item x="0"/>
        <item x="1"/>
        <item x="2"/>
        <item t="default"/>
      </items>
    </pivotField>
    <pivotField numFmtId="164" showAll="0"/>
    <pivotField numFmtId="164" showAll="0"/>
    <pivotField numFmtId="164" showAll="0"/>
    <pivotField numFmtId="164" showAll="0"/>
    <pivotField dataField="1" numFmtId="164" showAll="0"/>
  </pivotFields>
  <rowFields count="1">
    <field x="3"/>
  </rowFields>
  <rowItems count="11">
    <i>
      <x/>
    </i>
    <i>
      <x v="1"/>
    </i>
    <i>
      <x v="2"/>
    </i>
    <i>
      <x v="3"/>
    </i>
    <i>
      <x v="4"/>
    </i>
    <i>
      <x v="5"/>
    </i>
    <i>
      <x v="6"/>
    </i>
    <i>
      <x v="7"/>
    </i>
    <i>
      <x v="8"/>
    </i>
    <i>
      <x v="9"/>
    </i>
    <i t="grand">
      <x/>
    </i>
  </rowItems>
  <colItems count="1">
    <i/>
  </colItems>
  <dataFields count="1">
    <dataField name="Sum of PROFIT" fld="12" baseField="0" baseItem="0" numFmtId="164"/>
  </dataFields>
  <formats count="1">
    <format dxfId="2">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 xr10:uid="{5FFA40B0-C490-4690-93C2-4F84402C8502}" sourceName="CUSTOMER">
  <pivotTables>
    <pivotTable tabId="9" name="cost price"/>
    <pivotTable tabId="9" name="profit price"/>
    <pivotTable tabId="9" name="selling price"/>
  </pivotTables>
  <data>
    <tabular pivotCacheId="1819754531">
      <items count="4">
        <i x="1" s="1"/>
        <i x="2" s="1"/>
        <i x="3"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E61E8847-E010-4AFF-B5E5-C6DD2B0C1907}" sourceName="MONTHS">
  <pivotTables>
    <pivotTable tabId="9" name="cost price"/>
    <pivotTable tabId="9" name="profit price"/>
    <pivotTable tabId="9" name="selling price"/>
  </pivotTables>
  <data>
    <tabular pivotCacheId="181975453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xr10:uid="{9E7FB632-1BA0-4558-B38B-D0B7DC25EE2D}" cache="Slicer_CUSTOMER" caption="CUSTOMER" style="SlicerStyleLight6" rowHeight="241300"/>
  <slicer name="MONTHS" xr10:uid="{13B9A203-900D-40D0-8A6F-0CABDF8ACF16}" cache="Slicer_MONTHS" caption="MONTHS" style="SlicerStyleLight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DD401-E5C8-41A0-9776-F4715FDD58DD}">
  <dimension ref="A1:E75"/>
  <sheetViews>
    <sheetView workbookViewId="0">
      <selection activeCell="E2" sqref="E2"/>
    </sheetView>
  </sheetViews>
  <sheetFormatPr defaultRowHeight="14.5" x14ac:dyDescent="0.35"/>
  <cols>
    <col min="1" max="1" width="32.26953125" bestFit="1" customWidth="1"/>
    <col min="2" max="2" width="12.81640625" customWidth="1"/>
    <col min="5" max="5" width="13.1796875" customWidth="1"/>
  </cols>
  <sheetData>
    <row r="1" spans="1:5" x14ac:dyDescent="0.35">
      <c r="A1" t="s">
        <v>2</v>
      </c>
      <c r="B1" t="s">
        <v>3</v>
      </c>
      <c r="C1" t="s">
        <v>4</v>
      </c>
      <c r="D1" t="s">
        <v>5</v>
      </c>
      <c r="E1" t="s">
        <v>21</v>
      </c>
    </row>
    <row r="2" spans="1:5" x14ac:dyDescent="0.35">
      <c r="A2" t="s">
        <v>17</v>
      </c>
      <c r="B2">
        <v>10006</v>
      </c>
      <c r="C2">
        <v>1904</v>
      </c>
      <c r="D2">
        <v>32</v>
      </c>
      <c r="E2" s="1">
        <v>44562</v>
      </c>
    </row>
    <row r="3" spans="1:5" x14ac:dyDescent="0.35">
      <c r="A3" t="s">
        <v>18</v>
      </c>
      <c r="B3">
        <v>10005</v>
      </c>
      <c r="C3">
        <v>3966</v>
      </c>
      <c r="D3">
        <v>68</v>
      </c>
      <c r="E3" s="1">
        <v>44563</v>
      </c>
    </row>
    <row r="4" spans="1:5" x14ac:dyDescent="0.35">
      <c r="A4" t="s">
        <v>19</v>
      </c>
      <c r="B4">
        <v>10004</v>
      </c>
      <c r="C4">
        <v>7348</v>
      </c>
      <c r="D4">
        <v>69</v>
      </c>
      <c r="E4" s="1">
        <v>44564</v>
      </c>
    </row>
    <row r="5" spans="1:5" x14ac:dyDescent="0.35">
      <c r="A5" t="s">
        <v>20</v>
      </c>
      <c r="B5">
        <v>10005</v>
      </c>
      <c r="C5">
        <v>2409</v>
      </c>
      <c r="D5">
        <v>48</v>
      </c>
      <c r="E5" s="1">
        <v>44565</v>
      </c>
    </row>
    <row r="6" spans="1:5" x14ac:dyDescent="0.35">
      <c r="A6" t="s">
        <v>17</v>
      </c>
      <c r="B6">
        <v>10010</v>
      </c>
      <c r="C6">
        <v>2045</v>
      </c>
      <c r="D6">
        <v>70</v>
      </c>
      <c r="E6" s="1">
        <v>44566</v>
      </c>
    </row>
    <row r="7" spans="1:5" x14ac:dyDescent="0.35">
      <c r="A7" t="s">
        <v>18</v>
      </c>
      <c r="B7">
        <v>10008</v>
      </c>
      <c r="C7">
        <v>9151</v>
      </c>
      <c r="D7">
        <v>6</v>
      </c>
      <c r="E7" s="1">
        <v>44567</v>
      </c>
    </row>
    <row r="8" spans="1:5" x14ac:dyDescent="0.35">
      <c r="A8" t="s">
        <v>19</v>
      </c>
      <c r="B8">
        <v>10003</v>
      </c>
      <c r="C8">
        <v>1065</v>
      </c>
      <c r="D8">
        <v>59</v>
      </c>
      <c r="E8" s="1">
        <v>44568</v>
      </c>
    </row>
    <row r="9" spans="1:5" x14ac:dyDescent="0.35">
      <c r="A9" t="s">
        <v>20</v>
      </c>
      <c r="B9">
        <v>10003</v>
      </c>
      <c r="C9">
        <v>3780</v>
      </c>
      <c r="D9">
        <v>72</v>
      </c>
      <c r="E9" s="1">
        <v>44569</v>
      </c>
    </row>
    <row r="10" spans="1:5" x14ac:dyDescent="0.35">
      <c r="A10" t="s">
        <v>17</v>
      </c>
      <c r="B10">
        <v>10001</v>
      </c>
      <c r="C10">
        <v>1043</v>
      </c>
      <c r="D10">
        <v>67</v>
      </c>
      <c r="E10" s="1">
        <v>44570</v>
      </c>
    </row>
    <row r="11" spans="1:5" x14ac:dyDescent="0.35">
      <c r="A11" t="s">
        <v>18</v>
      </c>
      <c r="B11">
        <v>10007</v>
      </c>
      <c r="C11">
        <v>7075</v>
      </c>
      <c r="D11">
        <v>7</v>
      </c>
      <c r="E11" s="1">
        <v>44571</v>
      </c>
    </row>
    <row r="12" spans="1:5" x14ac:dyDescent="0.35">
      <c r="A12" t="s">
        <v>19</v>
      </c>
      <c r="B12">
        <v>10001</v>
      </c>
      <c r="C12">
        <v>6778</v>
      </c>
      <c r="D12">
        <v>23</v>
      </c>
      <c r="E12" s="1">
        <v>44572</v>
      </c>
    </row>
    <row r="13" spans="1:5" x14ac:dyDescent="0.35">
      <c r="A13" t="s">
        <v>20</v>
      </c>
      <c r="B13">
        <v>10008</v>
      </c>
      <c r="C13">
        <v>3572</v>
      </c>
      <c r="D13">
        <v>56</v>
      </c>
      <c r="E13" s="1">
        <v>44573</v>
      </c>
    </row>
    <row r="14" spans="1:5" x14ac:dyDescent="0.35">
      <c r="A14" t="s">
        <v>17</v>
      </c>
      <c r="B14">
        <v>10006</v>
      </c>
      <c r="C14">
        <v>4033</v>
      </c>
      <c r="D14">
        <v>51</v>
      </c>
      <c r="E14" s="1">
        <v>44574</v>
      </c>
    </row>
    <row r="15" spans="1:5" x14ac:dyDescent="0.35">
      <c r="A15" t="s">
        <v>18</v>
      </c>
      <c r="B15">
        <v>10005</v>
      </c>
      <c r="C15">
        <v>2073</v>
      </c>
      <c r="D15">
        <v>2</v>
      </c>
      <c r="E15" s="1">
        <v>44575</v>
      </c>
    </row>
    <row r="16" spans="1:5" x14ac:dyDescent="0.35">
      <c r="A16" t="s">
        <v>19</v>
      </c>
      <c r="B16">
        <v>10010</v>
      </c>
      <c r="C16">
        <v>7333</v>
      </c>
      <c r="D16">
        <v>45</v>
      </c>
      <c r="E16" s="1">
        <v>44576</v>
      </c>
    </row>
    <row r="17" spans="1:5" x14ac:dyDescent="0.35">
      <c r="A17" t="s">
        <v>20</v>
      </c>
      <c r="B17">
        <v>10005</v>
      </c>
      <c r="C17">
        <v>3352</v>
      </c>
      <c r="D17">
        <v>13</v>
      </c>
      <c r="E17" s="1">
        <v>44577</v>
      </c>
    </row>
    <row r="18" spans="1:5" x14ac:dyDescent="0.35">
      <c r="A18" t="s">
        <v>17</v>
      </c>
      <c r="B18">
        <v>10003</v>
      </c>
      <c r="C18">
        <v>2078</v>
      </c>
      <c r="D18">
        <v>4</v>
      </c>
      <c r="E18" s="1">
        <v>44578</v>
      </c>
    </row>
    <row r="19" spans="1:5" x14ac:dyDescent="0.35">
      <c r="A19" t="s">
        <v>17</v>
      </c>
      <c r="B19">
        <v>10005</v>
      </c>
      <c r="C19">
        <v>7616</v>
      </c>
      <c r="D19">
        <v>78</v>
      </c>
      <c r="E19" s="1">
        <v>44579</v>
      </c>
    </row>
    <row r="20" spans="1:5" x14ac:dyDescent="0.35">
      <c r="A20" t="s">
        <v>18</v>
      </c>
      <c r="B20">
        <v>10009</v>
      </c>
      <c r="C20">
        <v>6762</v>
      </c>
      <c r="D20">
        <v>70</v>
      </c>
      <c r="E20" s="1">
        <v>44580</v>
      </c>
    </row>
    <row r="21" spans="1:5" x14ac:dyDescent="0.35">
      <c r="A21" t="s">
        <v>19</v>
      </c>
      <c r="B21">
        <v>10005</v>
      </c>
      <c r="C21">
        <v>4556</v>
      </c>
      <c r="D21">
        <v>4</v>
      </c>
      <c r="E21" s="1">
        <v>44581</v>
      </c>
    </row>
    <row r="22" spans="1:5" x14ac:dyDescent="0.35">
      <c r="A22" t="s">
        <v>20</v>
      </c>
      <c r="B22">
        <v>10008</v>
      </c>
      <c r="C22">
        <v>2659</v>
      </c>
      <c r="D22">
        <v>73</v>
      </c>
      <c r="E22" s="1">
        <v>44582</v>
      </c>
    </row>
    <row r="23" spans="1:5" x14ac:dyDescent="0.35">
      <c r="A23" t="s">
        <v>17</v>
      </c>
      <c r="B23">
        <v>10005</v>
      </c>
      <c r="C23">
        <v>5020</v>
      </c>
      <c r="D23">
        <v>30</v>
      </c>
      <c r="E23" s="1">
        <v>44583</v>
      </c>
    </row>
    <row r="24" spans="1:5" x14ac:dyDescent="0.35">
      <c r="A24" t="s">
        <v>18</v>
      </c>
      <c r="B24">
        <v>10009</v>
      </c>
      <c r="C24">
        <v>3887</v>
      </c>
      <c r="D24">
        <v>49</v>
      </c>
      <c r="E24" s="1">
        <v>44584</v>
      </c>
    </row>
    <row r="25" spans="1:5" x14ac:dyDescent="0.35">
      <c r="A25" t="s">
        <v>19</v>
      </c>
      <c r="B25">
        <v>10001</v>
      </c>
      <c r="C25">
        <v>1341</v>
      </c>
      <c r="D25">
        <v>66</v>
      </c>
      <c r="E25" s="1">
        <v>44585</v>
      </c>
    </row>
    <row r="26" spans="1:5" x14ac:dyDescent="0.35">
      <c r="A26" t="s">
        <v>20</v>
      </c>
      <c r="B26">
        <v>10006</v>
      </c>
      <c r="C26">
        <v>8459</v>
      </c>
      <c r="D26">
        <v>4</v>
      </c>
      <c r="E26" s="1">
        <v>44586</v>
      </c>
    </row>
    <row r="27" spans="1:5" x14ac:dyDescent="0.35">
      <c r="A27" t="s">
        <v>17</v>
      </c>
      <c r="B27">
        <v>10001</v>
      </c>
      <c r="C27">
        <v>7175</v>
      </c>
      <c r="D27">
        <v>5</v>
      </c>
      <c r="E27" s="1">
        <v>44587</v>
      </c>
    </row>
    <row r="28" spans="1:5" x14ac:dyDescent="0.35">
      <c r="A28" t="s">
        <v>18</v>
      </c>
      <c r="B28">
        <v>10009</v>
      </c>
      <c r="C28">
        <v>4267</v>
      </c>
      <c r="D28">
        <v>71</v>
      </c>
      <c r="E28" s="1">
        <v>44588</v>
      </c>
    </row>
    <row r="29" spans="1:5" x14ac:dyDescent="0.35">
      <c r="A29" t="s">
        <v>19</v>
      </c>
      <c r="B29">
        <v>10007</v>
      </c>
      <c r="C29">
        <v>1157</v>
      </c>
      <c r="D29">
        <v>57</v>
      </c>
      <c r="E29" s="1">
        <v>44589</v>
      </c>
    </row>
    <row r="30" spans="1:5" x14ac:dyDescent="0.35">
      <c r="A30" t="s">
        <v>20</v>
      </c>
      <c r="B30">
        <v>10008</v>
      </c>
      <c r="C30">
        <v>1753</v>
      </c>
      <c r="D30">
        <v>9</v>
      </c>
      <c r="E30" s="1">
        <v>44590</v>
      </c>
    </row>
    <row r="31" spans="1:5" x14ac:dyDescent="0.35">
      <c r="A31" t="s">
        <v>17</v>
      </c>
      <c r="B31">
        <v>10006</v>
      </c>
      <c r="C31">
        <v>1913</v>
      </c>
      <c r="D31">
        <v>16</v>
      </c>
      <c r="E31" s="1">
        <v>44591</v>
      </c>
    </row>
    <row r="32" spans="1:5" x14ac:dyDescent="0.35">
      <c r="A32" t="s">
        <v>17</v>
      </c>
      <c r="B32">
        <v>10007</v>
      </c>
      <c r="C32">
        <v>4133</v>
      </c>
      <c r="D32">
        <v>46</v>
      </c>
      <c r="E32" s="1">
        <v>44592</v>
      </c>
    </row>
    <row r="33" spans="1:5" x14ac:dyDescent="0.35">
      <c r="A33" t="s">
        <v>17</v>
      </c>
      <c r="B33">
        <v>10007</v>
      </c>
      <c r="C33">
        <v>9562</v>
      </c>
      <c r="D33">
        <v>50</v>
      </c>
      <c r="E33" s="1">
        <v>44593</v>
      </c>
    </row>
    <row r="34" spans="1:5" x14ac:dyDescent="0.35">
      <c r="A34" t="s">
        <v>18</v>
      </c>
      <c r="B34">
        <v>10008</v>
      </c>
      <c r="C34">
        <v>3075</v>
      </c>
      <c r="D34">
        <v>11</v>
      </c>
      <c r="E34" s="1">
        <v>44594</v>
      </c>
    </row>
    <row r="35" spans="1:5" x14ac:dyDescent="0.35">
      <c r="A35" t="s">
        <v>19</v>
      </c>
      <c r="B35">
        <v>10003</v>
      </c>
      <c r="C35">
        <v>7854</v>
      </c>
      <c r="D35">
        <v>66</v>
      </c>
      <c r="E35" s="1">
        <v>44595</v>
      </c>
    </row>
    <row r="36" spans="1:5" x14ac:dyDescent="0.35">
      <c r="A36" t="s">
        <v>20</v>
      </c>
      <c r="B36">
        <v>10005</v>
      </c>
      <c r="C36">
        <v>9057</v>
      </c>
      <c r="D36">
        <v>55</v>
      </c>
      <c r="E36" s="1">
        <v>44596</v>
      </c>
    </row>
    <row r="37" spans="1:5" x14ac:dyDescent="0.35">
      <c r="A37" t="s">
        <v>17</v>
      </c>
      <c r="B37">
        <v>10002</v>
      </c>
      <c r="C37">
        <v>5779</v>
      </c>
      <c r="D37">
        <v>32</v>
      </c>
      <c r="E37" s="1">
        <v>44597</v>
      </c>
    </row>
    <row r="38" spans="1:5" x14ac:dyDescent="0.35">
      <c r="A38" t="s">
        <v>18</v>
      </c>
      <c r="B38">
        <v>10001</v>
      </c>
      <c r="C38">
        <v>3587</v>
      </c>
      <c r="D38">
        <v>48</v>
      </c>
      <c r="E38" s="1">
        <v>44598</v>
      </c>
    </row>
    <row r="39" spans="1:5" x14ac:dyDescent="0.35">
      <c r="A39" t="s">
        <v>19</v>
      </c>
      <c r="B39">
        <v>10007</v>
      </c>
      <c r="C39">
        <v>3718</v>
      </c>
      <c r="D39">
        <v>58</v>
      </c>
      <c r="E39" s="1">
        <v>44599</v>
      </c>
    </row>
    <row r="40" spans="1:5" x14ac:dyDescent="0.35">
      <c r="A40" t="s">
        <v>20</v>
      </c>
      <c r="B40">
        <v>10005</v>
      </c>
      <c r="C40">
        <v>1875</v>
      </c>
      <c r="D40">
        <v>19</v>
      </c>
      <c r="E40" s="1">
        <v>44600</v>
      </c>
    </row>
    <row r="41" spans="1:5" x14ac:dyDescent="0.35">
      <c r="A41" t="s">
        <v>17</v>
      </c>
      <c r="B41">
        <v>10005</v>
      </c>
      <c r="C41">
        <v>8526</v>
      </c>
      <c r="D41">
        <v>54</v>
      </c>
      <c r="E41" s="1">
        <v>44601</v>
      </c>
    </row>
    <row r="42" spans="1:5" x14ac:dyDescent="0.35">
      <c r="A42" t="s">
        <v>18</v>
      </c>
      <c r="B42">
        <v>10010</v>
      </c>
      <c r="C42">
        <v>7274</v>
      </c>
      <c r="D42">
        <v>60</v>
      </c>
      <c r="E42" s="1">
        <v>44602</v>
      </c>
    </row>
    <row r="43" spans="1:5" x14ac:dyDescent="0.35">
      <c r="A43" t="s">
        <v>19</v>
      </c>
      <c r="B43">
        <v>10003</v>
      </c>
      <c r="C43">
        <v>4500</v>
      </c>
      <c r="D43">
        <v>19</v>
      </c>
      <c r="E43" s="1">
        <v>44603</v>
      </c>
    </row>
    <row r="44" spans="1:5" x14ac:dyDescent="0.35">
      <c r="A44" t="s">
        <v>20</v>
      </c>
      <c r="B44">
        <v>10004</v>
      </c>
      <c r="C44">
        <v>3789</v>
      </c>
      <c r="D44">
        <v>4</v>
      </c>
      <c r="E44" s="1">
        <v>44604</v>
      </c>
    </row>
    <row r="45" spans="1:5" x14ac:dyDescent="0.35">
      <c r="A45" t="s">
        <v>17</v>
      </c>
      <c r="B45">
        <v>10010</v>
      </c>
      <c r="C45">
        <v>3665</v>
      </c>
      <c r="D45">
        <v>76</v>
      </c>
      <c r="E45" s="1">
        <v>44605</v>
      </c>
    </row>
    <row r="46" spans="1:5" x14ac:dyDescent="0.35">
      <c r="A46" t="s">
        <v>18</v>
      </c>
      <c r="B46">
        <v>10006</v>
      </c>
      <c r="C46">
        <v>9760</v>
      </c>
      <c r="D46">
        <v>26</v>
      </c>
      <c r="E46" s="1">
        <v>44606</v>
      </c>
    </row>
    <row r="47" spans="1:5" x14ac:dyDescent="0.35">
      <c r="A47" t="s">
        <v>19</v>
      </c>
      <c r="B47">
        <v>10003</v>
      </c>
      <c r="C47">
        <v>5432</v>
      </c>
      <c r="D47">
        <v>35</v>
      </c>
      <c r="E47" s="1">
        <v>44607</v>
      </c>
    </row>
    <row r="48" spans="1:5" x14ac:dyDescent="0.35">
      <c r="A48" t="s">
        <v>20</v>
      </c>
      <c r="B48">
        <v>10008</v>
      </c>
      <c r="C48">
        <v>6035</v>
      </c>
      <c r="D48">
        <v>67</v>
      </c>
      <c r="E48" s="1">
        <v>44608</v>
      </c>
    </row>
    <row r="49" spans="1:5" x14ac:dyDescent="0.35">
      <c r="A49" t="s">
        <v>17</v>
      </c>
      <c r="B49">
        <v>10003</v>
      </c>
      <c r="C49">
        <v>3522</v>
      </c>
      <c r="D49">
        <v>27</v>
      </c>
      <c r="E49" s="1">
        <v>44609</v>
      </c>
    </row>
    <row r="50" spans="1:5" x14ac:dyDescent="0.35">
      <c r="A50" t="s">
        <v>18</v>
      </c>
      <c r="B50">
        <v>10007</v>
      </c>
      <c r="C50">
        <v>9305</v>
      </c>
      <c r="D50">
        <v>6</v>
      </c>
      <c r="E50" s="1">
        <v>44610</v>
      </c>
    </row>
    <row r="51" spans="1:5" x14ac:dyDescent="0.35">
      <c r="A51" t="s">
        <v>19</v>
      </c>
      <c r="B51">
        <v>10005</v>
      </c>
      <c r="C51">
        <v>1436</v>
      </c>
      <c r="D51">
        <v>41</v>
      </c>
      <c r="E51" s="1">
        <v>44611</v>
      </c>
    </row>
    <row r="52" spans="1:5" x14ac:dyDescent="0.35">
      <c r="A52" t="s">
        <v>20</v>
      </c>
      <c r="B52">
        <v>10008</v>
      </c>
      <c r="C52">
        <v>9814</v>
      </c>
      <c r="D52">
        <v>36</v>
      </c>
      <c r="E52" s="1">
        <v>44612</v>
      </c>
    </row>
    <row r="53" spans="1:5" x14ac:dyDescent="0.35">
      <c r="A53" t="s">
        <v>17</v>
      </c>
      <c r="B53">
        <v>10008</v>
      </c>
      <c r="C53">
        <v>8032</v>
      </c>
      <c r="D53">
        <v>75</v>
      </c>
      <c r="E53" s="1">
        <v>44613</v>
      </c>
    </row>
    <row r="54" spans="1:5" x14ac:dyDescent="0.35">
      <c r="A54" t="s">
        <v>18</v>
      </c>
      <c r="B54">
        <v>10008</v>
      </c>
      <c r="C54">
        <v>7580</v>
      </c>
      <c r="D54">
        <v>32</v>
      </c>
      <c r="E54" s="1">
        <v>44614</v>
      </c>
    </row>
    <row r="55" spans="1:5" x14ac:dyDescent="0.35">
      <c r="A55" t="s">
        <v>19</v>
      </c>
      <c r="B55">
        <v>10003</v>
      </c>
      <c r="C55">
        <v>5730</v>
      </c>
      <c r="D55">
        <v>42</v>
      </c>
      <c r="E55" s="1">
        <v>44615</v>
      </c>
    </row>
    <row r="56" spans="1:5" x14ac:dyDescent="0.35">
      <c r="A56" t="s">
        <v>20</v>
      </c>
      <c r="B56">
        <v>10010</v>
      </c>
      <c r="C56">
        <v>5818</v>
      </c>
      <c r="D56">
        <v>5</v>
      </c>
      <c r="E56" s="1">
        <v>44616</v>
      </c>
    </row>
    <row r="57" spans="1:5" x14ac:dyDescent="0.35">
      <c r="A57" t="s">
        <v>17</v>
      </c>
      <c r="B57">
        <v>10010</v>
      </c>
      <c r="C57">
        <v>2462</v>
      </c>
      <c r="D57">
        <v>10</v>
      </c>
      <c r="E57" s="1">
        <v>44617</v>
      </c>
    </row>
    <row r="58" spans="1:5" x14ac:dyDescent="0.35">
      <c r="A58" t="s">
        <v>18</v>
      </c>
      <c r="B58">
        <v>10001</v>
      </c>
      <c r="C58">
        <v>5989</v>
      </c>
      <c r="D58">
        <v>70</v>
      </c>
      <c r="E58" s="1">
        <v>44618</v>
      </c>
    </row>
    <row r="59" spans="1:5" x14ac:dyDescent="0.35">
      <c r="A59" t="s">
        <v>19</v>
      </c>
      <c r="B59">
        <v>10002</v>
      </c>
      <c r="C59">
        <v>6153</v>
      </c>
      <c r="D59">
        <v>45</v>
      </c>
      <c r="E59" s="1">
        <v>44619</v>
      </c>
    </row>
    <row r="60" spans="1:5" x14ac:dyDescent="0.35">
      <c r="A60" t="s">
        <v>20</v>
      </c>
      <c r="B60">
        <v>10006</v>
      </c>
      <c r="C60">
        <v>4606</v>
      </c>
      <c r="D60">
        <v>53</v>
      </c>
      <c r="E60" s="1">
        <v>44620</v>
      </c>
    </row>
    <row r="61" spans="1:5" x14ac:dyDescent="0.35">
      <c r="A61" t="s">
        <v>17</v>
      </c>
      <c r="B61">
        <v>10010</v>
      </c>
      <c r="C61">
        <v>2059</v>
      </c>
      <c r="D61">
        <v>54</v>
      </c>
      <c r="E61" s="1">
        <v>44621</v>
      </c>
    </row>
    <row r="62" spans="1:5" x14ac:dyDescent="0.35">
      <c r="A62" t="s">
        <v>18</v>
      </c>
      <c r="B62">
        <v>10003</v>
      </c>
      <c r="C62">
        <v>8063</v>
      </c>
      <c r="D62">
        <v>26</v>
      </c>
      <c r="E62" s="1">
        <v>44622</v>
      </c>
    </row>
    <row r="63" spans="1:5" x14ac:dyDescent="0.35">
      <c r="A63" t="s">
        <v>19</v>
      </c>
      <c r="B63">
        <v>10005</v>
      </c>
      <c r="C63">
        <v>4266</v>
      </c>
      <c r="D63">
        <v>41</v>
      </c>
      <c r="E63" s="1">
        <v>44623</v>
      </c>
    </row>
    <row r="64" spans="1:5" x14ac:dyDescent="0.35">
      <c r="A64" t="s">
        <v>20</v>
      </c>
      <c r="B64">
        <v>10002</v>
      </c>
      <c r="C64">
        <v>7615</v>
      </c>
      <c r="D64">
        <v>54</v>
      </c>
      <c r="E64" s="1">
        <v>44624</v>
      </c>
    </row>
    <row r="65" spans="1:5" x14ac:dyDescent="0.35">
      <c r="A65" t="s">
        <v>17</v>
      </c>
      <c r="B65">
        <v>10004</v>
      </c>
      <c r="C65">
        <v>4859</v>
      </c>
      <c r="D65">
        <v>55</v>
      </c>
      <c r="E65" s="1">
        <v>44625</v>
      </c>
    </row>
    <row r="66" spans="1:5" x14ac:dyDescent="0.35">
      <c r="A66" t="s">
        <v>19</v>
      </c>
      <c r="B66">
        <v>10001</v>
      </c>
      <c r="C66">
        <v>7625</v>
      </c>
      <c r="D66">
        <v>17</v>
      </c>
      <c r="E66" s="1">
        <v>44626</v>
      </c>
    </row>
    <row r="67" spans="1:5" x14ac:dyDescent="0.35">
      <c r="A67" t="s">
        <v>17</v>
      </c>
      <c r="B67">
        <v>10004</v>
      </c>
      <c r="C67">
        <v>9996</v>
      </c>
      <c r="D67">
        <v>23</v>
      </c>
      <c r="E67" s="1">
        <v>44627</v>
      </c>
    </row>
    <row r="68" spans="1:5" x14ac:dyDescent="0.35">
      <c r="A68" t="s">
        <v>19</v>
      </c>
      <c r="B68">
        <v>10001</v>
      </c>
      <c r="C68">
        <v>6646</v>
      </c>
      <c r="D68">
        <v>48</v>
      </c>
      <c r="E68" s="1">
        <v>44628</v>
      </c>
    </row>
    <row r="69" spans="1:5" x14ac:dyDescent="0.35">
      <c r="A69" t="s">
        <v>18</v>
      </c>
      <c r="B69">
        <v>10004</v>
      </c>
      <c r="C69">
        <v>8427</v>
      </c>
      <c r="D69">
        <v>61</v>
      </c>
      <c r="E69" s="1">
        <v>44629</v>
      </c>
    </row>
    <row r="70" spans="1:5" x14ac:dyDescent="0.35">
      <c r="A70" t="s">
        <v>19</v>
      </c>
      <c r="B70">
        <v>10010</v>
      </c>
      <c r="C70">
        <v>2923</v>
      </c>
      <c r="D70">
        <v>23</v>
      </c>
      <c r="E70" s="1">
        <v>44630</v>
      </c>
    </row>
    <row r="71" spans="1:5" x14ac:dyDescent="0.35">
      <c r="A71" t="s">
        <v>20</v>
      </c>
      <c r="B71">
        <v>10007</v>
      </c>
      <c r="C71">
        <v>6624</v>
      </c>
      <c r="D71">
        <v>41</v>
      </c>
      <c r="E71" s="1">
        <v>44631</v>
      </c>
    </row>
    <row r="72" spans="1:5" x14ac:dyDescent="0.35">
      <c r="A72" t="s">
        <v>17</v>
      </c>
      <c r="B72">
        <v>10009</v>
      </c>
      <c r="C72">
        <v>4952</v>
      </c>
      <c r="D72">
        <v>37</v>
      </c>
      <c r="E72" s="1">
        <v>44632</v>
      </c>
    </row>
    <row r="73" spans="1:5" x14ac:dyDescent="0.35">
      <c r="A73" t="s">
        <v>19</v>
      </c>
      <c r="B73">
        <v>10005</v>
      </c>
      <c r="C73">
        <v>9881</v>
      </c>
      <c r="D73">
        <v>24</v>
      </c>
      <c r="E73" s="1">
        <v>44633</v>
      </c>
    </row>
    <row r="74" spans="1:5" x14ac:dyDescent="0.35">
      <c r="A74" t="s">
        <v>17</v>
      </c>
      <c r="B74">
        <v>10002</v>
      </c>
      <c r="C74">
        <v>4464</v>
      </c>
      <c r="D74">
        <v>59</v>
      </c>
      <c r="E74" s="1">
        <v>44634</v>
      </c>
    </row>
    <row r="75" spans="1:5" x14ac:dyDescent="0.35">
      <c r="A75" t="s">
        <v>19</v>
      </c>
      <c r="B75">
        <v>10001</v>
      </c>
      <c r="C75">
        <v>2005</v>
      </c>
      <c r="D75">
        <v>46</v>
      </c>
      <c r="E75" s="1">
        <v>44635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4173D-BB6F-422A-8658-86C3FDD57FFC}">
  <dimension ref="A1:D11"/>
  <sheetViews>
    <sheetView workbookViewId="0">
      <selection activeCell="D13" sqref="D13"/>
    </sheetView>
  </sheetViews>
  <sheetFormatPr defaultRowHeight="14.5" x14ac:dyDescent="0.35"/>
  <cols>
    <col min="1" max="1" width="9.54296875" style="2" bestFit="1" customWidth="1"/>
    <col min="2" max="2" width="27.26953125" bestFit="1" customWidth="1"/>
    <col min="4" max="4" width="14.1796875" bestFit="1" customWidth="1"/>
  </cols>
  <sheetData>
    <row r="1" spans="1:4" x14ac:dyDescent="0.35">
      <c r="A1" s="2" t="s">
        <v>3</v>
      </c>
      <c r="B1" t="s">
        <v>6</v>
      </c>
      <c r="C1" t="s">
        <v>0</v>
      </c>
      <c r="D1" t="s">
        <v>7</v>
      </c>
    </row>
    <row r="2" spans="1:4" x14ac:dyDescent="0.35">
      <c r="A2">
        <v>10001</v>
      </c>
      <c r="B2" t="s">
        <v>13</v>
      </c>
      <c r="C2">
        <v>30.99</v>
      </c>
      <c r="D2">
        <v>13.67</v>
      </c>
    </row>
    <row r="3" spans="1:4" x14ac:dyDescent="0.35">
      <c r="A3">
        <v>10002</v>
      </c>
      <c r="B3" t="s">
        <v>14</v>
      </c>
      <c r="C3">
        <v>7.99</v>
      </c>
      <c r="D3">
        <v>2.89</v>
      </c>
    </row>
    <row r="4" spans="1:4" x14ac:dyDescent="0.35">
      <c r="A4">
        <v>10003</v>
      </c>
      <c r="B4" t="s">
        <v>8</v>
      </c>
      <c r="C4">
        <v>45.5</v>
      </c>
      <c r="D4">
        <v>32.450000000000003</v>
      </c>
    </row>
    <row r="5" spans="1:4" x14ac:dyDescent="0.35">
      <c r="A5">
        <v>10004</v>
      </c>
      <c r="B5" t="s">
        <v>9</v>
      </c>
      <c r="C5">
        <v>39.99</v>
      </c>
      <c r="D5">
        <v>26.92</v>
      </c>
    </row>
    <row r="6" spans="1:4" x14ac:dyDescent="0.35">
      <c r="A6">
        <v>10005</v>
      </c>
      <c r="B6" t="s">
        <v>10</v>
      </c>
      <c r="C6">
        <v>28.99</v>
      </c>
      <c r="D6">
        <v>10.58</v>
      </c>
    </row>
    <row r="7" spans="1:4" x14ac:dyDescent="0.35">
      <c r="A7">
        <v>10006</v>
      </c>
      <c r="B7" t="s">
        <v>11</v>
      </c>
      <c r="C7">
        <v>26.49</v>
      </c>
      <c r="D7">
        <v>13.41</v>
      </c>
    </row>
    <row r="8" spans="1:4" x14ac:dyDescent="0.35">
      <c r="A8">
        <v>10007</v>
      </c>
      <c r="B8" t="s">
        <v>12</v>
      </c>
      <c r="C8">
        <v>79.989999999999995</v>
      </c>
      <c r="D8">
        <v>30.59</v>
      </c>
    </row>
    <row r="9" spans="1:4" x14ac:dyDescent="0.35">
      <c r="A9">
        <v>10008</v>
      </c>
      <c r="B9" t="s">
        <v>1</v>
      </c>
      <c r="C9">
        <v>6.25</v>
      </c>
      <c r="D9">
        <v>4.87</v>
      </c>
    </row>
    <row r="10" spans="1:4" x14ac:dyDescent="0.35">
      <c r="A10">
        <v>10009</v>
      </c>
      <c r="B10" t="s">
        <v>15</v>
      </c>
      <c r="C10">
        <v>30.25</v>
      </c>
      <c r="D10">
        <v>17.93</v>
      </c>
    </row>
    <row r="11" spans="1:4" x14ac:dyDescent="0.35">
      <c r="A11">
        <v>10010</v>
      </c>
      <c r="B11" t="s">
        <v>16</v>
      </c>
      <c r="C11">
        <v>2.75</v>
      </c>
      <c r="D11">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82D8F-EDC8-4AF7-925D-084A073C841E}">
  <dimension ref="A1:D11"/>
  <sheetViews>
    <sheetView workbookViewId="0">
      <selection sqref="A1:D11"/>
    </sheetView>
  </sheetViews>
  <sheetFormatPr defaultRowHeight="14.5" x14ac:dyDescent="0.35"/>
  <cols>
    <col min="1" max="1" width="9.54296875" style="2" bestFit="1" customWidth="1"/>
    <col min="2" max="2" width="27.26953125" bestFit="1" customWidth="1"/>
    <col min="4" max="4" width="14.1796875" bestFit="1" customWidth="1"/>
  </cols>
  <sheetData>
    <row r="1" spans="1:4" x14ac:dyDescent="0.35">
      <c r="A1" s="2" t="s">
        <v>3</v>
      </c>
      <c r="B1" t="s">
        <v>6</v>
      </c>
      <c r="C1" t="s">
        <v>0</v>
      </c>
      <c r="D1" t="s">
        <v>7</v>
      </c>
    </row>
    <row r="2" spans="1:4" x14ac:dyDescent="0.35">
      <c r="A2">
        <v>10001</v>
      </c>
      <c r="B2" t="s">
        <v>13</v>
      </c>
      <c r="C2">
        <v>30.99</v>
      </c>
      <c r="D2">
        <v>13.67</v>
      </c>
    </row>
    <row r="3" spans="1:4" x14ac:dyDescent="0.35">
      <c r="A3">
        <v>10002</v>
      </c>
      <c r="B3" t="s">
        <v>14</v>
      </c>
      <c r="C3">
        <v>7.99</v>
      </c>
      <c r="D3">
        <v>2.89</v>
      </c>
    </row>
    <row r="4" spans="1:4" x14ac:dyDescent="0.35">
      <c r="A4">
        <v>10003</v>
      </c>
      <c r="B4" t="s">
        <v>8</v>
      </c>
      <c r="C4">
        <v>45.5</v>
      </c>
      <c r="D4">
        <v>32.450000000000003</v>
      </c>
    </row>
    <row r="5" spans="1:4" x14ac:dyDescent="0.35">
      <c r="A5">
        <v>10004</v>
      </c>
      <c r="B5" t="s">
        <v>9</v>
      </c>
      <c r="C5">
        <v>39.99</v>
      </c>
      <c r="D5">
        <v>26.92</v>
      </c>
    </row>
    <row r="6" spans="1:4" x14ac:dyDescent="0.35">
      <c r="A6">
        <v>10005</v>
      </c>
      <c r="B6" t="s">
        <v>10</v>
      </c>
      <c r="C6">
        <v>28.99</v>
      </c>
      <c r="D6">
        <v>10.58</v>
      </c>
    </row>
    <row r="7" spans="1:4" x14ac:dyDescent="0.35">
      <c r="A7">
        <v>10006</v>
      </c>
      <c r="B7" t="s">
        <v>11</v>
      </c>
      <c r="C7">
        <v>26.49</v>
      </c>
      <c r="D7">
        <v>13.41</v>
      </c>
    </row>
    <row r="8" spans="1:4" x14ac:dyDescent="0.35">
      <c r="A8">
        <v>10007</v>
      </c>
      <c r="B8" t="s">
        <v>12</v>
      </c>
      <c r="C8">
        <v>79.989999999999995</v>
      </c>
      <c r="D8">
        <v>30.59</v>
      </c>
    </row>
    <row r="9" spans="1:4" x14ac:dyDescent="0.35">
      <c r="A9">
        <v>10008</v>
      </c>
      <c r="B9" t="s">
        <v>1</v>
      </c>
      <c r="C9">
        <v>6.25</v>
      </c>
      <c r="D9">
        <v>4.87</v>
      </c>
    </row>
    <row r="10" spans="1:4" x14ac:dyDescent="0.35">
      <c r="A10">
        <v>10009</v>
      </c>
      <c r="B10" t="s">
        <v>15</v>
      </c>
      <c r="C10">
        <v>30.25</v>
      </c>
      <c r="D10">
        <v>17.93</v>
      </c>
    </row>
    <row r="11" spans="1:4" x14ac:dyDescent="0.35">
      <c r="A11">
        <v>10010</v>
      </c>
      <c r="B11" t="s">
        <v>16</v>
      </c>
      <c r="C11">
        <v>2.75</v>
      </c>
      <c r="D11">
        <v>1.01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07A48-6B1F-4096-A29B-353411504FDA}">
  <dimension ref="A1:M75"/>
  <sheetViews>
    <sheetView tabSelected="1" topLeftCell="E1" zoomScaleNormal="100" zoomScaleSheetLayoutView="80" workbookViewId="0">
      <selection activeCell="J2" sqref="J2:J75"/>
    </sheetView>
  </sheetViews>
  <sheetFormatPr defaultRowHeight="14.5" x14ac:dyDescent="0.35"/>
  <cols>
    <col min="1" max="1" width="7.6328125" bestFit="1" customWidth="1"/>
    <col min="2" max="2" width="32.6328125" bestFit="1" customWidth="1"/>
    <col min="3" max="3" width="14.90625" bestFit="1" customWidth="1"/>
    <col min="4" max="4" width="21.7265625" bestFit="1" customWidth="1"/>
    <col min="5" max="5" width="12.6328125" bestFit="1" customWidth="1"/>
    <col min="6" max="6" width="14.36328125" bestFit="1" customWidth="1"/>
    <col min="7" max="7" width="27.36328125" bestFit="1" customWidth="1"/>
    <col min="8" max="8" width="12.08984375" bestFit="1" customWidth="1"/>
    <col min="9" max="9" width="25.26953125" bestFit="1" customWidth="1"/>
    <col min="10" max="10" width="13.90625" bestFit="1" customWidth="1"/>
    <col min="11" max="11" width="14.1796875" bestFit="1" customWidth="1"/>
    <col min="12" max="12" width="16.26953125" bestFit="1" customWidth="1"/>
    <col min="13" max="13" width="10.7265625" bestFit="1" customWidth="1"/>
  </cols>
  <sheetData>
    <row r="1" spans="1:13" x14ac:dyDescent="0.35">
      <c r="A1" t="s">
        <v>25</v>
      </c>
      <c r="B1" t="s">
        <v>26</v>
      </c>
      <c r="C1" t="s">
        <v>27</v>
      </c>
      <c r="D1" t="s">
        <v>40</v>
      </c>
      <c r="E1" t="s">
        <v>28</v>
      </c>
      <c r="F1" t="s">
        <v>29</v>
      </c>
      <c r="G1" t="s">
        <v>30</v>
      </c>
      <c r="H1" t="s">
        <v>31</v>
      </c>
      <c r="I1" t="s">
        <v>32</v>
      </c>
      <c r="J1" t="s">
        <v>33</v>
      </c>
      <c r="K1" t="s">
        <v>46</v>
      </c>
      <c r="L1" t="s">
        <v>47</v>
      </c>
      <c r="M1" t="s">
        <v>34</v>
      </c>
    </row>
    <row r="2" spans="1:13" x14ac:dyDescent="0.35">
      <c r="A2">
        <v>1</v>
      </c>
      <c r="B2" t="s">
        <v>17</v>
      </c>
      <c r="C2">
        <v>10006</v>
      </c>
      <c r="D2" t="str">
        <f>VLOOKUP(C2,Davi,2,0)</f>
        <v>Solar Battery Flashlight</v>
      </c>
      <c r="E2">
        <v>1904</v>
      </c>
      <c r="F2">
        <v>32</v>
      </c>
      <c r="G2" s="4">
        <v>44562</v>
      </c>
      <c r="H2" s="4" t="s">
        <v>22</v>
      </c>
      <c r="I2" s="3">
        <f>VLOOKUP(C2,Davi,4,0)</f>
        <v>13.41</v>
      </c>
      <c r="J2" s="3">
        <f>VLOOKUP(C2,Davi,3,0)</f>
        <v>26.49</v>
      </c>
      <c r="K2" s="3">
        <f t="shared" ref="K2:K33" si="0">I2*F2</f>
        <v>429.12</v>
      </c>
      <c r="L2" s="3">
        <f t="shared" ref="L2:L33" si="1">J2*F2</f>
        <v>847.68</v>
      </c>
      <c r="M2" s="3">
        <f>L2-K2</f>
        <v>418.55999999999995</v>
      </c>
    </row>
    <row r="3" spans="1:13" x14ac:dyDescent="0.35">
      <c r="A3">
        <v>2</v>
      </c>
      <c r="B3" t="s">
        <v>18</v>
      </c>
      <c r="C3">
        <v>10005</v>
      </c>
      <c r="D3" t="str">
        <f>VLOOKUP(C3,Davi,2,0)</f>
        <v>Multitool Survivial Knife</v>
      </c>
      <c r="E3">
        <v>3966</v>
      </c>
      <c r="F3">
        <v>68</v>
      </c>
      <c r="G3" s="4">
        <v>44563</v>
      </c>
      <c r="H3" s="4" t="s">
        <v>22</v>
      </c>
      <c r="I3" s="3">
        <f>VLOOKUP(C3,Davi,4,0)</f>
        <v>10.58</v>
      </c>
      <c r="J3" s="3">
        <f>VLOOKUP(C3,Davi,3,0)</f>
        <v>28.99</v>
      </c>
      <c r="K3" s="3">
        <f t="shared" si="0"/>
        <v>719.44</v>
      </c>
      <c r="L3" s="3">
        <f t="shared" si="1"/>
        <v>1971.32</v>
      </c>
      <c r="M3" s="3">
        <f t="shared" ref="M3:M66" si="2">L3-K3</f>
        <v>1251.8799999999999</v>
      </c>
    </row>
    <row r="4" spans="1:13" x14ac:dyDescent="0.35">
      <c r="A4">
        <v>3</v>
      </c>
      <c r="B4" t="s">
        <v>19</v>
      </c>
      <c r="C4">
        <v>10004</v>
      </c>
      <c r="D4" t="str">
        <f>VLOOKUP(C4,Davi,2,0)</f>
        <v>Backpack</v>
      </c>
      <c r="E4">
        <v>7348</v>
      </c>
      <c r="F4">
        <v>69</v>
      </c>
      <c r="G4" s="4">
        <v>44564</v>
      </c>
      <c r="H4" s="4" t="s">
        <v>22</v>
      </c>
      <c r="I4" s="3">
        <f>VLOOKUP(C4,Davi,4,0)</f>
        <v>26.92</v>
      </c>
      <c r="J4" s="3">
        <f>VLOOKUP(C4,Davi,3,0)</f>
        <v>39.99</v>
      </c>
      <c r="K4" s="3">
        <f t="shared" si="0"/>
        <v>1857.48</v>
      </c>
      <c r="L4" s="3">
        <f t="shared" si="1"/>
        <v>2759.31</v>
      </c>
      <c r="M4" s="3">
        <f t="shared" si="2"/>
        <v>901.82999999999993</v>
      </c>
    </row>
    <row r="5" spans="1:13" x14ac:dyDescent="0.35">
      <c r="A5">
        <v>4</v>
      </c>
      <c r="B5" t="s">
        <v>20</v>
      </c>
      <c r="C5">
        <v>10005</v>
      </c>
      <c r="D5" t="str">
        <f>VLOOKUP(C5,Davi,2,0)</f>
        <v>Multitool Survivial Knife</v>
      </c>
      <c r="E5">
        <v>2409</v>
      </c>
      <c r="F5">
        <v>48</v>
      </c>
      <c r="G5" s="4">
        <v>44565</v>
      </c>
      <c r="H5" s="4" t="s">
        <v>22</v>
      </c>
      <c r="I5" s="3">
        <f>VLOOKUP(C5,Davi,4,0)</f>
        <v>10.58</v>
      </c>
      <c r="J5" s="3">
        <f>VLOOKUP(C5,Davi,3,0)</f>
        <v>28.99</v>
      </c>
      <c r="K5" s="3">
        <f t="shared" si="0"/>
        <v>507.84000000000003</v>
      </c>
      <c r="L5" s="3">
        <f t="shared" si="1"/>
        <v>1391.52</v>
      </c>
      <c r="M5" s="3">
        <f t="shared" si="2"/>
        <v>883.68</v>
      </c>
    </row>
    <row r="6" spans="1:13" x14ac:dyDescent="0.35">
      <c r="A6">
        <v>5</v>
      </c>
      <c r="B6" t="s">
        <v>17</v>
      </c>
      <c r="C6">
        <v>10010</v>
      </c>
      <c r="D6" t="str">
        <f>VLOOKUP(C6,Davi,2,0)</f>
        <v>N95 Mask</v>
      </c>
      <c r="E6">
        <v>2045</v>
      </c>
      <c r="F6">
        <v>70</v>
      </c>
      <c r="G6" s="4">
        <v>44566</v>
      </c>
      <c r="H6" s="4" t="s">
        <v>22</v>
      </c>
      <c r="I6" s="3">
        <f>VLOOKUP(C6,Davi,4,0)</f>
        <v>1.01</v>
      </c>
      <c r="J6" s="3">
        <f>VLOOKUP(C6,Davi,3,0)</f>
        <v>2.75</v>
      </c>
      <c r="K6" s="3">
        <f t="shared" si="0"/>
        <v>70.7</v>
      </c>
      <c r="L6" s="3">
        <f t="shared" si="1"/>
        <v>192.5</v>
      </c>
      <c r="M6" s="3">
        <f t="shared" si="2"/>
        <v>121.8</v>
      </c>
    </row>
    <row r="7" spans="1:13" x14ac:dyDescent="0.35">
      <c r="A7">
        <v>6</v>
      </c>
      <c r="B7" t="s">
        <v>18</v>
      </c>
      <c r="C7">
        <v>10008</v>
      </c>
      <c r="D7" t="str">
        <f>VLOOKUP(C7,Davi,2,0)</f>
        <v>Duct Tape</v>
      </c>
      <c r="E7">
        <v>9151</v>
      </c>
      <c r="F7">
        <v>6</v>
      </c>
      <c r="G7" s="4">
        <v>44567</v>
      </c>
      <c r="H7" s="4" t="s">
        <v>22</v>
      </c>
      <c r="I7" s="3">
        <f>VLOOKUP(C7,Davi,4,0)</f>
        <v>4.87</v>
      </c>
      <c r="J7" s="3">
        <f>VLOOKUP(C7,Davi,3,0)</f>
        <v>6.25</v>
      </c>
      <c r="K7" s="3">
        <f t="shared" si="0"/>
        <v>29.22</v>
      </c>
      <c r="L7" s="3">
        <f t="shared" si="1"/>
        <v>37.5</v>
      </c>
      <c r="M7" s="3">
        <f t="shared" si="2"/>
        <v>8.2800000000000011</v>
      </c>
    </row>
    <row r="8" spans="1:13" x14ac:dyDescent="0.35">
      <c r="A8">
        <v>7</v>
      </c>
      <c r="B8" t="s">
        <v>19</v>
      </c>
      <c r="C8">
        <v>10003</v>
      </c>
      <c r="D8" t="str">
        <f>VLOOKUP(C8,Davi,2,0)</f>
        <v xml:space="preserve">Stainless Steel Axe </v>
      </c>
      <c r="E8">
        <v>1065</v>
      </c>
      <c r="F8">
        <v>59</v>
      </c>
      <c r="G8" s="4">
        <v>44568</v>
      </c>
      <c r="H8" s="4" t="s">
        <v>22</v>
      </c>
      <c r="I8" s="3">
        <f>VLOOKUP(C8,Davi,4,0)</f>
        <v>32.450000000000003</v>
      </c>
      <c r="J8" s="3">
        <f>VLOOKUP(C8,Davi,3,0)</f>
        <v>45.5</v>
      </c>
      <c r="K8" s="3">
        <f t="shared" si="0"/>
        <v>1914.5500000000002</v>
      </c>
      <c r="L8" s="3">
        <f t="shared" si="1"/>
        <v>2684.5</v>
      </c>
      <c r="M8" s="3">
        <f t="shared" si="2"/>
        <v>769.94999999999982</v>
      </c>
    </row>
    <row r="9" spans="1:13" x14ac:dyDescent="0.35">
      <c r="A9">
        <v>8</v>
      </c>
      <c r="B9" t="s">
        <v>20</v>
      </c>
      <c r="C9">
        <v>10003</v>
      </c>
      <c r="D9" t="str">
        <f>VLOOKUP(C9,Davi,2,0)</f>
        <v xml:space="preserve">Stainless Steel Axe </v>
      </c>
      <c r="E9">
        <v>3780</v>
      </c>
      <c r="F9">
        <v>72</v>
      </c>
      <c r="G9" s="4">
        <v>44569</v>
      </c>
      <c r="H9" s="4" t="s">
        <v>22</v>
      </c>
      <c r="I9" s="3">
        <f>VLOOKUP(C9,Davi,4,0)</f>
        <v>32.450000000000003</v>
      </c>
      <c r="J9" s="3">
        <f>VLOOKUP(C9,Davi,3,0)</f>
        <v>45.5</v>
      </c>
      <c r="K9" s="3">
        <f t="shared" si="0"/>
        <v>2336.4</v>
      </c>
      <c r="L9" s="3">
        <f t="shared" si="1"/>
        <v>3276</v>
      </c>
      <c r="M9" s="3">
        <f t="shared" si="2"/>
        <v>939.59999999999991</v>
      </c>
    </row>
    <row r="10" spans="1:13" x14ac:dyDescent="0.35">
      <c r="A10">
        <v>9</v>
      </c>
      <c r="B10" t="s">
        <v>17</v>
      </c>
      <c r="C10">
        <v>10001</v>
      </c>
      <c r="D10" t="str">
        <f>VLOOKUP(C10,Davi,2,0)</f>
        <v>Nylon Rope</v>
      </c>
      <c r="E10">
        <v>1043</v>
      </c>
      <c r="F10">
        <v>67</v>
      </c>
      <c r="G10" s="4">
        <v>44570</v>
      </c>
      <c r="H10" s="4" t="s">
        <v>22</v>
      </c>
      <c r="I10" s="3">
        <f>VLOOKUP(C10,Davi,4,0)</f>
        <v>13.67</v>
      </c>
      <c r="J10" s="3">
        <f>VLOOKUP(C10,Davi,3,0)</f>
        <v>30.99</v>
      </c>
      <c r="K10" s="3">
        <f t="shared" si="0"/>
        <v>915.89</v>
      </c>
      <c r="L10" s="3">
        <f t="shared" si="1"/>
        <v>2076.33</v>
      </c>
      <c r="M10" s="3">
        <f t="shared" si="2"/>
        <v>1160.44</v>
      </c>
    </row>
    <row r="11" spans="1:13" x14ac:dyDescent="0.35">
      <c r="A11">
        <v>10</v>
      </c>
      <c r="B11" t="s">
        <v>18</v>
      </c>
      <c r="C11">
        <v>10007</v>
      </c>
      <c r="D11" t="str">
        <f>VLOOKUP(C11,Davi,2,0)</f>
        <v>Weatherproof Jacket</v>
      </c>
      <c r="E11">
        <v>7075</v>
      </c>
      <c r="F11">
        <v>7</v>
      </c>
      <c r="G11" s="4">
        <v>44571</v>
      </c>
      <c r="H11" s="4" t="s">
        <v>22</v>
      </c>
      <c r="I11" s="3">
        <f>VLOOKUP(C11,Davi,4,0)</f>
        <v>30.59</v>
      </c>
      <c r="J11" s="3">
        <f>VLOOKUP(C11,Davi,3,0)</f>
        <v>79.989999999999995</v>
      </c>
      <c r="K11" s="3">
        <f t="shared" si="0"/>
        <v>214.13</v>
      </c>
      <c r="L11" s="3">
        <f t="shared" si="1"/>
        <v>559.92999999999995</v>
      </c>
      <c r="M11" s="3">
        <f t="shared" si="2"/>
        <v>345.79999999999995</v>
      </c>
    </row>
    <row r="12" spans="1:13" x14ac:dyDescent="0.35">
      <c r="A12">
        <v>11</v>
      </c>
      <c r="B12" t="s">
        <v>19</v>
      </c>
      <c r="C12">
        <v>10001</v>
      </c>
      <c r="D12" t="str">
        <f>VLOOKUP(C12,Davi,2,0)</f>
        <v>Nylon Rope</v>
      </c>
      <c r="E12">
        <v>6778</v>
      </c>
      <c r="F12">
        <v>23</v>
      </c>
      <c r="G12" s="4">
        <v>44572</v>
      </c>
      <c r="H12" s="4" t="s">
        <v>22</v>
      </c>
      <c r="I12" s="3">
        <f>VLOOKUP(C12,Davi,4,0)</f>
        <v>13.67</v>
      </c>
      <c r="J12" s="3">
        <f>VLOOKUP(C12,Davi,3,0)</f>
        <v>30.99</v>
      </c>
      <c r="K12" s="3">
        <f t="shared" si="0"/>
        <v>314.41000000000003</v>
      </c>
      <c r="L12" s="3">
        <f t="shared" si="1"/>
        <v>712.77</v>
      </c>
      <c r="M12" s="3">
        <f t="shared" si="2"/>
        <v>398.35999999999996</v>
      </c>
    </row>
    <row r="13" spans="1:13" x14ac:dyDescent="0.35">
      <c r="A13">
        <v>12</v>
      </c>
      <c r="B13" t="s">
        <v>20</v>
      </c>
      <c r="C13">
        <v>10008</v>
      </c>
      <c r="D13" t="str">
        <f>VLOOKUP(C13,Davi,2,0)</f>
        <v>Duct Tape</v>
      </c>
      <c r="E13">
        <v>3572</v>
      </c>
      <c r="F13">
        <v>56</v>
      </c>
      <c r="G13" s="4">
        <v>44573</v>
      </c>
      <c r="H13" s="4" t="s">
        <v>22</v>
      </c>
      <c r="I13" s="3">
        <f>VLOOKUP(C13,Davi,4,0)</f>
        <v>4.87</v>
      </c>
      <c r="J13" s="3">
        <f>VLOOKUP(C13,Davi,3,0)</f>
        <v>6.25</v>
      </c>
      <c r="K13" s="3">
        <f t="shared" si="0"/>
        <v>272.72000000000003</v>
      </c>
      <c r="L13" s="3">
        <f t="shared" si="1"/>
        <v>350</v>
      </c>
      <c r="M13" s="3">
        <f t="shared" si="2"/>
        <v>77.279999999999973</v>
      </c>
    </row>
    <row r="14" spans="1:13" x14ac:dyDescent="0.35">
      <c r="A14">
        <v>13</v>
      </c>
      <c r="B14" t="s">
        <v>17</v>
      </c>
      <c r="C14">
        <v>10006</v>
      </c>
      <c r="D14" t="str">
        <f>VLOOKUP(C14,Davi,2,0)</f>
        <v>Solar Battery Flashlight</v>
      </c>
      <c r="E14">
        <v>4033</v>
      </c>
      <c r="F14">
        <v>51</v>
      </c>
      <c r="G14" s="4">
        <v>44574</v>
      </c>
      <c r="H14" s="4" t="s">
        <v>22</v>
      </c>
      <c r="I14" s="3">
        <f>VLOOKUP(C14,Davi,4,0)</f>
        <v>13.41</v>
      </c>
      <c r="J14" s="3">
        <f>VLOOKUP(C14,Davi,3,0)</f>
        <v>26.49</v>
      </c>
      <c r="K14" s="3">
        <f t="shared" si="0"/>
        <v>683.91</v>
      </c>
      <c r="L14" s="3">
        <f t="shared" si="1"/>
        <v>1350.99</v>
      </c>
      <c r="M14" s="3">
        <f t="shared" si="2"/>
        <v>667.08</v>
      </c>
    </row>
    <row r="15" spans="1:13" x14ac:dyDescent="0.35">
      <c r="A15">
        <v>14</v>
      </c>
      <c r="B15" t="s">
        <v>18</v>
      </c>
      <c r="C15">
        <v>10005</v>
      </c>
      <c r="D15" t="str">
        <f>VLOOKUP(C15,Davi,2,0)</f>
        <v>Multitool Survivial Knife</v>
      </c>
      <c r="E15">
        <v>2073</v>
      </c>
      <c r="F15">
        <v>2</v>
      </c>
      <c r="G15" s="4">
        <v>44575</v>
      </c>
      <c r="H15" s="4" t="s">
        <v>22</v>
      </c>
      <c r="I15" s="3">
        <f>VLOOKUP(C15,Davi,4,0)</f>
        <v>10.58</v>
      </c>
      <c r="J15" s="3">
        <f>VLOOKUP(C15,Davi,3,0)</f>
        <v>28.99</v>
      </c>
      <c r="K15" s="3">
        <f t="shared" si="0"/>
        <v>21.16</v>
      </c>
      <c r="L15" s="3">
        <f t="shared" si="1"/>
        <v>57.98</v>
      </c>
      <c r="M15" s="3">
        <f t="shared" si="2"/>
        <v>36.819999999999993</v>
      </c>
    </row>
    <row r="16" spans="1:13" x14ac:dyDescent="0.35">
      <c r="A16">
        <v>15</v>
      </c>
      <c r="B16" t="s">
        <v>19</v>
      </c>
      <c r="C16">
        <v>10010</v>
      </c>
      <c r="D16" t="str">
        <f>VLOOKUP(C16,Davi,2,0)</f>
        <v>N95 Mask</v>
      </c>
      <c r="E16">
        <v>7333</v>
      </c>
      <c r="F16">
        <v>45</v>
      </c>
      <c r="G16" s="4">
        <v>44576</v>
      </c>
      <c r="H16" s="4" t="s">
        <v>22</v>
      </c>
      <c r="I16" s="3">
        <f>VLOOKUP(C16,Davi,4,0)</f>
        <v>1.01</v>
      </c>
      <c r="J16" s="3">
        <f>VLOOKUP(C16,Davi,3,0)</f>
        <v>2.75</v>
      </c>
      <c r="K16" s="3">
        <f t="shared" si="0"/>
        <v>45.45</v>
      </c>
      <c r="L16" s="3">
        <f t="shared" si="1"/>
        <v>123.75</v>
      </c>
      <c r="M16" s="3">
        <f t="shared" si="2"/>
        <v>78.3</v>
      </c>
    </row>
    <row r="17" spans="1:13" x14ac:dyDescent="0.35">
      <c r="A17">
        <v>16</v>
      </c>
      <c r="B17" t="s">
        <v>20</v>
      </c>
      <c r="C17">
        <v>10005</v>
      </c>
      <c r="D17" t="str">
        <f>VLOOKUP(C17,Davi,2,0)</f>
        <v>Multitool Survivial Knife</v>
      </c>
      <c r="E17">
        <v>3352</v>
      </c>
      <c r="F17">
        <v>13</v>
      </c>
      <c r="G17" s="4">
        <v>44577</v>
      </c>
      <c r="H17" s="4" t="s">
        <v>22</v>
      </c>
      <c r="I17" s="3">
        <f>VLOOKUP(C17,Davi,4,0)</f>
        <v>10.58</v>
      </c>
      <c r="J17" s="3">
        <f>VLOOKUP(C17,Davi,3,0)</f>
        <v>28.99</v>
      </c>
      <c r="K17" s="3">
        <f t="shared" si="0"/>
        <v>137.54</v>
      </c>
      <c r="L17" s="3">
        <f t="shared" si="1"/>
        <v>376.87</v>
      </c>
      <c r="M17" s="3">
        <f t="shared" si="2"/>
        <v>239.33</v>
      </c>
    </row>
    <row r="18" spans="1:13" x14ac:dyDescent="0.35">
      <c r="A18">
        <v>17</v>
      </c>
      <c r="B18" t="s">
        <v>17</v>
      </c>
      <c r="C18">
        <v>10003</v>
      </c>
      <c r="D18" t="str">
        <f>VLOOKUP(C18,Davi,2,0)</f>
        <v xml:space="preserve">Stainless Steel Axe </v>
      </c>
      <c r="E18">
        <v>2078</v>
      </c>
      <c r="F18">
        <v>4</v>
      </c>
      <c r="G18" s="4">
        <v>44578</v>
      </c>
      <c r="H18" s="4" t="s">
        <v>22</v>
      </c>
      <c r="I18" s="3">
        <f>VLOOKUP(C18,Davi,4,0)</f>
        <v>32.450000000000003</v>
      </c>
      <c r="J18" s="3">
        <f>VLOOKUP(C18,Davi,3,0)</f>
        <v>45.5</v>
      </c>
      <c r="K18" s="3">
        <f t="shared" si="0"/>
        <v>129.80000000000001</v>
      </c>
      <c r="L18" s="3">
        <f t="shared" si="1"/>
        <v>182</v>
      </c>
      <c r="M18" s="3">
        <f t="shared" si="2"/>
        <v>52.199999999999989</v>
      </c>
    </row>
    <row r="19" spans="1:13" x14ac:dyDescent="0.35">
      <c r="A19">
        <v>18</v>
      </c>
      <c r="B19" t="s">
        <v>17</v>
      </c>
      <c r="C19">
        <v>10005</v>
      </c>
      <c r="D19" t="str">
        <f>VLOOKUP(C19,Davi,2,0)</f>
        <v>Multitool Survivial Knife</v>
      </c>
      <c r="E19">
        <v>7616</v>
      </c>
      <c r="F19">
        <v>78</v>
      </c>
      <c r="G19" s="4">
        <v>44579</v>
      </c>
      <c r="H19" s="4" t="s">
        <v>22</v>
      </c>
      <c r="I19" s="3">
        <f>VLOOKUP(C19,Davi,4,0)</f>
        <v>10.58</v>
      </c>
      <c r="J19" s="3">
        <f>VLOOKUP(C19,Davi,3,0)</f>
        <v>28.99</v>
      </c>
      <c r="K19" s="3">
        <f t="shared" si="0"/>
        <v>825.24</v>
      </c>
      <c r="L19" s="3">
        <f t="shared" si="1"/>
        <v>2261.2199999999998</v>
      </c>
      <c r="M19" s="3">
        <f t="shared" si="2"/>
        <v>1435.9799999999998</v>
      </c>
    </row>
    <row r="20" spans="1:13" x14ac:dyDescent="0.35">
      <c r="A20">
        <v>19</v>
      </c>
      <c r="B20" t="s">
        <v>18</v>
      </c>
      <c r="C20">
        <v>10009</v>
      </c>
      <c r="D20" t="str">
        <f>VLOOKUP(C20,Davi,2,0)</f>
        <v>Water Purifier</v>
      </c>
      <c r="E20">
        <v>6762</v>
      </c>
      <c r="F20">
        <v>70</v>
      </c>
      <c r="G20" s="4">
        <v>44580</v>
      </c>
      <c r="H20" s="4" t="s">
        <v>22</v>
      </c>
      <c r="I20" s="3">
        <f>VLOOKUP(C20,Davi,4,0)</f>
        <v>17.93</v>
      </c>
      <c r="J20" s="3">
        <f>VLOOKUP(C20,Davi,3,0)</f>
        <v>30.25</v>
      </c>
      <c r="K20" s="3">
        <f t="shared" si="0"/>
        <v>1255.0999999999999</v>
      </c>
      <c r="L20" s="3">
        <f t="shared" si="1"/>
        <v>2117.5</v>
      </c>
      <c r="M20" s="3">
        <f t="shared" si="2"/>
        <v>862.40000000000009</v>
      </c>
    </row>
    <row r="21" spans="1:13" x14ac:dyDescent="0.35">
      <c r="A21">
        <v>20</v>
      </c>
      <c r="B21" t="s">
        <v>19</v>
      </c>
      <c r="C21">
        <v>10005</v>
      </c>
      <c r="D21" t="str">
        <f>VLOOKUP(C21,Davi,2,0)</f>
        <v>Multitool Survivial Knife</v>
      </c>
      <c r="E21">
        <v>4556</v>
      </c>
      <c r="F21">
        <v>4</v>
      </c>
      <c r="G21" s="4">
        <v>44581</v>
      </c>
      <c r="H21" s="4" t="s">
        <v>22</v>
      </c>
      <c r="I21" s="3">
        <f>VLOOKUP(C21,Davi,4,0)</f>
        <v>10.58</v>
      </c>
      <c r="J21" s="3">
        <f>VLOOKUP(C21,Davi,3,0)</f>
        <v>28.99</v>
      </c>
      <c r="K21" s="3">
        <f t="shared" si="0"/>
        <v>42.32</v>
      </c>
      <c r="L21" s="3">
        <f t="shared" si="1"/>
        <v>115.96</v>
      </c>
      <c r="M21" s="3">
        <f t="shared" si="2"/>
        <v>73.639999999999986</v>
      </c>
    </row>
    <row r="22" spans="1:13" x14ac:dyDescent="0.35">
      <c r="A22">
        <v>21</v>
      </c>
      <c r="B22" t="s">
        <v>20</v>
      </c>
      <c r="C22">
        <v>10008</v>
      </c>
      <c r="D22" t="str">
        <f>VLOOKUP(C22,Davi,2,0)</f>
        <v>Duct Tape</v>
      </c>
      <c r="E22">
        <v>2659</v>
      </c>
      <c r="F22">
        <v>73</v>
      </c>
      <c r="G22" s="4">
        <v>44582</v>
      </c>
      <c r="H22" s="4" t="s">
        <v>22</v>
      </c>
      <c r="I22" s="3">
        <f>VLOOKUP(C22,Davi,4,0)</f>
        <v>4.87</v>
      </c>
      <c r="J22" s="3">
        <f>VLOOKUP(C22,Davi,3,0)</f>
        <v>6.25</v>
      </c>
      <c r="K22" s="3">
        <f t="shared" si="0"/>
        <v>355.51</v>
      </c>
      <c r="L22" s="3">
        <f t="shared" si="1"/>
        <v>456.25</v>
      </c>
      <c r="M22" s="3">
        <f t="shared" si="2"/>
        <v>100.74000000000001</v>
      </c>
    </row>
    <row r="23" spans="1:13" x14ac:dyDescent="0.35">
      <c r="A23">
        <v>22</v>
      </c>
      <c r="B23" t="s">
        <v>17</v>
      </c>
      <c r="C23">
        <v>10005</v>
      </c>
      <c r="D23" t="str">
        <f>VLOOKUP(C23,Davi,2,0)</f>
        <v>Multitool Survivial Knife</v>
      </c>
      <c r="E23">
        <v>5020</v>
      </c>
      <c r="F23">
        <v>30</v>
      </c>
      <c r="G23" s="4">
        <v>44583</v>
      </c>
      <c r="H23" s="4" t="s">
        <v>22</v>
      </c>
      <c r="I23" s="3">
        <f>VLOOKUP(C23,Davi,4,0)</f>
        <v>10.58</v>
      </c>
      <c r="J23" s="3">
        <f>VLOOKUP(C23,Davi,3,0)</f>
        <v>28.99</v>
      </c>
      <c r="K23" s="3">
        <f t="shared" si="0"/>
        <v>317.39999999999998</v>
      </c>
      <c r="L23" s="3">
        <f t="shared" si="1"/>
        <v>869.69999999999993</v>
      </c>
      <c r="M23" s="3">
        <f t="shared" si="2"/>
        <v>552.29999999999995</v>
      </c>
    </row>
    <row r="24" spans="1:13" x14ac:dyDescent="0.35">
      <c r="A24">
        <v>23</v>
      </c>
      <c r="B24" t="s">
        <v>18</v>
      </c>
      <c r="C24">
        <v>10009</v>
      </c>
      <c r="D24" t="str">
        <f>VLOOKUP(C24,Davi,2,0)</f>
        <v>Water Purifier</v>
      </c>
      <c r="E24">
        <v>3887</v>
      </c>
      <c r="F24">
        <v>49</v>
      </c>
      <c r="G24" s="4">
        <v>44584</v>
      </c>
      <c r="H24" s="4" t="s">
        <v>22</v>
      </c>
      <c r="I24" s="3">
        <f>VLOOKUP(C24,Davi,4,0)</f>
        <v>17.93</v>
      </c>
      <c r="J24" s="3">
        <f>VLOOKUP(C24,Davi,3,0)</f>
        <v>30.25</v>
      </c>
      <c r="K24" s="3">
        <f t="shared" si="0"/>
        <v>878.56999999999994</v>
      </c>
      <c r="L24" s="3">
        <f t="shared" si="1"/>
        <v>1482.25</v>
      </c>
      <c r="M24" s="3">
        <f t="shared" si="2"/>
        <v>603.68000000000006</v>
      </c>
    </row>
    <row r="25" spans="1:13" x14ac:dyDescent="0.35">
      <c r="A25">
        <v>24</v>
      </c>
      <c r="B25" t="s">
        <v>19</v>
      </c>
      <c r="C25">
        <v>10001</v>
      </c>
      <c r="D25" t="str">
        <f>VLOOKUP(C25,Davi,2,0)</f>
        <v>Nylon Rope</v>
      </c>
      <c r="E25">
        <v>1341</v>
      </c>
      <c r="F25">
        <v>66</v>
      </c>
      <c r="G25" s="4">
        <v>44585</v>
      </c>
      <c r="H25" s="4" t="s">
        <v>22</v>
      </c>
      <c r="I25" s="3">
        <f>VLOOKUP(C25,Davi,4,0)</f>
        <v>13.67</v>
      </c>
      <c r="J25" s="3">
        <f>VLOOKUP(C25,Davi,3,0)</f>
        <v>30.99</v>
      </c>
      <c r="K25" s="3">
        <f t="shared" si="0"/>
        <v>902.22</v>
      </c>
      <c r="L25" s="3">
        <f t="shared" si="1"/>
        <v>2045.34</v>
      </c>
      <c r="M25" s="3">
        <f t="shared" si="2"/>
        <v>1143.1199999999999</v>
      </c>
    </row>
    <row r="26" spans="1:13" x14ac:dyDescent="0.35">
      <c r="A26">
        <v>25</v>
      </c>
      <c r="B26" t="s">
        <v>20</v>
      </c>
      <c r="C26">
        <v>10006</v>
      </c>
      <c r="D26" t="str">
        <f>VLOOKUP(C26,Davi,2,0)</f>
        <v>Solar Battery Flashlight</v>
      </c>
      <c r="E26">
        <v>8459</v>
      </c>
      <c r="F26">
        <v>4</v>
      </c>
      <c r="G26" s="4">
        <v>44586</v>
      </c>
      <c r="H26" s="4" t="s">
        <v>22</v>
      </c>
      <c r="I26" s="3">
        <f>VLOOKUP(C26,Davi,4,0)</f>
        <v>13.41</v>
      </c>
      <c r="J26" s="3">
        <f>VLOOKUP(C26,Davi,3,0)</f>
        <v>26.49</v>
      </c>
      <c r="K26" s="3">
        <f t="shared" si="0"/>
        <v>53.64</v>
      </c>
      <c r="L26" s="3">
        <f t="shared" si="1"/>
        <v>105.96</v>
      </c>
      <c r="M26" s="3">
        <f t="shared" si="2"/>
        <v>52.319999999999993</v>
      </c>
    </row>
    <row r="27" spans="1:13" x14ac:dyDescent="0.35">
      <c r="A27">
        <v>26</v>
      </c>
      <c r="B27" t="s">
        <v>17</v>
      </c>
      <c r="C27">
        <v>10001</v>
      </c>
      <c r="D27" t="str">
        <f>VLOOKUP(C27,Davi,2,0)</f>
        <v>Nylon Rope</v>
      </c>
      <c r="E27">
        <v>7175</v>
      </c>
      <c r="F27">
        <v>5</v>
      </c>
      <c r="G27" s="4">
        <v>44587</v>
      </c>
      <c r="H27" s="4" t="s">
        <v>22</v>
      </c>
      <c r="I27" s="3">
        <f>VLOOKUP(C27,Davi,4,0)</f>
        <v>13.67</v>
      </c>
      <c r="J27" s="3">
        <f>VLOOKUP(C27,Davi,3,0)</f>
        <v>30.99</v>
      </c>
      <c r="K27" s="3">
        <f t="shared" si="0"/>
        <v>68.349999999999994</v>
      </c>
      <c r="L27" s="3">
        <f t="shared" si="1"/>
        <v>154.94999999999999</v>
      </c>
      <c r="M27" s="3">
        <f t="shared" si="2"/>
        <v>86.6</v>
      </c>
    </row>
    <row r="28" spans="1:13" x14ac:dyDescent="0.35">
      <c r="A28">
        <v>27</v>
      </c>
      <c r="B28" t="s">
        <v>18</v>
      </c>
      <c r="C28">
        <v>10009</v>
      </c>
      <c r="D28" t="str">
        <f>VLOOKUP(C28,Davi,2,0)</f>
        <v>Water Purifier</v>
      </c>
      <c r="E28">
        <v>4267</v>
      </c>
      <c r="F28">
        <v>71</v>
      </c>
      <c r="G28" s="4">
        <v>44588</v>
      </c>
      <c r="H28" s="4" t="s">
        <v>22</v>
      </c>
      <c r="I28" s="3">
        <f>VLOOKUP(C28,Davi,4,0)</f>
        <v>17.93</v>
      </c>
      <c r="J28" s="3">
        <f>VLOOKUP(C28,Davi,3,0)</f>
        <v>30.25</v>
      </c>
      <c r="K28" s="3">
        <f t="shared" si="0"/>
        <v>1273.03</v>
      </c>
      <c r="L28" s="3">
        <f t="shared" si="1"/>
        <v>2147.75</v>
      </c>
      <c r="M28" s="3">
        <f t="shared" si="2"/>
        <v>874.72</v>
      </c>
    </row>
    <row r="29" spans="1:13" x14ac:dyDescent="0.35">
      <c r="A29">
        <v>28</v>
      </c>
      <c r="B29" t="s">
        <v>19</v>
      </c>
      <c r="C29">
        <v>10007</v>
      </c>
      <c r="D29" t="str">
        <f>VLOOKUP(C29,Davi,2,0)</f>
        <v>Weatherproof Jacket</v>
      </c>
      <c r="E29">
        <v>1157</v>
      </c>
      <c r="F29">
        <v>57</v>
      </c>
      <c r="G29" s="4">
        <v>44589</v>
      </c>
      <c r="H29" s="4" t="s">
        <v>22</v>
      </c>
      <c r="I29" s="3">
        <f>VLOOKUP(C29,Davi,4,0)</f>
        <v>30.59</v>
      </c>
      <c r="J29" s="3">
        <f>VLOOKUP(C29,Davi,3,0)</f>
        <v>79.989999999999995</v>
      </c>
      <c r="K29" s="3">
        <f t="shared" si="0"/>
        <v>1743.6299999999999</v>
      </c>
      <c r="L29" s="3">
        <f t="shared" si="1"/>
        <v>4559.4299999999994</v>
      </c>
      <c r="M29" s="3">
        <f t="shared" si="2"/>
        <v>2815.7999999999993</v>
      </c>
    </row>
    <row r="30" spans="1:13" x14ac:dyDescent="0.35">
      <c r="A30">
        <v>29</v>
      </c>
      <c r="B30" t="s">
        <v>20</v>
      </c>
      <c r="C30">
        <v>10008</v>
      </c>
      <c r="D30" t="str">
        <f>VLOOKUP(C30,Davi,2,0)</f>
        <v>Duct Tape</v>
      </c>
      <c r="E30">
        <v>1753</v>
      </c>
      <c r="F30">
        <v>9</v>
      </c>
      <c r="G30" s="4">
        <v>44590</v>
      </c>
      <c r="H30" s="4" t="s">
        <v>22</v>
      </c>
      <c r="I30" s="3">
        <f>VLOOKUP(C30,Davi,4,0)</f>
        <v>4.87</v>
      </c>
      <c r="J30" s="3">
        <f>VLOOKUP(C30,Davi,3,0)</f>
        <v>6.25</v>
      </c>
      <c r="K30" s="3">
        <f t="shared" si="0"/>
        <v>43.83</v>
      </c>
      <c r="L30" s="3">
        <f t="shared" si="1"/>
        <v>56.25</v>
      </c>
      <c r="M30" s="3">
        <f t="shared" si="2"/>
        <v>12.420000000000002</v>
      </c>
    </row>
    <row r="31" spans="1:13" x14ac:dyDescent="0.35">
      <c r="A31">
        <v>30</v>
      </c>
      <c r="B31" t="s">
        <v>17</v>
      </c>
      <c r="C31">
        <v>10006</v>
      </c>
      <c r="D31" t="str">
        <f>VLOOKUP(C31,Davi,2,0)</f>
        <v>Solar Battery Flashlight</v>
      </c>
      <c r="E31">
        <v>1913</v>
      </c>
      <c r="F31">
        <v>16</v>
      </c>
      <c r="G31" s="4">
        <v>44591</v>
      </c>
      <c r="H31" s="4" t="s">
        <v>22</v>
      </c>
      <c r="I31" s="3">
        <f>VLOOKUP(C31,Davi,4,0)</f>
        <v>13.41</v>
      </c>
      <c r="J31" s="3">
        <f>VLOOKUP(C31,Davi,3,0)</f>
        <v>26.49</v>
      </c>
      <c r="K31" s="3">
        <f t="shared" si="0"/>
        <v>214.56</v>
      </c>
      <c r="L31" s="3">
        <f t="shared" si="1"/>
        <v>423.84</v>
      </c>
      <c r="M31" s="3">
        <f t="shared" si="2"/>
        <v>209.27999999999997</v>
      </c>
    </row>
    <row r="32" spans="1:13" x14ac:dyDescent="0.35">
      <c r="A32">
        <v>31</v>
      </c>
      <c r="B32" t="s">
        <v>17</v>
      </c>
      <c r="C32">
        <v>10007</v>
      </c>
      <c r="D32" t="str">
        <f>VLOOKUP(C32,Davi,2,0)</f>
        <v>Weatherproof Jacket</v>
      </c>
      <c r="E32">
        <v>4133</v>
      </c>
      <c r="F32">
        <v>46</v>
      </c>
      <c r="G32" s="4">
        <v>44592</v>
      </c>
      <c r="H32" s="4" t="s">
        <v>22</v>
      </c>
      <c r="I32" s="3">
        <f>VLOOKUP(C32,Davi,4,0)</f>
        <v>30.59</v>
      </c>
      <c r="J32" s="3">
        <f>VLOOKUP(C32,Davi,3,0)</f>
        <v>79.989999999999995</v>
      </c>
      <c r="K32" s="3">
        <f t="shared" si="0"/>
        <v>1407.14</v>
      </c>
      <c r="L32" s="3">
        <f t="shared" si="1"/>
        <v>3679.54</v>
      </c>
      <c r="M32" s="3">
        <f t="shared" si="2"/>
        <v>2272.3999999999996</v>
      </c>
    </row>
    <row r="33" spans="1:13" x14ac:dyDescent="0.35">
      <c r="A33">
        <v>32</v>
      </c>
      <c r="B33" t="s">
        <v>17</v>
      </c>
      <c r="C33">
        <v>10007</v>
      </c>
      <c r="D33" t="str">
        <f>VLOOKUP(C33,Davi,2,0)</f>
        <v>Weatherproof Jacket</v>
      </c>
      <c r="E33">
        <v>9562</v>
      </c>
      <c r="F33">
        <v>50</v>
      </c>
      <c r="G33" s="4">
        <v>44593</v>
      </c>
      <c r="H33" s="4" t="s">
        <v>23</v>
      </c>
      <c r="I33" s="3">
        <f>VLOOKUP(C33,Davi,4,0)</f>
        <v>30.59</v>
      </c>
      <c r="J33" s="3">
        <f>VLOOKUP(C33,Davi,3,0)</f>
        <v>79.989999999999995</v>
      </c>
      <c r="K33" s="3">
        <f t="shared" si="0"/>
        <v>1529.5</v>
      </c>
      <c r="L33" s="3">
        <f t="shared" si="1"/>
        <v>3999.4999999999995</v>
      </c>
      <c r="M33" s="3">
        <f t="shared" si="2"/>
        <v>2469.9999999999995</v>
      </c>
    </row>
    <row r="34" spans="1:13" x14ac:dyDescent="0.35">
      <c r="A34">
        <v>33</v>
      </c>
      <c r="B34" t="s">
        <v>18</v>
      </c>
      <c r="C34">
        <v>10008</v>
      </c>
      <c r="D34" t="str">
        <f>VLOOKUP(C34,Davi,2,0)</f>
        <v>Duct Tape</v>
      </c>
      <c r="E34">
        <v>3075</v>
      </c>
      <c r="F34">
        <v>11</v>
      </c>
      <c r="G34" s="4">
        <v>44594</v>
      </c>
      <c r="H34" s="4" t="s">
        <v>23</v>
      </c>
      <c r="I34" s="3">
        <f>VLOOKUP(C34,Davi,4,0)</f>
        <v>4.87</v>
      </c>
      <c r="J34" s="3">
        <f>VLOOKUP(C34,Davi,3,0)</f>
        <v>6.25</v>
      </c>
      <c r="K34" s="3">
        <f t="shared" ref="K34:K65" si="3">I34*F34</f>
        <v>53.57</v>
      </c>
      <c r="L34" s="3">
        <f t="shared" ref="L34:L65" si="4">J34*F34</f>
        <v>68.75</v>
      </c>
      <c r="M34" s="3">
        <f t="shared" si="2"/>
        <v>15.18</v>
      </c>
    </row>
    <row r="35" spans="1:13" x14ac:dyDescent="0.35">
      <c r="A35">
        <v>34</v>
      </c>
      <c r="B35" t="s">
        <v>19</v>
      </c>
      <c r="C35">
        <v>10003</v>
      </c>
      <c r="D35" t="str">
        <f>VLOOKUP(C35,Davi,2,0)</f>
        <v xml:space="preserve">Stainless Steel Axe </v>
      </c>
      <c r="E35">
        <v>7854</v>
      </c>
      <c r="F35">
        <v>66</v>
      </c>
      <c r="G35" s="4">
        <v>44595</v>
      </c>
      <c r="H35" s="4" t="s">
        <v>23</v>
      </c>
      <c r="I35" s="3">
        <f>VLOOKUP(C35,Davi,4,0)</f>
        <v>32.450000000000003</v>
      </c>
      <c r="J35" s="3">
        <f>VLOOKUP(C35,Davi,3,0)</f>
        <v>45.5</v>
      </c>
      <c r="K35" s="3">
        <f t="shared" si="3"/>
        <v>2141.7000000000003</v>
      </c>
      <c r="L35" s="3">
        <f t="shared" si="4"/>
        <v>3003</v>
      </c>
      <c r="M35" s="3">
        <f t="shared" si="2"/>
        <v>861.29999999999973</v>
      </c>
    </row>
    <row r="36" spans="1:13" x14ac:dyDescent="0.35">
      <c r="A36">
        <v>35</v>
      </c>
      <c r="B36" t="s">
        <v>20</v>
      </c>
      <c r="C36">
        <v>10005</v>
      </c>
      <c r="D36" t="str">
        <f>VLOOKUP(C36,Davi,2,0)</f>
        <v>Multitool Survivial Knife</v>
      </c>
      <c r="E36">
        <v>9057</v>
      </c>
      <c r="F36">
        <v>55</v>
      </c>
      <c r="G36" s="4">
        <v>44596</v>
      </c>
      <c r="H36" s="4" t="s">
        <v>23</v>
      </c>
      <c r="I36" s="3">
        <f>VLOOKUP(C36,Davi,4,0)</f>
        <v>10.58</v>
      </c>
      <c r="J36" s="3">
        <f>VLOOKUP(C36,Davi,3,0)</f>
        <v>28.99</v>
      </c>
      <c r="K36" s="3">
        <f t="shared" si="3"/>
        <v>581.9</v>
      </c>
      <c r="L36" s="3">
        <f t="shared" si="4"/>
        <v>1594.4499999999998</v>
      </c>
      <c r="M36" s="3">
        <f t="shared" si="2"/>
        <v>1012.5499999999998</v>
      </c>
    </row>
    <row r="37" spans="1:13" x14ac:dyDescent="0.35">
      <c r="A37">
        <v>36</v>
      </c>
      <c r="B37" t="s">
        <v>17</v>
      </c>
      <c r="C37">
        <v>10002</v>
      </c>
      <c r="D37" t="str">
        <f>VLOOKUP(C37,Davi,2,0)</f>
        <v>Waterproof Matches</v>
      </c>
      <c r="E37">
        <v>5779</v>
      </c>
      <c r="F37">
        <v>32</v>
      </c>
      <c r="G37" s="4">
        <v>44597</v>
      </c>
      <c r="H37" s="4" t="s">
        <v>23</v>
      </c>
      <c r="I37" s="3">
        <f>VLOOKUP(C37,Davi,4,0)</f>
        <v>2.89</v>
      </c>
      <c r="J37" s="3">
        <f>VLOOKUP(C37,Davi,3,0)</f>
        <v>7.99</v>
      </c>
      <c r="K37" s="3">
        <f t="shared" si="3"/>
        <v>92.48</v>
      </c>
      <c r="L37" s="3">
        <f t="shared" si="4"/>
        <v>255.68</v>
      </c>
      <c r="M37" s="3">
        <f t="shared" si="2"/>
        <v>163.19999999999999</v>
      </c>
    </row>
    <row r="38" spans="1:13" x14ac:dyDescent="0.35">
      <c r="A38">
        <v>37</v>
      </c>
      <c r="B38" t="s">
        <v>18</v>
      </c>
      <c r="C38">
        <v>10001</v>
      </c>
      <c r="D38" t="str">
        <f>VLOOKUP(C38,Davi,2,0)</f>
        <v>Nylon Rope</v>
      </c>
      <c r="E38">
        <v>3587</v>
      </c>
      <c r="F38">
        <v>48</v>
      </c>
      <c r="G38" s="4">
        <v>44598</v>
      </c>
      <c r="H38" s="4" t="s">
        <v>23</v>
      </c>
      <c r="I38" s="3">
        <f>VLOOKUP(C38,Davi,4,0)</f>
        <v>13.67</v>
      </c>
      <c r="J38" s="3">
        <f>VLOOKUP(C38,Davi,3,0)</f>
        <v>30.99</v>
      </c>
      <c r="K38" s="3">
        <f t="shared" si="3"/>
        <v>656.16</v>
      </c>
      <c r="L38" s="3">
        <f t="shared" si="4"/>
        <v>1487.52</v>
      </c>
      <c r="M38" s="3">
        <f t="shared" si="2"/>
        <v>831.36</v>
      </c>
    </row>
    <row r="39" spans="1:13" x14ac:dyDescent="0.35">
      <c r="A39">
        <v>38</v>
      </c>
      <c r="B39" t="s">
        <v>19</v>
      </c>
      <c r="C39">
        <v>10007</v>
      </c>
      <c r="D39" t="str">
        <f>VLOOKUP(C39,Davi,2,0)</f>
        <v>Weatherproof Jacket</v>
      </c>
      <c r="E39">
        <v>3718</v>
      </c>
      <c r="F39">
        <v>58</v>
      </c>
      <c r="G39" s="4">
        <v>44599</v>
      </c>
      <c r="H39" s="4" t="s">
        <v>23</v>
      </c>
      <c r="I39" s="3">
        <f>VLOOKUP(C39,Davi,4,0)</f>
        <v>30.59</v>
      </c>
      <c r="J39" s="3">
        <f>VLOOKUP(C39,Davi,3,0)</f>
        <v>79.989999999999995</v>
      </c>
      <c r="K39" s="3">
        <f t="shared" si="3"/>
        <v>1774.22</v>
      </c>
      <c r="L39" s="3">
        <f t="shared" si="4"/>
        <v>4639.42</v>
      </c>
      <c r="M39" s="3">
        <f t="shared" si="2"/>
        <v>2865.2</v>
      </c>
    </row>
    <row r="40" spans="1:13" x14ac:dyDescent="0.35">
      <c r="A40">
        <v>39</v>
      </c>
      <c r="B40" t="s">
        <v>20</v>
      </c>
      <c r="C40">
        <v>10005</v>
      </c>
      <c r="D40" t="str">
        <f>VLOOKUP(C40,Davi,2,0)</f>
        <v>Multitool Survivial Knife</v>
      </c>
      <c r="E40">
        <v>1875</v>
      </c>
      <c r="F40">
        <v>19</v>
      </c>
      <c r="G40" s="4">
        <v>44600</v>
      </c>
      <c r="H40" s="4" t="s">
        <v>23</v>
      </c>
      <c r="I40" s="3">
        <f>VLOOKUP(C40,Davi,4,0)</f>
        <v>10.58</v>
      </c>
      <c r="J40" s="3">
        <f>VLOOKUP(C40,Davi,3,0)</f>
        <v>28.99</v>
      </c>
      <c r="K40" s="3">
        <f t="shared" si="3"/>
        <v>201.02</v>
      </c>
      <c r="L40" s="3">
        <f t="shared" si="4"/>
        <v>550.80999999999995</v>
      </c>
      <c r="M40" s="3">
        <f t="shared" si="2"/>
        <v>349.78999999999996</v>
      </c>
    </row>
    <row r="41" spans="1:13" x14ac:dyDescent="0.35">
      <c r="A41">
        <v>40</v>
      </c>
      <c r="B41" t="s">
        <v>17</v>
      </c>
      <c r="C41">
        <v>10005</v>
      </c>
      <c r="D41" t="str">
        <f>VLOOKUP(C41,Davi,2,0)</f>
        <v>Multitool Survivial Knife</v>
      </c>
      <c r="E41">
        <v>8526</v>
      </c>
      <c r="F41">
        <v>54</v>
      </c>
      <c r="G41" s="4">
        <v>44601</v>
      </c>
      <c r="H41" s="4" t="s">
        <v>23</v>
      </c>
      <c r="I41" s="3">
        <f>VLOOKUP(C41,Davi,4,0)</f>
        <v>10.58</v>
      </c>
      <c r="J41" s="3">
        <f>VLOOKUP(C41,Davi,3,0)</f>
        <v>28.99</v>
      </c>
      <c r="K41" s="3">
        <f t="shared" si="3"/>
        <v>571.32000000000005</v>
      </c>
      <c r="L41" s="3">
        <f t="shared" si="4"/>
        <v>1565.4599999999998</v>
      </c>
      <c r="M41" s="3">
        <f t="shared" si="2"/>
        <v>994.13999999999976</v>
      </c>
    </row>
    <row r="42" spans="1:13" x14ac:dyDescent="0.35">
      <c r="A42">
        <v>41</v>
      </c>
      <c r="B42" t="s">
        <v>18</v>
      </c>
      <c r="C42">
        <v>10010</v>
      </c>
      <c r="D42" t="str">
        <f>VLOOKUP(C42,Davi,2,0)</f>
        <v>N95 Mask</v>
      </c>
      <c r="E42">
        <v>7274</v>
      </c>
      <c r="F42">
        <v>60</v>
      </c>
      <c r="G42" s="4">
        <v>44602</v>
      </c>
      <c r="H42" s="4" t="s">
        <v>23</v>
      </c>
      <c r="I42" s="3">
        <f>VLOOKUP(C42,Davi,4,0)</f>
        <v>1.01</v>
      </c>
      <c r="J42" s="3">
        <f>VLOOKUP(C42,Davi,3,0)</f>
        <v>2.75</v>
      </c>
      <c r="K42" s="3">
        <f t="shared" si="3"/>
        <v>60.6</v>
      </c>
      <c r="L42" s="3">
        <f t="shared" si="4"/>
        <v>165</v>
      </c>
      <c r="M42" s="3">
        <f t="shared" si="2"/>
        <v>104.4</v>
      </c>
    </row>
    <row r="43" spans="1:13" x14ac:dyDescent="0.35">
      <c r="A43">
        <v>42</v>
      </c>
      <c r="B43" t="s">
        <v>19</v>
      </c>
      <c r="C43">
        <v>10003</v>
      </c>
      <c r="D43" t="str">
        <f>VLOOKUP(C43,Davi,2,0)</f>
        <v xml:space="preserve">Stainless Steel Axe </v>
      </c>
      <c r="E43">
        <v>4500</v>
      </c>
      <c r="F43">
        <v>19</v>
      </c>
      <c r="G43" s="4">
        <v>44603</v>
      </c>
      <c r="H43" s="4" t="s">
        <v>23</v>
      </c>
      <c r="I43" s="3">
        <f>VLOOKUP(C43,Davi,4,0)</f>
        <v>32.450000000000003</v>
      </c>
      <c r="J43" s="3">
        <f>VLOOKUP(C43,Davi,3,0)</f>
        <v>45.5</v>
      </c>
      <c r="K43" s="3">
        <f t="shared" si="3"/>
        <v>616.55000000000007</v>
      </c>
      <c r="L43" s="3">
        <f t="shared" si="4"/>
        <v>864.5</v>
      </c>
      <c r="M43" s="3">
        <f t="shared" si="2"/>
        <v>247.94999999999993</v>
      </c>
    </row>
    <row r="44" spans="1:13" x14ac:dyDescent="0.35">
      <c r="A44">
        <v>43</v>
      </c>
      <c r="B44" t="s">
        <v>20</v>
      </c>
      <c r="C44">
        <v>10004</v>
      </c>
      <c r="D44" t="str">
        <f>VLOOKUP(C44,Davi,2,0)</f>
        <v>Backpack</v>
      </c>
      <c r="E44">
        <v>3789</v>
      </c>
      <c r="F44">
        <v>4</v>
      </c>
      <c r="G44" s="4">
        <v>44604</v>
      </c>
      <c r="H44" s="4" t="s">
        <v>23</v>
      </c>
      <c r="I44" s="3">
        <f>VLOOKUP(C44,Davi,4,0)</f>
        <v>26.92</v>
      </c>
      <c r="J44" s="3">
        <f>VLOOKUP(C44,Davi,3,0)</f>
        <v>39.99</v>
      </c>
      <c r="K44" s="3">
        <f t="shared" si="3"/>
        <v>107.68</v>
      </c>
      <c r="L44" s="3">
        <f t="shared" si="4"/>
        <v>159.96</v>
      </c>
      <c r="M44" s="3">
        <f t="shared" si="2"/>
        <v>52.28</v>
      </c>
    </row>
    <row r="45" spans="1:13" x14ac:dyDescent="0.35">
      <c r="A45">
        <v>44</v>
      </c>
      <c r="B45" t="s">
        <v>17</v>
      </c>
      <c r="C45">
        <v>10010</v>
      </c>
      <c r="D45" t="str">
        <f>VLOOKUP(C45,Davi,2,0)</f>
        <v>N95 Mask</v>
      </c>
      <c r="E45">
        <v>3665</v>
      </c>
      <c r="F45">
        <v>76</v>
      </c>
      <c r="G45" s="4">
        <v>44605</v>
      </c>
      <c r="H45" s="4" t="s">
        <v>23</v>
      </c>
      <c r="I45" s="3">
        <f>VLOOKUP(C45,Davi,4,0)</f>
        <v>1.01</v>
      </c>
      <c r="J45" s="3">
        <f>VLOOKUP(C45,Davi,3,0)</f>
        <v>2.75</v>
      </c>
      <c r="K45" s="3">
        <f t="shared" si="3"/>
        <v>76.760000000000005</v>
      </c>
      <c r="L45" s="3">
        <f t="shared" si="4"/>
        <v>209</v>
      </c>
      <c r="M45" s="3">
        <f t="shared" si="2"/>
        <v>132.24</v>
      </c>
    </row>
    <row r="46" spans="1:13" x14ac:dyDescent="0.35">
      <c r="A46">
        <v>45</v>
      </c>
      <c r="B46" t="s">
        <v>18</v>
      </c>
      <c r="C46">
        <v>10006</v>
      </c>
      <c r="D46" t="str">
        <f>VLOOKUP(C46,Davi,2,0)</f>
        <v>Solar Battery Flashlight</v>
      </c>
      <c r="E46">
        <v>9760</v>
      </c>
      <c r="F46">
        <v>26</v>
      </c>
      <c r="G46" s="4">
        <v>44606</v>
      </c>
      <c r="H46" s="4" t="s">
        <v>23</v>
      </c>
      <c r="I46" s="3">
        <f>VLOOKUP(C46,Davi,4,0)</f>
        <v>13.41</v>
      </c>
      <c r="J46" s="3">
        <f>VLOOKUP(C46,Davi,3,0)</f>
        <v>26.49</v>
      </c>
      <c r="K46" s="3">
        <f t="shared" si="3"/>
        <v>348.66</v>
      </c>
      <c r="L46" s="3">
        <f t="shared" si="4"/>
        <v>688.74</v>
      </c>
      <c r="M46" s="3">
        <f t="shared" si="2"/>
        <v>340.08</v>
      </c>
    </row>
    <row r="47" spans="1:13" x14ac:dyDescent="0.35">
      <c r="A47">
        <v>46</v>
      </c>
      <c r="B47" t="s">
        <v>19</v>
      </c>
      <c r="C47">
        <v>10003</v>
      </c>
      <c r="D47" t="str">
        <f>VLOOKUP(C47,Davi,2,0)</f>
        <v xml:space="preserve">Stainless Steel Axe </v>
      </c>
      <c r="E47">
        <v>5432</v>
      </c>
      <c r="F47">
        <v>35</v>
      </c>
      <c r="G47" s="4">
        <v>44607</v>
      </c>
      <c r="H47" s="4" t="s">
        <v>23</v>
      </c>
      <c r="I47" s="3">
        <f>VLOOKUP(C47,Davi,4,0)</f>
        <v>32.450000000000003</v>
      </c>
      <c r="J47" s="3">
        <f>VLOOKUP(C47,Davi,3,0)</f>
        <v>45.5</v>
      </c>
      <c r="K47" s="3">
        <f t="shared" si="3"/>
        <v>1135.75</v>
      </c>
      <c r="L47" s="3">
        <f t="shared" si="4"/>
        <v>1592.5</v>
      </c>
      <c r="M47" s="3">
        <f t="shared" si="2"/>
        <v>456.75</v>
      </c>
    </row>
    <row r="48" spans="1:13" x14ac:dyDescent="0.35">
      <c r="A48">
        <v>47</v>
      </c>
      <c r="B48" t="s">
        <v>20</v>
      </c>
      <c r="C48">
        <v>10008</v>
      </c>
      <c r="D48" t="str">
        <f>VLOOKUP(C48,Davi,2,0)</f>
        <v>Duct Tape</v>
      </c>
      <c r="E48">
        <v>6035</v>
      </c>
      <c r="F48">
        <v>67</v>
      </c>
      <c r="G48" s="4">
        <v>44608</v>
      </c>
      <c r="H48" s="4" t="s">
        <v>23</v>
      </c>
      <c r="I48" s="3">
        <f>VLOOKUP(C48,Davi,4,0)</f>
        <v>4.87</v>
      </c>
      <c r="J48" s="3">
        <f>VLOOKUP(C48,Davi,3,0)</f>
        <v>6.25</v>
      </c>
      <c r="K48" s="3">
        <f t="shared" si="3"/>
        <v>326.29000000000002</v>
      </c>
      <c r="L48" s="3">
        <f t="shared" si="4"/>
        <v>418.75</v>
      </c>
      <c r="M48" s="3">
        <f t="shared" si="2"/>
        <v>92.45999999999998</v>
      </c>
    </row>
    <row r="49" spans="1:13" x14ac:dyDescent="0.35">
      <c r="A49">
        <v>48</v>
      </c>
      <c r="B49" t="s">
        <v>17</v>
      </c>
      <c r="C49">
        <v>10003</v>
      </c>
      <c r="D49" t="str">
        <f>VLOOKUP(C49,Davi,2,0)</f>
        <v xml:space="preserve">Stainless Steel Axe </v>
      </c>
      <c r="E49">
        <v>3522</v>
      </c>
      <c r="F49">
        <v>27</v>
      </c>
      <c r="G49" s="4">
        <v>44609</v>
      </c>
      <c r="H49" s="4" t="s">
        <v>23</v>
      </c>
      <c r="I49" s="3">
        <f>VLOOKUP(C49,Davi,4,0)</f>
        <v>32.450000000000003</v>
      </c>
      <c r="J49" s="3">
        <f>VLOOKUP(C49,Davi,3,0)</f>
        <v>45.5</v>
      </c>
      <c r="K49" s="3">
        <f t="shared" si="3"/>
        <v>876.15000000000009</v>
      </c>
      <c r="L49" s="3">
        <f t="shared" si="4"/>
        <v>1228.5</v>
      </c>
      <c r="M49" s="3">
        <f t="shared" si="2"/>
        <v>352.34999999999991</v>
      </c>
    </row>
    <row r="50" spans="1:13" x14ac:dyDescent="0.35">
      <c r="A50">
        <v>49</v>
      </c>
      <c r="B50" t="s">
        <v>18</v>
      </c>
      <c r="C50">
        <v>10007</v>
      </c>
      <c r="D50" t="str">
        <f>VLOOKUP(C50,Davi,2,0)</f>
        <v>Weatherproof Jacket</v>
      </c>
      <c r="E50">
        <v>9305</v>
      </c>
      <c r="F50">
        <v>6</v>
      </c>
      <c r="G50" s="4">
        <v>44610</v>
      </c>
      <c r="H50" s="4" t="s">
        <v>23</v>
      </c>
      <c r="I50" s="3">
        <f>VLOOKUP(C50,Davi,4,0)</f>
        <v>30.59</v>
      </c>
      <c r="J50" s="3">
        <f>VLOOKUP(C50,Davi,3,0)</f>
        <v>79.989999999999995</v>
      </c>
      <c r="K50" s="3">
        <f t="shared" si="3"/>
        <v>183.54</v>
      </c>
      <c r="L50" s="3">
        <f t="shared" si="4"/>
        <v>479.93999999999994</v>
      </c>
      <c r="M50" s="3">
        <f t="shared" si="2"/>
        <v>296.39999999999998</v>
      </c>
    </row>
    <row r="51" spans="1:13" x14ac:dyDescent="0.35">
      <c r="A51">
        <v>50</v>
      </c>
      <c r="B51" t="s">
        <v>19</v>
      </c>
      <c r="C51">
        <v>10005</v>
      </c>
      <c r="D51" t="str">
        <f>VLOOKUP(C51,Davi,2,0)</f>
        <v>Multitool Survivial Knife</v>
      </c>
      <c r="E51">
        <v>1436</v>
      </c>
      <c r="F51">
        <v>41</v>
      </c>
      <c r="G51" s="4">
        <v>44611</v>
      </c>
      <c r="H51" s="4" t="s">
        <v>23</v>
      </c>
      <c r="I51" s="3">
        <f>VLOOKUP(C51,Davi,4,0)</f>
        <v>10.58</v>
      </c>
      <c r="J51" s="3">
        <f>VLOOKUP(C51,Davi,3,0)</f>
        <v>28.99</v>
      </c>
      <c r="K51" s="3">
        <f t="shared" si="3"/>
        <v>433.78000000000003</v>
      </c>
      <c r="L51" s="3">
        <f t="shared" si="4"/>
        <v>1188.5899999999999</v>
      </c>
      <c r="M51" s="3">
        <f t="shared" si="2"/>
        <v>754.81</v>
      </c>
    </row>
    <row r="52" spans="1:13" x14ac:dyDescent="0.35">
      <c r="A52">
        <v>51</v>
      </c>
      <c r="B52" t="s">
        <v>20</v>
      </c>
      <c r="C52">
        <v>10008</v>
      </c>
      <c r="D52" t="str">
        <f>VLOOKUP(C52,Davi,2,0)</f>
        <v>Duct Tape</v>
      </c>
      <c r="E52">
        <v>9814</v>
      </c>
      <c r="F52">
        <v>36</v>
      </c>
      <c r="G52" s="4">
        <v>44612</v>
      </c>
      <c r="H52" s="4" t="s">
        <v>23</v>
      </c>
      <c r="I52" s="3">
        <f>VLOOKUP(C52,Davi,4,0)</f>
        <v>4.87</v>
      </c>
      <c r="J52" s="3">
        <f>VLOOKUP(C52,Davi,3,0)</f>
        <v>6.25</v>
      </c>
      <c r="K52" s="3">
        <f t="shared" si="3"/>
        <v>175.32</v>
      </c>
      <c r="L52" s="3">
        <f t="shared" si="4"/>
        <v>225</v>
      </c>
      <c r="M52" s="3">
        <f t="shared" si="2"/>
        <v>49.680000000000007</v>
      </c>
    </row>
    <row r="53" spans="1:13" x14ac:dyDescent="0.35">
      <c r="A53">
        <v>52</v>
      </c>
      <c r="B53" t="s">
        <v>17</v>
      </c>
      <c r="C53">
        <v>10008</v>
      </c>
      <c r="D53" t="str">
        <f>VLOOKUP(C53,Davi,2,0)</f>
        <v>Duct Tape</v>
      </c>
      <c r="E53">
        <v>8032</v>
      </c>
      <c r="F53">
        <v>75</v>
      </c>
      <c r="G53" s="4">
        <v>44613</v>
      </c>
      <c r="H53" s="4" t="s">
        <v>23</v>
      </c>
      <c r="I53" s="3">
        <f>VLOOKUP(C53,Davi,4,0)</f>
        <v>4.87</v>
      </c>
      <c r="J53" s="3">
        <f>VLOOKUP(C53,Davi,3,0)</f>
        <v>6.25</v>
      </c>
      <c r="K53" s="3">
        <f t="shared" si="3"/>
        <v>365.25</v>
      </c>
      <c r="L53" s="3">
        <f t="shared" si="4"/>
        <v>468.75</v>
      </c>
      <c r="M53" s="3">
        <f t="shared" si="2"/>
        <v>103.5</v>
      </c>
    </row>
    <row r="54" spans="1:13" x14ac:dyDescent="0.35">
      <c r="A54">
        <v>53</v>
      </c>
      <c r="B54" t="s">
        <v>18</v>
      </c>
      <c r="C54">
        <v>10008</v>
      </c>
      <c r="D54" t="str">
        <f>VLOOKUP(C54,Davi,2,0)</f>
        <v>Duct Tape</v>
      </c>
      <c r="E54">
        <v>7580</v>
      </c>
      <c r="F54">
        <v>32</v>
      </c>
      <c r="G54" s="4">
        <v>44614</v>
      </c>
      <c r="H54" s="4" t="s">
        <v>23</v>
      </c>
      <c r="I54" s="3">
        <f>VLOOKUP(C54,Davi,4,0)</f>
        <v>4.87</v>
      </c>
      <c r="J54" s="3">
        <f>VLOOKUP(C54,Davi,3,0)</f>
        <v>6.25</v>
      </c>
      <c r="K54" s="3">
        <f t="shared" si="3"/>
        <v>155.84</v>
      </c>
      <c r="L54" s="3">
        <f t="shared" si="4"/>
        <v>200</v>
      </c>
      <c r="M54" s="3">
        <f t="shared" si="2"/>
        <v>44.16</v>
      </c>
    </row>
    <row r="55" spans="1:13" x14ac:dyDescent="0.35">
      <c r="A55">
        <v>54</v>
      </c>
      <c r="B55" t="s">
        <v>19</v>
      </c>
      <c r="C55">
        <v>10003</v>
      </c>
      <c r="D55" t="str">
        <f>VLOOKUP(C55,Davi,2,0)</f>
        <v xml:space="preserve">Stainless Steel Axe </v>
      </c>
      <c r="E55">
        <v>5730</v>
      </c>
      <c r="F55">
        <v>42</v>
      </c>
      <c r="G55" s="4">
        <v>44615</v>
      </c>
      <c r="H55" s="4" t="s">
        <v>23</v>
      </c>
      <c r="I55" s="3">
        <f>VLOOKUP(C55,Davi,4,0)</f>
        <v>32.450000000000003</v>
      </c>
      <c r="J55" s="3">
        <f>VLOOKUP(C55,Davi,3,0)</f>
        <v>45.5</v>
      </c>
      <c r="K55" s="3">
        <f t="shared" si="3"/>
        <v>1362.9</v>
      </c>
      <c r="L55" s="3">
        <f t="shared" si="4"/>
        <v>1911</v>
      </c>
      <c r="M55" s="3">
        <f t="shared" si="2"/>
        <v>548.09999999999991</v>
      </c>
    </row>
    <row r="56" spans="1:13" x14ac:dyDescent="0.35">
      <c r="A56">
        <v>55</v>
      </c>
      <c r="B56" t="s">
        <v>20</v>
      </c>
      <c r="C56">
        <v>10010</v>
      </c>
      <c r="D56" t="str">
        <f>VLOOKUP(C56,Davi,2,0)</f>
        <v>N95 Mask</v>
      </c>
      <c r="E56">
        <v>5818</v>
      </c>
      <c r="F56">
        <v>5</v>
      </c>
      <c r="G56" s="4">
        <v>44616</v>
      </c>
      <c r="H56" s="4" t="s">
        <v>23</v>
      </c>
      <c r="I56" s="3">
        <f>VLOOKUP(C56,Davi,4,0)</f>
        <v>1.01</v>
      </c>
      <c r="J56" s="3">
        <f>VLOOKUP(C56,Davi,3,0)</f>
        <v>2.75</v>
      </c>
      <c r="K56" s="3">
        <f t="shared" si="3"/>
        <v>5.05</v>
      </c>
      <c r="L56" s="3">
        <f t="shared" si="4"/>
        <v>13.75</v>
      </c>
      <c r="M56" s="3">
        <f t="shared" si="2"/>
        <v>8.6999999999999993</v>
      </c>
    </row>
    <row r="57" spans="1:13" x14ac:dyDescent="0.35">
      <c r="A57">
        <v>56</v>
      </c>
      <c r="B57" t="s">
        <v>17</v>
      </c>
      <c r="C57">
        <v>10010</v>
      </c>
      <c r="D57" t="str">
        <f>VLOOKUP(C57,Davi,2,0)</f>
        <v>N95 Mask</v>
      </c>
      <c r="E57">
        <v>2462</v>
      </c>
      <c r="F57">
        <v>10</v>
      </c>
      <c r="G57" s="4">
        <v>44617</v>
      </c>
      <c r="H57" s="4" t="s">
        <v>23</v>
      </c>
      <c r="I57" s="3">
        <f>VLOOKUP(C57,Davi,4,0)</f>
        <v>1.01</v>
      </c>
      <c r="J57" s="3">
        <f>VLOOKUP(C57,Davi,3,0)</f>
        <v>2.75</v>
      </c>
      <c r="K57" s="3">
        <f t="shared" si="3"/>
        <v>10.1</v>
      </c>
      <c r="L57" s="3">
        <f t="shared" si="4"/>
        <v>27.5</v>
      </c>
      <c r="M57" s="3">
        <f t="shared" si="2"/>
        <v>17.399999999999999</v>
      </c>
    </row>
    <row r="58" spans="1:13" x14ac:dyDescent="0.35">
      <c r="A58">
        <v>57</v>
      </c>
      <c r="B58" t="s">
        <v>18</v>
      </c>
      <c r="C58">
        <v>10001</v>
      </c>
      <c r="D58" t="str">
        <f>VLOOKUP(C58,Davi,2,0)</f>
        <v>Nylon Rope</v>
      </c>
      <c r="E58">
        <v>5989</v>
      </c>
      <c r="F58">
        <v>70</v>
      </c>
      <c r="G58" s="4">
        <v>44618</v>
      </c>
      <c r="H58" s="4" t="s">
        <v>23</v>
      </c>
      <c r="I58" s="3">
        <f>VLOOKUP(C58,Davi,4,0)</f>
        <v>13.67</v>
      </c>
      <c r="J58" s="3">
        <f>VLOOKUP(C58,Davi,3,0)</f>
        <v>30.99</v>
      </c>
      <c r="K58" s="3">
        <f t="shared" si="3"/>
        <v>956.9</v>
      </c>
      <c r="L58" s="3">
        <f t="shared" si="4"/>
        <v>2169.2999999999997</v>
      </c>
      <c r="M58" s="3">
        <f t="shared" si="2"/>
        <v>1212.3999999999996</v>
      </c>
    </row>
    <row r="59" spans="1:13" x14ac:dyDescent="0.35">
      <c r="A59">
        <v>58</v>
      </c>
      <c r="B59" t="s">
        <v>19</v>
      </c>
      <c r="C59">
        <v>10002</v>
      </c>
      <c r="D59" t="str">
        <f>VLOOKUP(C59,Davi,2,0)</f>
        <v>Waterproof Matches</v>
      </c>
      <c r="E59">
        <v>6153</v>
      </c>
      <c r="F59">
        <v>45</v>
      </c>
      <c r="G59" s="4">
        <v>44619</v>
      </c>
      <c r="H59" s="4" t="s">
        <v>23</v>
      </c>
      <c r="I59" s="3">
        <f>VLOOKUP(C59,Davi,4,0)</f>
        <v>2.89</v>
      </c>
      <c r="J59" s="3">
        <f>VLOOKUP(C59,Davi,3,0)</f>
        <v>7.99</v>
      </c>
      <c r="K59" s="3">
        <f t="shared" si="3"/>
        <v>130.05000000000001</v>
      </c>
      <c r="L59" s="3">
        <f t="shared" si="4"/>
        <v>359.55</v>
      </c>
      <c r="M59" s="3">
        <f t="shared" si="2"/>
        <v>229.5</v>
      </c>
    </row>
    <row r="60" spans="1:13" x14ac:dyDescent="0.35">
      <c r="A60">
        <v>59</v>
      </c>
      <c r="B60" t="s">
        <v>20</v>
      </c>
      <c r="C60">
        <v>10006</v>
      </c>
      <c r="D60" t="str">
        <f>VLOOKUP(C60,Davi,2,0)</f>
        <v>Solar Battery Flashlight</v>
      </c>
      <c r="E60">
        <v>4606</v>
      </c>
      <c r="F60">
        <v>53</v>
      </c>
      <c r="G60" s="4">
        <v>44620</v>
      </c>
      <c r="H60" s="4" t="s">
        <v>23</v>
      </c>
      <c r="I60" s="3">
        <f>VLOOKUP(C60,Davi,4,0)</f>
        <v>13.41</v>
      </c>
      <c r="J60" s="3">
        <f>VLOOKUP(C60,Davi,3,0)</f>
        <v>26.49</v>
      </c>
      <c r="K60" s="3">
        <f t="shared" si="3"/>
        <v>710.73</v>
      </c>
      <c r="L60" s="3">
        <f t="shared" si="4"/>
        <v>1403.97</v>
      </c>
      <c r="M60" s="3">
        <f t="shared" si="2"/>
        <v>693.24</v>
      </c>
    </row>
    <row r="61" spans="1:13" x14ac:dyDescent="0.35">
      <c r="A61">
        <v>60</v>
      </c>
      <c r="B61" t="s">
        <v>17</v>
      </c>
      <c r="C61">
        <v>10010</v>
      </c>
      <c r="D61" t="str">
        <f>VLOOKUP(C61,Davi,2,0)</f>
        <v>N95 Mask</v>
      </c>
      <c r="E61">
        <v>2059</v>
      </c>
      <c r="F61">
        <v>54</v>
      </c>
      <c r="G61" s="4">
        <v>44621</v>
      </c>
      <c r="H61" s="4" t="s">
        <v>24</v>
      </c>
      <c r="I61" s="3">
        <f>VLOOKUP(C61,Davi,4,0)</f>
        <v>1.01</v>
      </c>
      <c r="J61" s="3">
        <f>VLOOKUP(C61,Davi,3,0)</f>
        <v>2.75</v>
      </c>
      <c r="K61" s="3">
        <f t="shared" si="3"/>
        <v>54.54</v>
      </c>
      <c r="L61" s="3">
        <f t="shared" si="4"/>
        <v>148.5</v>
      </c>
      <c r="M61" s="3">
        <f t="shared" si="2"/>
        <v>93.960000000000008</v>
      </c>
    </row>
    <row r="62" spans="1:13" x14ac:dyDescent="0.35">
      <c r="A62">
        <v>61</v>
      </c>
      <c r="B62" t="s">
        <v>18</v>
      </c>
      <c r="C62">
        <v>10003</v>
      </c>
      <c r="D62" t="str">
        <f>VLOOKUP(C62,Davi,2,0)</f>
        <v xml:space="preserve">Stainless Steel Axe </v>
      </c>
      <c r="E62">
        <v>8063</v>
      </c>
      <c r="F62">
        <v>26</v>
      </c>
      <c r="G62" s="4">
        <v>44622</v>
      </c>
      <c r="H62" s="4" t="s">
        <v>24</v>
      </c>
      <c r="I62" s="3">
        <f>VLOOKUP(C62,Davi,4,0)</f>
        <v>32.450000000000003</v>
      </c>
      <c r="J62" s="3">
        <f>VLOOKUP(C62,Davi,3,0)</f>
        <v>45.5</v>
      </c>
      <c r="K62" s="3">
        <f t="shared" si="3"/>
        <v>843.7</v>
      </c>
      <c r="L62" s="3">
        <f t="shared" si="4"/>
        <v>1183</v>
      </c>
      <c r="M62" s="3">
        <f t="shared" si="2"/>
        <v>339.29999999999995</v>
      </c>
    </row>
    <row r="63" spans="1:13" x14ac:dyDescent="0.35">
      <c r="A63">
        <v>62</v>
      </c>
      <c r="B63" t="s">
        <v>19</v>
      </c>
      <c r="C63">
        <v>10005</v>
      </c>
      <c r="D63" t="str">
        <f>VLOOKUP(C63,Davi,2,0)</f>
        <v>Multitool Survivial Knife</v>
      </c>
      <c r="E63">
        <v>4266</v>
      </c>
      <c r="F63">
        <v>41</v>
      </c>
      <c r="G63" s="4">
        <v>44623</v>
      </c>
      <c r="H63" s="4" t="s">
        <v>24</v>
      </c>
      <c r="I63" s="3">
        <f>VLOOKUP(C63,Davi,4,0)</f>
        <v>10.58</v>
      </c>
      <c r="J63" s="3">
        <f>VLOOKUP(C63,Davi,3,0)</f>
        <v>28.99</v>
      </c>
      <c r="K63" s="3">
        <f t="shared" si="3"/>
        <v>433.78000000000003</v>
      </c>
      <c r="L63" s="3">
        <f t="shared" si="4"/>
        <v>1188.5899999999999</v>
      </c>
      <c r="M63" s="3">
        <f t="shared" si="2"/>
        <v>754.81</v>
      </c>
    </row>
    <row r="64" spans="1:13" x14ac:dyDescent="0.35">
      <c r="A64">
        <v>63</v>
      </c>
      <c r="B64" t="s">
        <v>20</v>
      </c>
      <c r="C64">
        <v>10002</v>
      </c>
      <c r="D64" t="str">
        <f>VLOOKUP(C64,Davi,2,0)</f>
        <v>Waterproof Matches</v>
      </c>
      <c r="E64">
        <v>7615</v>
      </c>
      <c r="F64">
        <v>54</v>
      </c>
      <c r="G64" s="4">
        <v>44624</v>
      </c>
      <c r="H64" s="4" t="s">
        <v>24</v>
      </c>
      <c r="I64" s="3">
        <f>VLOOKUP(C64,Davi,4,0)</f>
        <v>2.89</v>
      </c>
      <c r="J64" s="3">
        <f>VLOOKUP(C64,Davi,3,0)</f>
        <v>7.99</v>
      </c>
      <c r="K64" s="3">
        <f t="shared" si="3"/>
        <v>156.06</v>
      </c>
      <c r="L64" s="3">
        <f t="shared" si="4"/>
        <v>431.46000000000004</v>
      </c>
      <c r="M64" s="3">
        <f t="shared" si="2"/>
        <v>275.40000000000003</v>
      </c>
    </row>
    <row r="65" spans="1:13" x14ac:dyDescent="0.35">
      <c r="A65">
        <v>64</v>
      </c>
      <c r="B65" t="s">
        <v>17</v>
      </c>
      <c r="C65">
        <v>10004</v>
      </c>
      <c r="D65" t="str">
        <f>VLOOKUP(C65,Davi,2,0)</f>
        <v>Backpack</v>
      </c>
      <c r="E65">
        <v>4859</v>
      </c>
      <c r="F65">
        <v>55</v>
      </c>
      <c r="G65" s="4">
        <v>44625</v>
      </c>
      <c r="H65" s="4" t="s">
        <v>24</v>
      </c>
      <c r="I65" s="3">
        <f>VLOOKUP(C65,Davi,4,0)</f>
        <v>26.92</v>
      </c>
      <c r="J65" s="3">
        <f>VLOOKUP(C65,Davi,3,0)</f>
        <v>39.99</v>
      </c>
      <c r="K65" s="3">
        <f t="shared" si="3"/>
        <v>1480.6000000000001</v>
      </c>
      <c r="L65" s="3">
        <f t="shared" si="4"/>
        <v>2199.4500000000003</v>
      </c>
      <c r="M65" s="3">
        <f t="shared" si="2"/>
        <v>718.85000000000014</v>
      </c>
    </row>
    <row r="66" spans="1:13" x14ac:dyDescent="0.35">
      <c r="A66">
        <v>65</v>
      </c>
      <c r="B66" t="s">
        <v>19</v>
      </c>
      <c r="C66">
        <v>10001</v>
      </c>
      <c r="D66" t="str">
        <f>VLOOKUP(C66,Davi,2,0)</f>
        <v>Nylon Rope</v>
      </c>
      <c r="E66">
        <v>7625</v>
      </c>
      <c r="F66">
        <v>17</v>
      </c>
      <c r="G66" s="4">
        <v>44626</v>
      </c>
      <c r="H66" s="4" t="s">
        <v>24</v>
      </c>
      <c r="I66" s="3">
        <f>VLOOKUP(C66,Davi,4,0)</f>
        <v>13.67</v>
      </c>
      <c r="J66" s="3">
        <f>VLOOKUP(C66,Davi,3,0)</f>
        <v>30.99</v>
      </c>
      <c r="K66" s="3">
        <f t="shared" ref="K66:K75" si="5">I66*F66</f>
        <v>232.39</v>
      </c>
      <c r="L66" s="3">
        <f t="shared" ref="L66:L75" si="6">J66*F66</f>
        <v>526.82999999999993</v>
      </c>
      <c r="M66" s="3">
        <f t="shared" si="2"/>
        <v>294.43999999999994</v>
      </c>
    </row>
    <row r="67" spans="1:13" x14ac:dyDescent="0.35">
      <c r="A67">
        <v>66</v>
      </c>
      <c r="B67" t="s">
        <v>17</v>
      </c>
      <c r="C67">
        <v>10004</v>
      </c>
      <c r="D67" t="str">
        <f>VLOOKUP(C67,Davi,2,0)</f>
        <v>Backpack</v>
      </c>
      <c r="E67">
        <v>9996</v>
      </c>
      <c r="F67">
        <v>23</v>
      </c>
      <c r="G67" s="4">
        <v>44627</v>
      </c>
      <c r="H67" s="4" t="s">
        <v>24</v>
      </c>
      <c r="I67" s="3">
        <f>VLOOKUP(C67,Davi,4,0)</f>
        <v>26.92</v>
      </c>
      <c r="J67" s="3">
        <f>VLOOKUP(C67,Davi,3,0)</f>
        <v>39.99</v>
      </c>
      <c r="K67" s="3">
        <f t="shared" si="5"/>
        <v>619.16000000000008</v>
      </c>
      <c r="L67" s="3">
        <f t="shared" si="6"/>
        <v>919.7700000000001</v>
      </c>
      <c r="M67" s="3">
        <f t="shared" ref="M67:M75" si="7">L67-K67</f>
        <v>300.61</v>
      </c>
    </row>
    <row r="68" spans="1:13" x14ac:dyDescent="0.35">
      <c r="A68">
        <v>67</v>
      </c>
      <c r="B68" t="s">
        <v>19</v>
      </c>
      <c r="C68">
        <v>10001</v>
      </c>
      <c r="D68" t="str">
        <f>VLOOKUP(C68,Davi,2,0)</f>
        <v>Nylon Rope</v>
      </c>
      <c r="E68">
        <v>6646</v>
      </c>
      <c r="F68">
        <v>48</v>
      </c>
      <c r="G68" s="4">
        <v>44628</v>
      </c>
      <c r="H68" s="4" t="s">
        <v>24</v>
      </c>
      <c r="I68" s="3">
        <f>VLOOKUP(C68,Davi,4,0)</f>
        <v>13.67</v>
      </c>
      <c r="J68" s="3">
        <f>VLOOKUP(C68,Davi,3,0)</f>
        <v>30.99</v>
      </c>
      <c r="K68" s="3">
        <f t="shared" si="5"/>
        <v>656.16</v>
      </c>
      <c r="L68" s="3">
        <f t="shared" si="6"/>
        <v>1487.52</v>
      </c>
      <c r="M68" s="3">
        <f t="shared" si="7"/>
        <v>831.36</v>
      </c>
    </row>
    <row r="69" spans="1:13" x14ac:dyDescent="0.35">
      <c r="A69">
        <v>68</v>
      </c>
      <c r="B69" t="s">
        <v>18</v>
      </c>
      <c r="C69">
        <v>10004</v>
      </c>
      <c r="D69" t="str">
        <f>VLOOKUP(C69,Davi,2,0)</f>
        <v>Backpack</v>
      </c>
      <c r="E69">
        <v>8427</v>
      </c>
      <c r="F69">
        <v>61</v>
      </c>
      <c r="G69" s="4">
        <v>44629</v>
      </c>
      <c r="H69" s="4" t="s">
        <v>24</v>
      </c>
      <c r="I69" s="3">
        <f>VLOOKUP(C69,Davi,4,0)</f>
        <v>26.92</v>
      </c>
      <c r="J69" s="3">
        <f>VLOOKUP(C69,Davi,3,0)</f>
        <v>39.99</v>
      </c>
      <c r="K69" s="3">
        <f t="shared" si="5"/>
        <v>1642.1200000000001</v>
      </c>
      <c r="L69" s="3">
        <f t="shared" si="6"/>
        <v>2439.3900000000003</v>
      </c>
      <c r="M69" s="3">
        <f t="shared" si="7"/>
        <v>797.27000000000021</v>
      </c>
    </row>
    <row r="70" spans="1:13" x14ac:dyDescent="0.35">
      <c r="A70">
        <v>69</v>
      </c>
      <c r="B70" t="s">
        <v>19</v>
      </c>
      <c r="C70">
        <v>10010</v>
      </c>
      <c r="D70" t="str">
        <f>VLOOKUP(C70,Davi,2,0)</f>
        <v>N95 Mask</v>
      </c>
      <c r="E70">
        <v>2923</v>
      </c>
      <c r="F70">
        <v>23</v>
      </c>
      <c r="G70" s="4">
        <v>44630</v>
      </c>
      <c r="H70" s="4" t="s">
        <v>24</v>
      </c>
      <c r="I70" s="3">
        <f>VLOOKUP(C70,Davi,4,0)</f>
        <v>1.01</v>
      </c>
      <c r="J70" s="3">
        <f>VLOOKUP(C70,Davi,3,0)</f>
        <v>2.75</v>
      </c>
      <c r="K70" s="3">
        <f t="shared" si="5"/>
        <v>23.23</v>
      </c>
      <c r="L70" s="3">
        <f t="shared" si="6"/>
        <v>63.25</v>
      </c>
      <c r="M70" s="3">
        <f t="shared" si="7"/>
        <v>40.019999999999996</v>
      </c>
    </row>
    <row r="71" spans="1:13" x14ac:dyDescent="0.35">
      <c r="A71">
        <v>70</v>
      </c>
      <c r="B71" t="s">
        <v>20</v>
      </c>
      <c r="C71">
        <v>10007</v>
      </c>
      <c r="D71" t="str">
        <f>VLOOKUP(C71,Davi,2,0)</f>
        <v>Weatherproof Jacket</v>
      </c>
      <c r="E71">
        <v>6624</v>
      </c>
      <c r="F71">
        <v>41</v>
      </c>
      <c r="G71" s="4">
        <v>44631</v>
      </c>
      <c r="H71" s="4" t="s">
        <v>24</v>
      </c>
      <c r="I71" s="3">
        <f>VLOOKUP(C71,Davi,4,0)</f>
        <v>30.59</v>
      </c>
      <c r="J71" s="3">
        <f>VLOOKUP(C71,Davi,3,0)</f>
        <v>79.989999999999995</v>
      </c>
      <c r="K71" s="3">
        <f t="shared" si="5"/>
        <v>1254.19</v>
      </c>
      <c r="L71" s="3">
        <f t="shared" si="6"/>
        <v>3279.5899999999997</v>
      </c>
      <c r="M71" s="3">
        <f t="shared" si="7"/>
        <v>2025.3999999999996</v>
      </c>
    </row>
    <row r="72" spans="1:13" x14ac:dyDescent="0.35">
      <c r="A72">
        <v>71</v>
      </c>
      <c r="B72" t="s">
        <v>17</v>
      </c>
      <c r="C72">
        <v>10009</v>
      </c>
      <c r="D72" t="str">
        <f>VLOOKUP(C72,Davi,2,0)</f>
        <v>Water Purifier</v>
      </c>
      <c r="E72">
        <v>4952</v>
      </c>
      <c r="F72">
        <v>37</v>
      </c>
      <c r="G72" s="4">
        <v>44632</v>
      </c>
      <c r="H72" s="4" t="s">
        <v>24</v>
      </c>
      <c r="I72" s="3">
        <f>VLOOKUP(C72,Davi,4,0)</f>
        <v>17.93</v>
      </c>
      <c r="J72" s="3">
        <f>VLOOKUP(C72,Davi,3,0)</f>
        <v>30.25</v>
      </c>
      <c r="K72" s="3">
        <f t="shared" si="5"/>
        <v>663.41</v>
      </c>
      <c r="L72" s="3">
        <f t="shared" si="6"/>
        <v>1119.25</v>
      </c>
      <c r="M72" s="3">
        <f t="shared" si="7"/>
        <v>455.84000000000003</v>
      </c>
    </row>
    <row r="73" spans="1:13" x14ac:dyDescent="0.35">
      <c r="A73">
        <v>72</v>
      </c>
      <c r="B73" t="s">
        <v>19</v>
      </c>
      <c r="C73">
        <v>10005</v>
      </c>
      <c r="D73" t="str">
        <f>VLOOKUP(C73,Davi,2,0)</f>
        <v>Multitool Survivial Knife</v>
      </c>
      <c r="E73">
        <v>9881</v>
      </c>
      <c r="F73">
        <v>24</v>
      </c>
      <c r="G73" s="4">
        <v>44633</v>
      </c>
      <c r="H73" s="4" t="s">
        <v>24</v>
      </c>
      <c r="I73" s="3">
        <f>VLOOKUP(C73,Davi,4,0)</f>
        <v>10.58</v>
      </c>
      <c r="J73" s="3">
        <f>VLOOKUP(C73,Davi,3,0)</f>
        <v>28.99</v>
      </c>
      <c r="K73" s="3">
        <f t="shared" si="5"/>
        <v>253.92000000000002</v>
      </c>
      <c r="L73" s="3">
        <f t="shared" si="6"/>
        <v>695.76</v>
      </c>
      <c r="M73" s="3">
        <f t="shared" si="7"/>
        <v>441.84</v>
      </c>
    </row>
    <row r="74" spans="1:13" x14ac:dyDescent="0.35">
      <c r="A74">
        <v>73</v>
      </c>
      <c r="B74" t="s">
        <v>17</v>
      </c>
      <c r="C74">
        <v>10002</v>
      </c>
      <c r="D74" t="str">
        <f>VLOOKUP(C74,Davi,2,0)</f>
        <v>Waterproof Matches</v>
      </c>
      <c r="E74">
        <v>4464</v>
      </c>
      <c r="F74">
        <v>59</v>
      </c>
      <c r="G74" s="4">
        <v>44634</v>
      </c>
      <c r="H74" s="4" t="s">
        <v>24</v>
      </c>
      <c r="I74" s="3">
        <f>VLOOKUP(C74,Davi,4,0)</f>
        <v>2.89</v>
      </c>
      <c r="J74" s="3">
        <f>VLOOKUP(C74,Davi,3,0)</f>
        <v>7.99</v>
      </c>
      <c r="K74" s="3">
        <f t="shared" si="5"/>
        <v>170.51000000000002</v>
      </c>
      <c r="L74" s="3">
        <f t="shared" si="6"/>
        <v>471.41</v>
      </c>
      <c r="M74" s="3">
        <f t="shared" si="7"/>
        <v>300.89999999999998</v>
      </c>
    </row>
    <row r="75" spans="1:13" x14ac:dyDescent="0.35">
      <c r="A75">
        <v>74</v>
      </c>
      <c r="B75" t="s">
        <v>19</v>
      </c>
      <c r="C75">
        <v>10001</v>
      </c>
      <c r="D75" t="str">
        <f>VLOOKUP(C75,Davi,2,0)</f>
        <v>Nylon Rope</v>
      </c>
      <c r="E75">
        <v>2005</v>
      </c>
      <c r="F75">
        <v>46</v>
      </c>
      <c r="G75" s="4">
        <v>44635</v>
      </c>
      <c r="H75" s="4" t="s">
        <v>24</v>
      </c>
      <c r="I75" s="3">
        <f>VLOOKUP(C75,Davi,4,0)</f>
        <v>13.67</v>
      </c>
      <c r="J75" s="3">
        <f>VLOOKUP(C75,Davi,3,0)</f>
        <v>30.99</v>
      </c>
      <c r="K75" s="3">
        <f t="shared" si="5"/>
        <v>628.82000000000005</v>
      </c>
      <c r="L75" s="3">
        <f t="shared" si="6"/>
        <v>1425.54</v>
      </c>
      <c r="M75" s="3">
        <f t="shared" si="7"/>
        <v>796.71999999999991</v>
      </c>
    </row>
  </sheetData>
  <autoFilter ref="A1:M75" xr:uid="{2BB07A48-6B1F-4096-A29B-353411504FD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9A5CC-F353-46CA-A96A-D5DE6F6D4D79}">
  <dimension ref="B2:C48"/>
  <sheetViews>
    <sheetView workbookViewId="0">
      <selection activeCell="G55" sqref="G55"/>
    </sheetView>
  </sheetViews>
  <sheetFormatPr defaultRowHeight="14.5" x14ac:dyDescent="0.35"/>
  <cols>
    <col min="2" max="2" width="20.6328125" bestFit="1" customWidth="1"/>
    <col min="3" max="3" width="19.1796875" bestFit="1" customWidth="1"/>
    <col min="4" max="4" width="16.81640625" bestFit="1" customWidth="1"/>
  </cols>
  <sheetData>
    <row r="2" spans="2:3" x14ac:dyDescent="0.35">
      <c r="B2" s="8" t="s">
        <v>6</v>
      </c>
      <c r="C2" t="s">
        <v>44</v>
      </c>
    </row>
    <row r="3" spans="2:3" x14ac:dyDescent="0.35">
      <c r="B3" s="9" t="s">
        <v>9</v>
      </c>
      <c r="C3" s="3">
        <v>5707.04</v>
      </c>
    </row>
    <row r="4" spans="2:3" x14ac:dyDescent="0.35">
      <c r="B4" s="9" t="s">
        <v>1</v>
      </c>
      <c r="C4" s="3">
        <v>1777.55</v>
      </c>
    </row>
    <row r="5" spans="2:3" x14ac:dyDescent="0.35">
      <c r="B5" s="9" t="s">
        <v>10</v>
      </c>
      <c r="C5" s="3">
        <v>5046.6600000000008</v>
      </c>
    </row>
    <row r="6" spans="2:3" x14ac:dyDescent="0.35">
      <c r="B6" s="9" t="s">
        <v>16</v>
      </c>
      <c r="C6" s="3">
        <v>346.43000000000006</v>
      </c>
    </row>
    <row r="7" spans="2:3" x14ac:dyDescent="0.35">
      <c r="B7" s="9" t="s">
        <v>13</v>
      </c>
      <c r="C7" s="3">
        <v>5331.2999999999993</v>
      </c>
    </row>
    <row r="8" spans="2:3" x14ac:dyDescent="0.35">
      <c r="B8" s="9" t="s">
        <v>11</v>
      </c>
      <c r="C8" s="3">
        <v>2440.62</v>
      </c>
    </row>
    <row r="9" spans="2:3" x14ac:dyDescent="0.35">
      <c r="B9" s="9" t="s">
        <v>8</v>
      </c>
      <c r="C9" s="3">
        <v>11357.5</v>
      </c>
    </row>
    <row r="10" spans="2:3" x14ac:dyDescent="0.35">
      <c r="B10" s="9" t="s">
        <v>15</v>
      </c>
      <c r="C10" s="3">
        <v>4070.1099999999997</v>
      </c>
    </row>
    <row r="11" spans="2:3" x14ac:dyDescent="0.35">
      <c r="B11" s="9" t="s">
        <v>14</v>
      </c>
      <c r="C11" s="3">
        <v>549.1</v>
      </c>
    </row>
    <row r="12" spans="2:3" x14ac:dyDescent="0.35">
      <c r="B12" s="9" t="s">
        <v>12</v>
      </c>
      <c r="C12" s="3">
        <v>8106.35</v>
      </c>
    </row>
    <row r="13" spans="2:3" x14ac:dyDescent="0.35">
      <c r="B13" s="9" t="s">
        <v>43</v>
      </c>
      <c r="C13" s="3">
        <v>44732.659999999996</v>
      </c>
    </row>
    <row r="21" spans="2:3" x14ac:dyDescent="0.35">
      <c r="B21" s="8" t="s">
        <v>6</v>
      </c>
      <c r="C21" t="s">
        <v>45</v>
      </c>
    </row>
    <row r="22" spans="2:3" x14ac:dyDescent="0.35">
      <c r="B22" s="9" t="s">
        <v>9</v>
      </c>
      <c r="C22" s="3">
        <v>8477.880000000001</v>
      </c>
    </row>
    <row r="23" spans="2:3" x14ac:dyDescent="0.35">
      <c r="B23" s="9" t="s">
        <v>1</v>
      </c>
      <c r="C23" s="3">
        <v>2281.25</v>
      </c>
    </row>
    <row r="24" spans="2:3" x14ac:dyDescent="0.35">
      <c r="B24" s="9" t="s">
        <v>10</v>
      </c>
      <c r="C24" s="3">
        <v>13828.23</v>
      </c>
    </row>
    <row r="25" spans="2:3" x14ac:dyDescent="0.35">
      <c r="B25" s="9" t="s">
        <v>16</v>
      </c>
      <c r="C25" s="3">
        <v>943.25</v>
      </c>
    </row>
    <row r="26" spans="2:3" x14ac:dyDescent="0.35">
      <c r="B26" s="9" t="s">
        <v>13</v>
      </c>
      <c r="C26" s="3">
        <v>12086.099999999999</v>
      </c>
    </row>
    <row r="27" spans="2:3" x14ac:dyDescent="0.35">
      <c r="B27" s="9" t="s">
        <v>11</v>
      </c>
      <c r="C27" s="3">
        <v>4821.18</v>
      </c>
    </row>
    <row r="28" spans="2:3" x14ac:dyDescent="0.35">
      <c r="B28" s="9" t="s">
        <v>8</v>
      </c>
      <c r="C28" s="3">
        <v>15925</v>
      </c>
    </row>
    <row r="29" spans="2:3" x14ac:dyDescent="0.35">
      <c r="B29" s="9" t="s">
        <v>15</v>
      </c>
      <c r="C29" s="3">
        <v>6866.75</v>
      </c>
    </row>
    <row r="30" spans="2:3" x14ac:dyDescent="0.35">
      <c r="B30" s="9" t="s">
        <v>14</v>
      </c>
      <c r="C30" s="3">
        <v>1518.1000000000001</v>
      </c>
    </row>
    <row r="31" spans="2:3" x14ac:dyDescent="0.35">
      <c r="B31" s="9" t="s">
        <v>12</v>
      </c>
      <c r="C31" s="3">
        <v>21197.35</v>
      </c>
    </row>
    <row r="32" spans="2:3" x14ac:dyDescent="0.35">
      <c r="B32" s="9" t="s">
        <v>43</v>
      </c>
      <c r="C32" s="3">
        <v>87945.09</v>
      </c>
    </row>
    <row r="37" spans="2:3" x14ac:dyDescent="0.35">
      <c r="B37" s="8" t="s">
        <v>6</v>
      </c>
      <c r="C37" t="s">
        <v>42</v>
      </c>
    </row>
    <row r="38" spans="2:3" x14ac:dyDescent="0.35">
      <c r="B38" s="9" t="s">
        <v>9</v>
      </c>
      <c r="C38" s="3">
        <v>2770.84</v>
      </c>
    </row>
    <row r="39" spans="2:3" x14ac:dyDescent="0.35">
      <c r="B39" s="9" t="s">
        <v>1</v>
      </c>
      <c r="C39" s="3">
        <v>503.69999999999993</v>
      </c>
    </row>
    <row r="40" spans="2:3" x14ac:dyDescent="0.35">
      <c r="B40" s="9" t="s">
        <v>10</v>
      </c>
      <c r="C40" s="3">
        <v>8781.5699999999979</v>
      </c>
    </row>
    <row r="41" spans="2:3" x14ac:dyDescent="0.35">
      <c r="B41" s="9" t="s">
        <v>16</v>
      </c>
      <c r="C41" s="3">
        <v>596.81999999999994</v>
      </c>
    </row>
    <row r="42" spans="2:3" x14ac:dyDescent="0.35">
      <c r="B42" s="9" t="s">
        <v>13</v>
      </c>
      <c r="C42" s="3">
        <v>6754.7999999999993</v>
      </c>
    </row>
    <row r="43" spans="2:3" x14ac:dyDescent="0.35">
      <c r="B43" s="9" t="s">
        <v>11</v>
      </c>
      <c r="C43" s="3">
        <v>2380.5599999999995</v>
      </c>
    </row>
    <row r="44" spans="2:3" x14ac:dyDescent="0.35">
      <c r="B44" s="9" t="s">
        <v>8</v>
      </c>
      <c r="C44" s="3">
        <v>4567.4999999999991</v>
      </c>
    </row>
    <row r="45" spans="2:3" x14ac:dyDescent="0.35">
      <c r="B45" s="9" t="s">
        <v>15</v>
      </c>
      <c r="C45" s="3">
        <v>2796.6400000000003</v>
      </c>
    </row>
    <row r="46" spans="2:3" x14ac:dyDescent="0.35">
      <c r="B46" s="9" t="s">
        <v>14</v>
      </c>
      <c r="C46" s="3">
        <v>969</v>
      </c>
    </row>
    <row r="47" spans="2:3" x14ac:dyDescent="0.35">
      <c r="B47" s="9" t="s">
        <v>12</v>
      </c>
      <c r="C47" s="3">
        <v>13090.999999999996</v>
      </c>
    </row>
    <row r="48" spans="2:3" x14ac:dyDescent="0.35">
      <c r="B48" s="9" t="s">
        <v>43</v>
      </c>
      <c r="C48" s="3">
        <v>43212.429999999993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422E9-E85A-46EE-9E19-47AEC72D6FCB}">
  <dimension ref="C2:D59"/>
  <sheetViews>
    <sheetView topLeftCell="A4" workbookViewId="0">
      <selection activeCell="D16" sqref="D16"/>
    </sheetView>
  </sheetViews>
  <sheetFormatPr defaultRowHeight="14.5" x14ac:dyDescent="0.35"/>
  <cols>
    <col min="3" max="3" width="61.7265625" bestFit="1" customWidth="1"/>
    <col min="4" max="4" width="9.81640625" bestFit="1" customWidth="1"/>
  </cols>
  <sheetData>
    <row r="2" spans="3:4" x14ac:dyDescent="0.35">
      <c r="C2" s="13" t="s">
        <v>61</v>
      </c>
      <c r="D2" s="13"/>
    </row>
    <row r="3" spans="3:4" x14ac:dyDescent="0.35">
      <c r="C3" s="13"/>
      <c r="D3" s="13"/>
    </row>
    <row r="5" spans="3:4" x14ac:dyDescent="0.35">
      <c r="C5" s="10" t="s">
        <v>48</v>
      </c>
      <c r="D5" s="3">
        <f>SUM('Apocolypse Sales'!M2:M75)</f>
        <v>43212.429999999993</v>
      </c>
    </row>
    <row r="6" spans="3:4" x14ac:dyDescent="0.35">
      <c r="C6" s="10" t="s">
        <v>49</v>
      </c>
      <c r="D6" s="3">
        <f>SUM('Apocolypse Sales'!L2:L75)</f>
        <v>87945.09</v>
      </c>
    </row>
    <row r="7" spans="3:4" x14ac:dyDescent="0.35">
      <c r="C7" s="10" t="s">
        <v>50</v>
      </c>
      <c r="D7" s="3">
        <f>SUM('Apocolypse Sales'!K2:K75)</f>
        <v>44732.660000000018</v>
      </c>
    </row>
    <row r="8" spans="3:4" x14ac:dyDescent="0.35">
      <c r="C8" s="10" t="s">
        <v>51</v>
      </c>
      <c r="D8">
        <f>SUM('Apocolypse Sales'!F2:F75)</f>
        <v>3001</v>
      </c>
    </row>
    <row r="10" spans="3:4" x14ac:dyDescent="0.35">
      <c r="C10" s="10" t="s">
        <v>52</v>
      </c>
    </row>
    <row r="11" spans="3:4" x14ac:dyDescent="0.35">
      <c r="C11" t="s">
        <v>53</v>
      </c>
      <c r="D11" s="3">
        <f>SUMIF('Apocolypse Sales'!H2:H75,'Apocolypse Sales'!H2,'Apocolypse Sales'!L2:L75)</f>
        <v>39426.89</v>
      </c>
    </row>
    <row r="12" spans="3:4" x14ac:dyDescent="0.35">
      <c r="C12" t="s">
        <v>54</v>
      </c>
      <c r="D12" s="3">
        <f>SUMIF('Apocolypse Sales'!H2:H75,'Apocolypse Sales'!H43,'Apocolypse Sales'!L2:L75)</f>
        <v>30938.89</v>
      </c>
    </row>
    <row r="13" spans="3:4" x14ac:dyDescent="0.35">
      <c r="C13" t="s">
        <v>55</v>
      </c>
      <c r="D13" s="3">
        <f>SUMIF('Apocolypse Sales'!H2:H75,'Apocolypse Sales'!H66,'Apocolypse Sales'!L2:L75)</f>
        <v>17579.310000000001</v>
      </c>
    </row>
    <row r="15" spans="3:4" x14ac:dyDescent="0.35">
      <c r="C15" s="10" t="s">
        <v>56</v>
      </c>
    </row>
    <row r="16" spans="3:4" x14ac:dyDescent="0.35">
      <c r="C16" s="11" t="s">
        <v>11</v>
      </c>
      <c r="D16" s="3">
        <f>SUMIF('Apocolypse Sales'!D2:D75,"Solar Battery Flashlight",'Apocolypse Sales'!L2:L75)</f>
        <v>4821.18</v>
      </c>
    </row>
    <row r="17" spans="3:4" x14ac:dyDescent="0.35">
      <c r="C17" s="11" t="s">
        <v>10</v>
      </c>
      <c r="D17" s="3">
        <f>SUMIF('Apocolypse Sales'!D2:D75,"Multitool Survivial Knife",'Apocolypse Sales'!L2:L75)</f>
        <v>13828.23</v>
      </c>
    </row>
    <row r="18" spans="3:4" x14ac:dyDescent="0.35">
      <c r="C18" s="11" t="s">
        <v>9</v>
      </c>
      <c r="D18" s="3">
        <f>SUMIF('Apocolypse Sales'!D2:D75,"Backpack",'Apocolypse Sales'!L2:L75)</f>
        <v>8477.880000000001</v>
      </c>
    </row>
    <row r="19" spans="3:4" x14ac:dyDescent="0.35">
      <c r="C19" s="11" t="s">
        <v>16</v>
      </c>
      <c r="D19" s="3">
        <f>SUMIF('Apocolypse Sales'!D2:D75,"N95 Mask",'Apocolypse Sales'!L2:L75)</f>
        <v>943.25</v>
      </c>
    </row>
    <row r="20" spans="3:4" x14ac:dyDescent="0.35">
      <c r="C20" s="11" t="s">
        <v>1</v>
      </c>
      <c r="D20" s="3">
        <f>SUMIF('Apocolypse Sales'!D2:D75,"Duct Tape",'Apocolypse Sales'!L2:L75)</f>
        <v>2281.25</v>
      </c>
    </row>
    <row r="21" spans="3:4" x14ac:dyDescent="0.35">
      <c r="C21" s="11" t="s">
        <v>8</v>
      </c>
      <c r="D21" s="3">
        <f>SUMIF('Apocolypse Sales'!D2:D75,"Stainless Steel Axe ",'Apocolypse Sales'!L2:L75)</f>
        <v>15925</v>
      </c>
    </row>
    <row r="22" spans="3:4" x14ac:dyDescent="0.35">
      <c r="C22" s="11" t="s">
        <v>13</v>
      </c>
      <c r="D22" s="3">
        <f>SUMIF('Apocolypse Sales'!D2:D75,"Nylon Rope",'Apocolypse Sales'!L2:L75)</f>
        <v>12086.099999999999</v>
      </c>
    </row>
    <row r="23" spans="3:4" x14ac:dyDescent="0.35">
      <c r="C23" s="11" t="s">
        <v>12</v>
      </c>
      <c r="D23" s="3">
        <f>SUMIF('Apocolypse Sales'!D2:D75,"Weatherproof Jacket",'Apocolypse Sales'!L2:L75)</f>
        <v>21197.35</v>
      </c>
    </row>
    <row r="24" spans="3:4" x14ac:dyDescent="0.35">
      <c r="C24" s="11" t="s">
        <v>15</v>
      </c>
      <c r="D24" s="3">
        <f>SUMIF('Apocolypse Sales'!D2:D75,"Water Purifier",'Apocolypse Sales'!L2:L75)</f>
        <v>6866.75</v>
      </c>
    </row>
    <row r="25" spans="3:4" x14ac:dyDescent="0.35">
      <c r="C25" s="11" t="s">
        <v>14</v>
      </c>
      <c r="D25" s="3">
        <f>SUMIF('Apocolypse Sales'!D2:D75,"Waterproof Matches",'Apocolypse Sales'!L2:L75)</f>
        <v>1518.1000000000001</v>
      </c>
    </row>
    <row r="27" spans="3:4" x14ac:dyDescent="0.35">
      <c r="C27" s="10" t="s">
        <v>57</v>
      </c>
    </row>
    <row r="28" spans="3:4" x14ac:dyDescent="0.35">
      <c r="C28" s="11" t="s">
        <v>11</v>
      </c>
      <c r="D28" s="3">
        <f>SUMIF('Apocolypse Sales'!D2:D75,"Solar Battery Flashlight",'Apocolypse Sales'!M2:M75)</f>
        <v>2380.5599999999995</v>
      </c>
    </row>
    <row r="29" spans="3:4" x14ac:dyDescent="0.35">
      <c r="C29" s="11" t="s">
        <v>10</v>
      </c>
      <c r="D29" s="3">
        <f>SUMIF('Apocolypse Sales'!D2:D75,"Multitool Survivial Knife",'Apocolypse Sales'!M2:M75)</f>
        <v>8781.5699999999979</v>
      </c>
    </row>
    <row r="30" spans="3:4" x14ac:dyDescent="0.35">
      <c r="C30" s="11" t="s">
        <v>9</v>
      </c>
      <c r="D30" s="3">
        <f>SUMIF('Apocolypse Sales'!D2:D75,"Backpack",'Apocolypse Sales'!M2:M75)</f>
        <v>2770.84</v>
      </c>
    </row>
    <row r="31" spans="3:4" x14ac:dyDescent="0.35">
      <c r="C31" s="11" t="s">
        <v>16</v>
      </c>
      <c r="D31" s="3">
        <f>SUMIF('Apocolypse Sales'!D2:D75,"N95 Mask",'Apocolypse Sales'!M2:M75)</f>
        <v>596.81999999999994</v>
      </c>
    </row>
    <row r="32" spans="3:4" x14ac:dyDescent="0.35">
      <c r="C32" s="11" t="s">
        <v>1</v>
      </c>
      <c r="D32" s="3">
        <f>SUMIF('Apocolypse Sales'!D2:D75,"Duct Tape",'Apocolypse Sales'!M2:M75)</f>
        <v>503.69999999999993</v>
      </c>
    </row>
    <row r="33" spans="3:4" x14ac:dyDescent="0.35">
      <c r="C33" s="11" t="s">
        <v>8</v>
      </c>
      <c r="D33" s="3">
        <f>SUMIF('Apocolypse Sales'!D2:D75,"Stainless Steel Axe ",'Apocolypse Sales'!M2:M75)</f>
        <v>4567.4999999999991</v>
      </c>
    </row>
    <row r="34" spans="3:4" x14ac:dyDescent="0.35">
      <c r="C34" s="11" t="s">
        <v>13</v>
      </c>
      <c r="D34" s="3">
        <f>SUMIF('Apocolypse Sales'!D2:D75,"Nylon Rope",'Apocolypse Sales'!M2:M75)</f>
        <v>6754.7999999999993</v>
      </c>
    </row>
    <row r="35" spans="3:4" x14ac:dyDescent="0.35">
      <c r="C35" s="11" t="s">
        <v>12</v>
      </c>
      <c r="D35" s="3">
        <f>SUMIF('Apocolypse Sales'!D2:D75,"Weatherproof Jacket",'Apocolypse Sales'!M2:M75)</f>
        <v>13090.999999999996</v>
      </c>
    </row>
    <row r="36" spans="3:4" x14ac:dyDescent="0.35">
      <c r="C36" s="11" t="s">
        <v>15</v>
      </c>
      <c r="D36" s="3">
        <f>SUMIF('Apocolypse Sales'!D2:D75,"Water Purifier",'Apocolypse Sales'!M2:M75)</f>
        <v>2796.6400000000003</v>
      </c>
    </row>
    <row r="37" spans="3:4" x14ac:dyDescent="0.35">
      <c r="C37" s="11" t="s">
        <v>14</v>
      </c>
      <c r="D37" s="3">
        <f>SUMIF('Apocolypse Sales'!D2:D75,"Waterproof Matches",'Apocolypse Sales'!M2:M75)</f>
        <v>969</v>
      </c>
    </row>
    <row r="40" spans="3:4" x14ac:dyDescent="0.35">
      <c r="C40" s="10" t="s">
        <v>58</v>
      </c>
      <c r="D40" s="3">
        <f>SUM('Apocolypse Sales'!M2:M75)</f>
        <v>43212.429999999993</v>
      </c>
    </row>
    <row r="42" spans="3:4" x14ac:dyDescent="0.35">
      <c r="C42" s="10" t="s">
        <v>60</v>
      </c>
    </row>
    <row r="43" spans="3:4" x14ac:dyDescent="0.35">
      <c r="C43" s="11" t="s">
        <v>17</v>
      </c>
      <c r="D43" s="3">
        <f>SUMIF('Apocolypse Sales'!B2:B75,'Apocolypse Sales'!B2,'Apocolypse Sales'!M2:M75)</f>
        <v>13079.63</v>
      </c>
    </row>
    <row r="44" spans="3:4" x14ac:dyDescent="0.35">
      <c r="C44" s="11" t="s">
        <v>18</v>
      </c>
      <c r="D44" s="3">
        <f>SUMIF('Apocolypse Sales'!B2:B75,'Apocolypse Sales'!B38,'Apocolypse Sales'!M2:M75)</f>
        <v>7964.1299999999992</v>
      </c>
    </row>
    <row r="45" spans="3:4" x14ac:dyDescent="0.35">
      <c r="C45" s="11" t="s">
        <v>19</v>
      </c>
      <c r="D45" s="3">
        <f>SUMIF('Apocolypse Sales'!B2:B75,'Apocolypse Sales'!B43,'Apocolypse Sales'!M2:M75)</f>
        <v>15303.800000000001</v>
      </c>
    </row>
    <row r="46" spans="3:4" x14ac:dyDescent="0.35">
      <c r="C46" s="11" t="s">
        <v>20</v>
      </c>
      <c r="D46" s="3">
        <f>SUMIF('Apocolypse Sales'!B2:B75,'Apocolypse Sales'!B64,'Apocolypse Sales'!M2:M75)</f>
        <v>6864.869999999999</v>
      </c>
    </row>
    <row r="48" spans="3:4" x14ac:dyDescent="0.35">
      <c r="C48" s="10" t="s">
        <v>59</v>
      </c>
    </row>
    <row r="49" spans="3:4" x14ac:dyDescent="0.35">
      <c r="C49" s="11" t="s">
        <v>17</v>
      </c>
      <c r="D49">
        <f>SUMIF('Apocolypse Sales'!B2:B75,"Uncle Joe's Prep Shop",'Apocolypse Sales'!F2:F75)</f>
        <v>951</v>
      </c>
    </row>
    <row r="50" spans="3:4" x14ac:dyDescent="0.35">
      <c r="C50" s="11" t="s">
        <v>18</v>
      </c>
      <c r="D50">
        <f>SUMIF('Apocolypse Sales'!B2:B75,"Alex The Analyst Apocolype Preppers ",'Apocolypse Sales'!F2:F75)</f>
        <v>613</v>
      </c>
    </row>
    <row r="51" spans="3:4" x14ac:dyDescent="0.35">
      <c r="C51" s="11" t="s">
        <v>19</v>
      </c>
      <c r="D51">
        <f>SUMIF('Apocolypse Sales'!B2:B75,"Apocolypse Preppers United",'Apocolypse Sales'!F2:F75)</f>
        <v>828</v>
      </c>
    </row>
    <row r="52" spans="3:4" x14ac:dyDescent="0.35">
      <c r="C52" s="11" t="s">
        <v>20</v>
      </c>
      <c r="D52">
        <f>SUMIF('Apocolypse Sales'!B2:B75,"Prep4Anything Prepping Store",'Apocolypse Sales'!F2:F75)</f>
        <v>609</v>
      </c>
    </row>
    <row r="55" spans="3:4" x14ac:dyDescent="0.35">
      <c r="C55" s="10" t="s">
        <v>62</v>
      </c>
    </row>
    <row r="56" spans="3:4" x14ac:dyDescent="0.35">
      <c r="C56" s="11" t="s">
        <v>17</v>
      </c>
      <c r="D56">
        <f>COUNTIF('Apocolypse Sales'!B2:B75,"Uncle Joe's Prep Shop")</f>
        <v>22</v>
      </c>
    </row>
    <row r="57" spans="3:4" x14ac:dyDescent="0.35">
      <c r="C57" s="11" t="s">
        <v>18</v>
      </c>
      <c r="D57">
        <f>COUNTIF('Apocolypse Sales'!B2:B75,"Alex The Analyst Apocolype Preppers ")</f>
        <v>16</v>
      </c>
    </row>
    <row r="58" spans="3:4" x14ac:dyDescent="0.35">
      <c r="C58" s="11" t="s">
        <v>19</v>
      </c>
      <c r="D58">
        <f>COUNTIF('Apocolypse Sales'!B2:B75,"Apocolypse Preppers United")</f>
        <v>20</v>
      </c>
    </row>
    <row r="59" spans="3:4" x14ac:dyDescent="0.35">
      <c r="C59" s="11" t="s">
        <v>20</v>
      </c>
      <c r="D59">
        <f>COUNTIF('Apocolypse Sales'!B2:B75,"Prep4Anything Prepping Store")</f>
        <v>16</v>
      </c>
    </row>
  </sheetData>
  <mergeCells count="1">
    <mergeCell ref="C2:D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CC064-2DF9-471C-8009-A9E1FCE804F2}">
  <dimension ref="A1"/>
  <sheetViews>
    <sheetView showGridLines="0" zoomScaleNormal="100" workbookViewId="0">
      <selection activeCell="M27" sqref="M27"/>
    </sheetView>
  </sheetViews>
  <sheetFormatPr defaultRowHeight="14.5"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B4DCA-A388-4E68-B9D0-F51F2C8D1A9D}">
  <dimension ref="B2:N13"/>
  <sheetViews>
    <sheetView workbookViewId="0">
      <selection activeCell="C18" sqref="C18"/>
    </sheetView>
  </sheetViews>
  <sheetFormatPr defaultRowHeight="14.5" x14ac:dyDescent="0.35"/>
  <cols>
    <col min="2" max="2" width="3.54296875" bestFit="1" customWidth="1"/>
    <col min="3" max="3" width="46.453125" bestFit="1" customWidth="1"/>
  </cols>
  <sheetData>
    <row r="2" spans="2:14" x14ac:dyDescent="0.35">
      <c r="B2" t="s">
        <v>63</v>
      </c>
      <c r="C2" s="12" t="s">
        <v>64</v>
      </c>
    </row>
    <row r="3" spans="2:14" x14ac:dyDescent="0.35">
      <c r="B3">
        <v>1</v>
      </c>
      <c r="C3" t="s">
        <v>65</v>
      </c>
      <c r="L3" s="6" t="s">
        <v>2</v>
      </c>
      <c r="M3" s="5" t="s">
        <v>38</v>
      </c>
      <c r="N3" s="5" t="s">
        <v>39</v>
      </c>
    </row>
    <row r="4" spans="2:14" x14ac:dyDescent="0.35">
      <c r="B4">
        <v>2</v>
      </c>
      <c r="C4" t="s">
        <v>35</v>
      </c>
      <c r="L4" s="6" t="s">
        <v>17</v>
      </c>
      <c r="M4" s="5" t="s">
        <v>13</v>
      </c>
      <c r="N4" s="7" t="s">
        <v>22</v>
      </c>
    </row>
    <row r="5" spans="2:14" x14ac:dyDescent="0.35">
      <c r="B5">
        <v>3</v>
      </c>
      <c r="C5" t="s">
        <v>66</v>
      </c>
      <c r="L5" s="6" t="s">
        <v>18</v>
      </c>
      <c r="M5" s="5" t="s">
        <v>14</v>
      </c>
      <c r="N5" s="7" t="s">
        <v>23</v>
      </c>
    </row>
    <row r="6" spans="2:14" x14ac:dyDescent="0.35">
      <c r="B6">
        <v>4</v>
      </c>
      <c r="C6" t="s">
        <v>67</v>
      </c>
      <c r="L6" s="6" t="s">
        <v>19</v>
      </c>
      <c r="M6" s="5" t="s">
        <v>8</v>
      </c>
      <c r="N6" s="7" t="s">
        <v>24</v>
      </c>
    </row>
    <row r="7" spans="2:14" x14ac:dyDescent="0.35">
      <c r="B7">
        <v>5</v>
      </c>
      <c r="C7" t="s">
        <v>36</v>
      </c>
      <c r="L7" s="6" t="s">
        <v>20</v>
      </c>
      <c r="M7" s="5" t="s">
        <v>9</v>
      </c>
    </row>
    <row r="8" spans="2:14" x14ac:dyDescent="0.35">
      <c r="B8">
        <v>6</v>
      </c>
      <c r="C8" t="s">
        <v>37</v>
      </c>
      <c r="M8" s="5" t="s">
        <v>10</v>
      </c>
    </row>
    <row r="9" spans="2:14" x14ac:dyDescent="0.35">
      <c r="B9">
        <v>7</v>
      </c>
      <c r="C9" t="s">
        <v>41</v>
      </c>
      <c r="M9" s="5" t="s">
        <v>11</v>
      </c>
    </row>
    <row r="10" spans="2:14" x14ac:dyDescent="0.35">
      <c r="M10" s="5" t="s">
        <v>12</v>
      </c>
    </row>
    <row r="11" spans="2:14" x14ac:dyDescent="0.35">
      <c r="M11" s="5" t="s">
        <v>1</v>
      </c>
    </row>
    <row r="12" spans="2:14" x14ac:dyDescent="0.35">
      <c r="M12" s="5" t="s">
        <v>15</v>
      </c>
    </row>
    <row r="13" spans="2:14" x14ac:dyDescent="0.35">
      <c r="M13" s="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Apocolypse Sales Original</vt:lpstr>
      <vt:lpstr>Apocolypse Store Original</vt:lpstr>
      <vt:lpstr>Apocolypse Store</vt:lpstr>
      <vt:lpstr>Apocolypse Sales</vt:lpstr>
      <vt:lpstr>pivottables</vt:lpstr>
      <vt:lpstr>Analysis</vt:lpstr>
      <vt:lpstr>DashBoard</vt:lpstr>
      <vt:lpstr>steps</vt:lpstr>
      <vt:lpstr>Davi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David Adepegba</cp:lastModifiedBy>
  <dcterms:created xsi:type="dcterms:W3CDTF">2022-04-22T14:13:11Z</dcterms:created>
  <dcterms:modified xsi:type="dcterms:W3CDTF">2024-03-04T20:13:58Z</dcterms:modified>
</cp:coreProperties>
</file>