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eda\Microsimulation\Tax_Microsimulation\"/>
    </mc:Choice>
  </mc:AlternateContent>
  <xr:revisionPtr revIDLastSave="0" documentId="13_ncr:1_{CB717963-9D07-4D7F-B213-9ACC2655E4BF}" xr6:coauthVersionLast="47" xr6:coauthVersionMax="47" xr10:uidLastSave="{00000000-0000-0000-0000-000000000000}"/>
  <bookViews>
    <workbookView xWindow="-120" yWindow="-120" windowWidth="21840" windowHeight="13020" firstSheet="14" activeTab="16" xr2:uid="{00000000-000D-0000-FFFF-FFFF00000000}"/>
  </bookViews>
  <sheets>
    <sheet name="Sheet1" sheetId="1" r:id="rId1"/>
    <sheet name="Sheet2" sheetId="2" r:id="rId2"/>
    <sheet name="MPN" sheetId="3" r:id="rId3"/>
    <sheet name="VAT distr" sheetId="4" r:id="rId4"/>
    <sheet name="rev" sheetId="5" r:id="rId5"/>
    <sheet name="distr" sheetId="6" r:id="rId6"/>
    <sheet name="distr_cons" sheetId="7" r:id="rId7"/>
    <sheet name="sample mean" sheetId="9" r:id="rId8"/>
    <sheet name="stakeholder" sheetId="10" r:id="rId9"/>
    <sheet name="result_food_reform" sheetId="11" r:id="rId10"/>
    <sheet name="result_12%" sheetId="12" r:id="rId11"/>
    <sheet name="result_all_taxed" sheetId="14" r:id="rId12"/>
    <sheet name="result_tobacco_alc" sheetId="15" r:id="rId13"/>
    <sheet name="result_trans_dur_veh" sheetId="16" r:id="rId14"/>
    <sheet name="result_al_tob_veh_dur" sheetId="17" r:id="rId15"/>
    <sheet name="result_edu_health_fin" sheetId="18" r:id="rId16"/>
    <sheet name="Policy recom" sheetId="19" r:id="rId17"/>
  </sheets>
  <externalReferences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J21" i="19"/>
  <c r="J20" i="19"/>
  <c r="J19" i="19"/>
  <c r="J18" i="19"/>
  <c r="J17" i="19"/>
  <c r="J16" i="19"/>
  <c r="J15" i="19"/>
  <c r="L3" i="18"/>
  <c r="M3" i="18" s="1"/>
  <c r="L3" i="17"/>
  <c r="M3" i="17" s="1"/>
  <c r="L3" i="16"/>
  <c r="M3" i="16" s="1"/>
  <c r="K3" i="15"/>
  <c r="L3" i="15" s="1"/>
  <c r="L3" i="14"/>
  <c r="M3" i="14" s="1"/>
  <c r="L3" i="12"/>
  <c r="M3" i="12" s="1"/>
  <c r="O36" i="18"/>
  <c r="O29" i="18"/>
  <c r="O36" i="17"/>
  <c r="O29" i="17"/>
  <c r="O35" i="16"/>
  <c r="O28" i="16"/>
  <c r="O36" i="15"/>
  <c r="O29" i="15"/>
  <c r="O36" i="14"/>
  <c r="O29" i="14"/>
  <c r="O35" i="12"/>
  <c r="O28" i="12"/>
  <c r="O37" i="11"/>
  <c r="O30" i="11"/>
  <c r="M4" i="11"/>
  <c r="L4" i="11"/>
  <c r="O21" i="3"/>
  <c r="N21" i="3"/>
  <c r="N22" i="3"/>
  <c r="B28" i="15"/>
  <c r="B28" i="14"/>
  <c r="B29" i="11"/>
  <c r="B27" i="12"/>
  <c r="M16" i="3"/>
  <c r="L16" i="3"/>
  <c r="I16" i="3"/>
  <c r="J16" i="3"/>
  <c r="K16" i="3"/>
  <c r="H16" i="3"/>
  <c r="N37" i="9"/>
  <c r="M37" i="9"/>
  <c r="L37" i="9"/>
  <c r="K37" i="9"/>
  <c r="J37" i="9"/>
  <c r="H38" i="9"/>
  <c r="H37" i="9"/>
  <c r="H41" i="9"/>
  <c r="L33" i="9"/>
  <c r="K33" i="9"/>
  <c r="J33" i="9"/>
  <c r="I33" i="9"/>
  <c r="H33" i="9"/>
  <c r="L32" i="9"/>
  <c r="K32" i="9"/>
  <c r="J32" i="9"/>
  <c r="I32" i="9"/>
  <c r="H32" i="9"/>
  <c r="H46" i="7"/>
  <c r="H45" i="7"/>
  <c r="B33" i="7"/>
  <c r="B19" i="7"/>
  <c r="B4" i="7"/>
  <c r="D42" i="1"/>
  <c r="O19" i="3"/>
  <c r="C41" i="4"/>
  <c r="C39" i="4"/>
  <c r="C38" i="4"/>
  <c r="C37" i="4"/>
  <c r="C36" i="4"/>
  <c r="C35" i="4"/>
  <c r="C34" i="4"/>
  <c r="C33" i="4"/>
  <c r="C32" i="4"/>
  <c r="C31" i="4"/>
  <c r="C30" i="4"/>
  <c r="S19" i="3"/>
  <c r="Q19" i="3"/>
  <c r="Q20" i="3" s="1"/>
  <c r="I59" i="1" l="1"/>
  <c r="N19" i="3"/>
  <c r="L21" i="3"/>
  <c r="O16" i="3"/>
  <c r="L22" i="3" s="1"/>
  <c r="T18" i="3" s="1"/>
  <c r="B26" i="3"/>
  <c r="F16" i="2"/>
  <c r="E17" i="2"/>
  <c r="E18" i="2"/>
  <c r="Q16" i="3" l="1"/>
  <c r="L26" i="3"/>
  <c r="N27" i="3" s="1"/>
  <c r="L3" i="3"/>
  <c r="L6" i="3"/>
  <c r="L5" i="3"/>
  <c r="L4" i="3"/>
  <c r="B22" i="3"/>
  <c r="C22" i="3"/>
  <c r="D22" i="3"/>
  <c r="E22" i="3"/>
  <c r="F22" i="3"/>
  <c r="G22" i="3"/>
  <c r="H22" i="3"/>
  <c r="I22" i="3"/>
  <c r="J22" i="3"/>
  <c r="K22" i="3"/>
  <c r="E27" i="1"/>
  <c r="E26" i="1"/>
  <c r="E25" i="1"/>
  <c r="E24" i="1"/>
  <c r="E23" i="1"/>
  <c r="E22" i="1"/>
  <c r="E21" i="1"/>
  <c r="E20" i="1"/>
  <c r="E19" i="1"/>
  <c r="E18" i="1"/>
  <c r="E12" i="1"/>
  <c r="E11" i="1"/>
  <c r="E10" i="1"/>
  <c r="E9" i="1"/>
  <c r="E8" i="1"/>
  <c r="E7" i="1"/>
  <c r="E6" i="1"/>
  <c r="E5" i="1"/>
  <c r="E4" i="1"/>
  <c r="E3" i="1"/>
  <c r="D27" i="1"/>
  <c r="D26" i="1"/>
  <c r="D25" i="1"/>
  <c r="D24" i="1"/>
  <c r="D23" i="1"/>
  <c r="D22" i="1"/>
  <c r="D21" i="1"/>
  <c r="D20" i="1"/>
  <c r="D19" i="1"/>
  <c r="D18" i="1"/>
  <c r="D12" i="1"/>
  <c r="D11" i="1"/>
  <c r="D10" i="1"/>
  <c r="D9" i="1"/>
  <c r="D8" i="1"/>
  <c r="D7" i="1"/>
  <c r="D6" i="1"/>
  <c r="D5" i="1"/>
  <c r="D4" i="1"/>
  <c r="D3" i="1"/>
  <c r="B28" i="1"/>
  <c r="B13" i="1"/>
  <c r="B43" i="1"/>
  <c r="H3" i="3" l="1"/>
  <c r="H6" i="3"/>
  <c r="H5" i="3"/>
  <c r="H4" i="3"/>
  <c r="G4" i="3"/>
  <c r="G3" i="3"/>
  <c r="G6" i="3"/>
  <c r="G5" i="3"/>
  <c r="K3" i="3"/>
  <c r="K6" i="3"/>
  <c r="K5" i="3"/>
  <c r="K4" i="3"/>
  <c r="J3" i="3"/>
  <c r="J6" i="3"/>
  <c r="J5" i="3"/>
  <c r="J4" i="3"/>
  <c r="I3" i="3"/>
  <c r="I6" i="3"/>
  <c r="I5" i="3"/>
  <c r="I4" i="3"/>
  <c r="F4" i="3"/>
  <c r="F6" i="3"/>
  <c r="F3" i="3"/>
  <c r="F5" i="3"/>
  <c r="E6" i="3"/>
  <c r="E4" i="3"/>
  <c r="E3" i="3"/>
  <c r="E5" i="3"/>
  <c r="D4" i="3"/>
  <c r="D3" i="3"/>
  <c r="D6" i="3"/>
  <c r="D5" i="3"/>
  <c r="C4" i="3"/>
  <c r="C6" i="3"/>
  <c r="C3" i="3"/>
  <c r="C5" i="3"/>
  <c r="B5" i="3"/>
  <c r="B4" i="3"/>
  <c r="B3" i="3"/>
  <c r="B6" i="3"/>
  <c r="C27" i="1"/>
  <c r="C12" i="1"/>
</calcChain>
</file>

<file path=xl/sharedStrings.xml><?xml version="1.0" encoding="utf-8"?>
<sst xmlns="http://schemas.openxmlformats.org/spreadsheetml/2006/main" count="770" uniqueCount="184">
  <si>
    <t>Decile</t>
  </si>
  <si>
    <t>avg_consumption</t>
  </si>
  <si>
    <t>first_10%</t>
  </si>
  <si>
    <t>second_10%</t>
  </si>
  <si>
    <t>third_10%</t>
  </si>
  <si>
    <t>fourth_10%</t>
  </si>
  <si>
    <t>fifth_10%</t>
  </si>
  <si>
    <t>sixth_10%</t>
  </si>
  <si>
    <t>seventh_10%</t>
  </si>
  <si>
    <t>eighth_10%</t>
  </si>
  <si>
    <t>ninth_10%</t>
  </si>
  <si>
    <t>tenth_10%</t>
  </si>
  <si>
    <t>Non Food</t>
  </si>
  <si>
    <t>Food</t>
  </si>
  <si>
    <t>Total Consumption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</si>
  <si>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</si>
  <si>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</si>
  <si>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</si>
  <si>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</si>
  <si>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</si>
  <si>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</si>
  <si>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</si>
  <si>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</si>
  <si>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</si>
  <si>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</si>
  <si>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</si>
  <si>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</si>
  <si>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Overall</t>
  </si>
  <si>
    <t>Rural</t>
  </si>
  <si>
    <t>Total</t>
  </si>
  <si>
    <t>VAT</t>
  </si>
  <si>
    <t>other</t>
  </si>
  <si>
    <t>Income taxes</t>
  </si>
  <si>
    <t>GDP</t>
  </si>
  <si>
    <t>Total Consumption Ditribution</t>
  </si>
  <si>
    <t>avg_vat_liability</t>
  </si>
  <si>
    <t>vat1</t>
  </si>
  <si>
    <t>vat2</t>
  </si>
  <si>
    <t>vat_diff</t>
  </si>
  <si>
    <t>current_law_All</t>
  </si>
  <si>
    <t>reform_All</t>
  </si>
  <si>
    <t>Current</t>
  </si>
  <si>
    <t>index</t>
  </si>
  <si>
    <t>vatax_2018</t>
  </si>
  <si>
    <t>vatax_2019</t>
  </si>
  <si>
    <t>vatax_2020</t>
  </si>
  <si>
    <t>vatax_2021</t>
  </si>
  <si>
    <t>vatax_2022</t>
  </si>
  <si>
    <t>vatax_ref_2022</t>
  </si>
  <si>
    <t>vatax_ref_2023</t>
  </si>
  <si>
    <t>vatax_ref_2024</t>
  </si>
  <si>
    <t>vatax_ref_2025</t>
  </si>
  <si>
    <t>vatax_ref_2026</t>
  </si>
  <si>
    <t>vatax_ref_2027</t>
  </si>
  <si>
    <t xml:space="preserve"> 0-10n</t>
  </si>
  <si>
    <t xml:space="preserve"> 0-10z</t>
  </si>
  <si>
    <t xml:space="preserve"> 0-10p</t>
  </si>
  <si>
    <t xml:space="preserve"> 10-20</t>
  </si>
  <si>
    <t xml:space="preserve"> 20-30</t>
  </si>
  <si>
    <t xml:space="preserve"> 30-40</t>
  </si>
  <si>
    <t xml:space="preserve"> 40-50</t>
  </si>
  <si>
    <t xml:space="preserve"> 50-60</t>
  </si>
  <si>
    <t xml:space="preserve"> 60-70</t>
  </si>
  <si>
    <t xml:space="preserve"> 70-80</t>
  </si>
  <si>
    <t xml:space="preserve"> 80-90</t>
  </si>
  <si>
    <t xml:space="preserve"> 90-100</t>
  </si>
  <si>
    <t xml:space="preserve"> ALL</t>
  </si>
  <si>
    <t xml:space="preserve"> 90-95</t>
  </si>
  <si>
    <t xml:space="preserve"> 95-99</t>
  </si>
  <si>
    <t xml:space="preserve"> Top 1%</t>
  </si>
  <si>
    <t>current</t>
  </si>
  <si>
    <t>&lt;0</t>
  </si>
  <si>
    <t>0-12 m</t>
  </si>
  <si>
    <t>12-25m</t>
  </si>
  <si>
    <t>25-35m</t>
  </si>
  <si>
    <t>35-50m</t>
  </si>
  <si>
    <t>50-65m</t>
  </si>
  <si>
    <t>65-75m</t>
  </si>
  <si>
    <t>75-100m</t>
  </si>
  <si>
    <t>100-150m</t>
  </si>
  <si>
    <t>&gt;150m</t>
  </si>
  <si>
    <t>ALL</t>
  </si>
  <si>
    <t>current in mill</t>
  </si>
  <si>
    <t>VAT 12%</t>
  </si>
  <si>
    <t>vat 12%</t>
  </si>
  <si>
    <t>all 11%</t>
  </si>
  <si>
    <t>consumption_decile</t>
  </si>
  <si>
    <t>Cons_exempt</t>
  </si>
  <si>
    <t>Taxed_exempt</t>
  </si>
  <si>
    <t>VAT_exempt_food</t>
  </si>
  <si>
    <t>VAT_exempt_non_food</t>
  </si>
  <si>
    <t>Effective_tax_rate</t>
  </si>
  <si>
    <t>1st (lowest 10%)</t>
  </si>
  <si>
    <t>2nd</t>
  </si>
  <si>
    <t>3rd</t>
  </si>
  <si>
    <t>4th</t>
  </si>
  <si>
    <t>5th</t>
  </si>
  <si>
    <t>6th</t>
  </si>
  <si>
    <t>7th</t>
  </si>
  <si>
    <t>8th</t>
  </si>
  <si>
    <t>9th</t>
  </si>
  <si>
    <t>10th (highest 10%)</t>
  </si>
  <si>
    <t>Consumption of exempted goods</t>
  </si>
  <si>
    <t>Consumption of taxed goods</t>
  </si>
  <si>
    <t>Consumption of exempted food</t>
  </si>
  <si>
    <t>Effective Tax Rate</t>
  </si>
  <si>
    <t>Standard Deviation across income groups</t>
  </si>
  <si>
    <t>Highest decile mean value</t>
  </si>
  <si>
    <t>Lowest decile mean value</t>
  </si>
  <si>
    <t>Stakeholder</t>
  </si>
  <si>
    <t>Interest</t>
  </si>
  <si>
    <t>Concerns</t>
  </si>
  <si>
    <t>Influence</t>
  </si>
  <si>
    <t>Government (Ministry of Finance, DGT)</t>
  </si>
  <si>
    <t>Raise revenue to fund development; improve compliance</t>
  </si>
  <si>
    <t>Enforcement limitations; political resistance; maintaining social stability</t>
  </si>
  <si>
    <t>High – implements and enforces tax policy</t>
  </si>
  <si>
    <t>Politicians &amp; Parliament</t>
  </si>
  <si>
    <t>Public approval; political survival</t>
  </si>
  <si>
    <t>Unpopularity of VAT hikes; impact on lower-income constituents</t>
  </si>
  <si>
    <t>High – required for legislative approval</t>
  </si>
  <si>
    <t>Large Businesses (Corporations)</t>
  </si>
  <si>
    <t>Predictability; fairness; simple compliance</t>
  </si>
  <si>
    <t>Complex procedures; declining demand; competition from informal economy</t>
  </si>
  <si>
    <t>Significant – major tax contributors, influence via associations</t>
  </si>
  <si>
    <t>Small &amp; Medium Enterprises (SMEs)</t>
  </si>
  <si>
    <t>Avoid heavy compliance costs; maintain affordability for consumers</t>
  </si>
  <si>
    <t>Administrative burden; potential VAT threshold reduction</t>
  </si>
  <si>
    <t>Moderate – large in number, socially influential</t>
  </si>
  <si>
    <t>Consumers &amp; General Public</t>
  </si>
  <si>
    <t>Affordable prices; fair and transparent use of tax revenues</t>
  </si>
  <si>
    <t>Regressive tax impact; rising cost of living; distrust in tax system</t>
  </si>
  <si>
    <t>High (indirect) – public sentiment drives political decisions</t>
  </si>
  <si>
    <t>International Organizations (e.g. WB, IMF, ADB)</t>
  </si>
  <si>
    <t>Fiscal sustainability; equity; development financing</t>
  </si>
  <si>
    <t>Persistently low tax-to-GDP ratio; inefficient VAT collection</t>
  </si>
  <si>
    <t>Moderate to High – influence via technical and financial support</t>
  </si>
  <si>
    <t>Civil Society &amp; Advocacy Groups</t>
  </si>
  <si>
    <t>Equity; social protection; government accountability</t>
  </si>
  <si>
    <t>Worsening inequality; lack of public services despite tax payments</t>
  </si>
  <si>
    <t>Moderate to High – can shape public discourse and mobilize resistance</t>
  </si>
  <si>
    <t>Tax Consultants &amp; Advisors</t>
  </si>
  <si>
    <t>Clear, consistent regulation; professional guidance</t>
  </si>
  <si>
    <t>Overly complex rules; frequent policy shifts</t>
  </si>
  <si>
    <t>Moderate – indirect influence through compliance ecosystem</t>
  </si>
  <si>
    <t>Key</t>
  </si>
  <si>
    <t>Primary</t>
  </si>
  <si>
    <t>Secondary</t>
  </si>
  <si>
    <t>External</t>
  </si>
  <si>
    <t>Growfactors</t>
  </si>
  <si>
    <t xml:space="preserve">           Sample Mean for  CONS_total  =  38040872.179560006</t>
  </si>
  <si>
    <t xml:space="preserve">       Population Mean for  CONS_total  =  38133560.06065971</t>
  </si>
  <si>
    <t>Sampling Error for Mean(%)  CONS_total  =  0.24%</t>
  </si>
  <si>
    <t>Tax on food</t>
  </si>
  <si>
    <t>VAT TAX Liability - Distribution by Decile</t>
  </si>
  <si>
    <t>VAT contribution by Income Group (in millions)</t>
  </si>
  <si>
    <t>Food crops</t>
  </si>
  <si>
    <t>dairy</t>
  </si>
  <si>
    <t>Fish</t>
  </si>
  <si>
    <t>Fruits, Vegetables, spices</t>
  </si>
  <si>
    <t>Meat</t>
  </si>
  <si>
    <t>Poultry</t>
  </si>
  <si>
    <t>No.</t>
  </si>
  <si>
    <t>Policy Options</t>
  </si>
  <si>
    <t>Increase in Revenue (Trillion Rupiah)</t>
  </si>
  <si>
    <t>% increase in Revenue</t>
  </si>
  <si>
    <t>%Change of VAT contribution of households with consumption less than $2,000/year</t>
  </si>
  <si>
    <t>% Change VAT contribution of households with consumption more than $7,000/year</t>
  </si>
  <si>
    <t>Kakwani Coefficient</t>
  </si>
  <si>
    <t>Current System</t>
  </si>
  <si>
    <t>Applying VAT on Food</t>
  </si>
  <si>
    <t>Increase the standard VAT Rate to 12%</t>
  </si>
  <si>
    <t>Increase the VAT rate of Tobacco and Alcohol to 15%</t>
  </si>
  <si>
    <t>Increase the VAT Rate of Durable Goods and Vehicles to 12%</t>
  </si>
  <si>
    <t>Combination of Option 4 and 5</t>
  </si>
  <si>
    <t>Applying VAT on Education, Health, and Financial Services</t>
  </si>
  <si>
    <t>Revenue (1 - 7)</t>
  </si>
  <si>
    <t>Revenue Weight</t>
  </si>
  <si>
    <t>Equity (1 - 7)</t>
  </si>
  <si>
    <t>Equity Weight</t>
  </si>
  <si>
    <t>Feasibility Score (1 - 7)</t>
  </si>
  <si>
    <t>Feasibility Weight</t>
  </si>
  <si>
    <t>Total Score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</si>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</sst>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0.000%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164" fontId="0" fillId="0" borderId="0" xfId="1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2" applyNumberFormat="1" applyFont="1"/>
    <xf numFmtId="2" fontId="5" fillId="2" borderId="2" xfId="0" applyNumberFormat="1" applyFont="1" applyFill="1" applyBorder="1" applyAlignment="1">
      <alignment horizontal="right" indent="3"/>
    </xf>
    <xf numFmtId="2" fontId="5" fillId="2" borderId="2" xfId="0" applyNumberFormat="1" applyFont="1" applyFill="1" applyBorder="1" applyAlignment="1">
      <alignment horizontal="right" wrapText="1" indent="3"/>
    </xf>
    <xf numFmtId="2" fontId="5" fillId="2" borderId="3" xfId="0" applyNumberFormat="1" applyFont="1" applyFill="1" applyBorder="1" applyAlignment="1">
      <alignment horizontal="right" wrapText="1" indent="3"/>
    </xf>
    <xf numFmtId="2" fontId="5" fillId="2" borderId="0" xfId="0" applyNumberFormat="1" applyFont="1" applyFill="1" applyAlignment="1">
      <alignment horizontal="right" indent="3"/>
    </xf>
    <xf numFmtId="2" fontId="5" fillId="2" borderId="0" xfId="0" applyNumberFormat="1" applyFont="1" applyFill="1" applyAlignment="1">
      <alignment horizontal="right" wrapText="1" indent="3"/>
    </xf>
    <xf numFmtId="43" fontId="0" fillId="0" borderId="0" xfId="0" applyNumberFormat="1"/>
    <xf numFmtId="10" fontId="0" fillId="0" borderId="0" xfId="0" applyNumberForma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3" fontId="2" fillId="0" borderId="0" xfId="1" applyFont="1"/>
    <xf numFmtId="165" fontId="0" fillId="0" borderId="0" xfId="2" applyNumberFormat="1" applyFont="1"/>
    <xf numFmtId="3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0" fontId="3" fillId="0" borderId="1" xfId="2" applyNumberFormat="1" applyFont="1" applyBorder="1" applyAlignment="1">
      <alignment horizontal="center" vertical="center"/>
    </xf>
    <xf numFmtId="0" fontId="0" fillId="0" borderId="1" xfId="0" applyBorder="1"/>
    <xf numFmtId="0" fontId="7" fillId="4" borderId="4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left" vertical="top" wrapText="1"/>
    </xf>
    <xf numFmtId="0" fontId="3" fillId="3" borderId="0" xfId="0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3" fillId="0" borderId="1" xfId="0" applyNumberFormat="1" applyFont="1" applyBorder="1"/>
    <xf numFmtId="9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8" borderId="1" xfId="0" applyFont="1" applyFill="1" applyBorder="1"/>
    <xf numFmtId="10" fontId="3" fillId="8" borderId="1" xfId="0" applyNumberFormat="1" applyFont="1" applyFill="1" applyBorder="1"/>
    <xf numFmtId="0" fontId="3" fillId="7" borderId="1" xfId="0" applyFont="1" applyFill="1" applyBorder="1"/>
    <xf numFmtId="10" fontId="3" fillId="7" borderId="1" xfId="0" applyNumberFormat="1" applyFont="1" applyFill="1" applyBorder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Indonesia' Gini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Sheet2!$B$2:$M$2</c15:sqref>
                  </c15:fullRef>
                </c:ext>
              </c:extLst>
              <c:f>Sheet2!$E$2:$M$2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Sheet2!$B$3:$M$3</c15:sqref>
                  </c15:fullRef>
                </c:ext>
              </c:extLst>
              <c:f>Sheet2!$E$3:$M$3</c:f>
              <c:numCache>
                <c:formatCode>0.00</c:formatCode>
                <c:ptCount val="9"/>
                <c:pt idx="0">
                  <c:v>0.41</c:v>
                </c:pt>
                <c:pt idx="1">
                  <c:v>0.39700000000000002</c:v>
                </c:pt>
                <c:pt idx="2">
                  <c:v>0.39261000000000001</c:v>
                </c:pt>
                <c:pt idx="3">
                  <c:v>0.38900000000000001</c:v>
                </c:pt>
                <c:pt idx="4">
                  <c:v>0.38163720000000001</c:v>
                </c:pt>
                <c:pt idx="5">
                  <c:v>0.38112370000000001</c:v>
                </c:pt>
                <c:pt idx="6">
                  <c:v>0.38399420000000001</c:v>
                </c:pt>
                <c:pt idx="7">
                  <c:v>0.38373289999999999</c:v>
                </c:pt>
                <c:pt idx="8">
                  <c:v>0.38760869999999997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4-4FA7-A11D-68940451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5568"/>
        <c:axId val="21483648"/>
      </c:lineChart>
      <c:catAx>
        <c:axId val="214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3648"/>
        <c:crosses val="autoZero"/>
        <c:auto val="1"/>
        <c:lblAlgn val="ctr"/>
        <c:lblOffset val="100"/>
        <c:noMultiLvlLbl val="0"/>
      </c:catAx>
      <c:valAx>
        <c:axId val="21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MPN!$A$6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MPN!$B$2:$L$2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MPN!$B$6:$L$6</c:f>
              <c:numCache>
                <c:formatCode>0.00%</c:formatCode>
                <c:ptCount val="7"/>
                <c:pt idx="0">
                  <c:v>8.4698439359461405E-2</c:v>
                </c:pt>
                <c:pt idx="1">
                  <c:v>8.850612530287108E-2</c:v>
                </c:pt>
                <c:pt idx="2">
                  <c:v>8.4181948008298313E-2</c:v>
                </c:pt>
                <c:pt idx="3">
                  <c:v>6.9417507953136115E-2</c:v>
                </c:pt>
                <c:pt idx="4">
                  <c:v>7.5312434857052205E-2</c:v>
                </c:pt>
                <c:pt idx="5">
                  <c:v>8.7643279766608087E-2</c:v>
                </c:pt>
                <c:pt idx="6">
                  <c:v>8.9469476203729373E-2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0-4485-B3AE-84D23DB96C3B}"/>
            </c:ext>
          </c:extLst>
        </c:ser>
        <c:ser>
          <c:idx val="1"/>
          <c:order val="1"/>
          <c:tx>
            <c:strRef>
              <c:f>MPN!$A$3</c:f>
              <c:strCache>
                <c:ptCount val="1"/>
                <c:pt idx="0">
                  <c:v>VAT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MPN!$B$2:$L$2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MPN!$B$3:$L$3</c:f>
              <c:numCache>
                <c:formatCode>0.00%</c:formatCode>
                <c:ptCount val="7"/>
                <c:pt idx="0">
                  <c:v>3.5377087706025399E-2</c:v>
                </c:pt>
                <c:pt idx="1">
                  <c:v>3.6220717708102756E-2</c:v>
                </c:pt>
                <c:pt idx="2">
                  <c:v>3.3567821135248671E-2</c:v>
                </c:pt>
                <c:pt idx="3">
                  <c:v>2.9107782102563904E-2</c:v>
                </c:pt>
                <c:pt idx="4">
                  <c:v>3.251491844154035E-2</c:v>
                </c:pt>
                <c:pt idx="5">
                  <c:v>3.5126739655733659E-2</c:v>
                </c:pt>
                <c:pt idx="6">
                  <c:v>3.6584636155828076E-2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0-4485-B3AE-84D23DB96C3B}"/>
            </c:ext>
          </c:extLst>
        </c:ser>
        <c:ser>
          <c:idx val="2"/>
          <c:order val="2"/>
          <c:tx>
            <c:strRef>
              <c:f>MPN!$A$4</c:f>
              <c:strCache>
                <c:ptCount val="1"/>
                <c:pt idx="0">
                  <c:v>Income taxes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MPN!$B$2:$L$2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MPN!$B$4:$L$4</c:f>
              <c:numCache>
                <c:formatCode>0.00%</c:formatCode>
                <c:ptCount val="7"/>
                <c:pt idx="0">
                  <c:v>4.6933746843908164E-2</c:v>
                </c:pt>
                <c:pt idx="1">
                  <c:v>4.9846697331068793E-2</c:v>
                </c:pt>
                <c:pt idx="2">
                  <c:v>4.8088646677032582E-2</c:v>
                </c:pt>
                <c:pt idx="3">
                  <c:v>3.7530609730169417E-2</c:v>
                </c:pt>
                <c:pt idx="4">
                  <c:v>4.0032815627064317E-2</c:v>
                </c:pt>
                <c:pt idx="5">
                  <c:v>5.0347550757545434E-2</c:v>
                </c:pt>
                <c:pt idx="6">
                  <c:v>4.7530734021275806E-2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0-4485-B3AE-84D23DB96C3B}"/>
            </c:ext>
          </c:extLst>
        </c:ser>
        <c:ser>
          <c:idx val="3"/>
          <c:order val="3"/>
          <c:tx>
            <c:strRef>
              <c:f>MPN!$A$5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MPN!$B$2:$L$2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MPN!$B$5:$L$5</c:f>
              <c:numCache>
                <c:formatCode>0.00%</c:formatCode>
                <c:ptCount val="7"/>
                <c:pt idx="0">
                  <c:v>2.3876048095278382E-3</c:v>
                </c:pt>
                <c:pt idx="1">
                  <c:v>2.4387102636995333E-3</c:v>
                </c:pt>
                <c:pt idx="2">
                  <c:v>2.5254801960170612E-3</c:v>
                </c:pt>
                <c:pt idx="3">
                  <c:v>2.7791161204027966E-3</c:v>
                </c:pt>
                <c:pt idx="4">
                  <c:v>2.7647007884475483E-3</c:v>
                </c:pt>
                <c:pt idx="5">
                  <c:v>2.1689893533289859E-3</c:v>
                </c:pt>
                <c:pt idx="6">
                  <c:v>5.3541060266254865E-3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0-4485-B3AE-84D23DB9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775519"/>
        <c:axId val="614776479"/>
      </c:lineChart>
      <c:catAx>
        <c:axId val="6147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76479"/>
        <c:crosses val="autoZero"/>
        <c:auto val="1"/>
        <c:lblAlgn val="ctr"/>
        <c:lblOffset val="100"/>
        <c:noMultiLvlLbl val="0"/>
      </c:catAx>
      <c:valAx>
        <c:axId val="6147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MPN!$A$19</c:f>
              <c:strCache>
                <c:ptCount val="1"/>
                <c:pt idx="0">
                  <c:v>VAT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MPN!$B$17:$L$17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MPN!$B$19:$L$19</c:f>
              <c:numCache>
                <c:formatCode>_(* #,##0.00_);_(* \(#,##0.00\);_(* "-"??_);_(@_)</c:formatCode>
                <c:ptCount val="7"/>
                <c:pt idx="0">
                  <c:v>480.76845569849797</c:v>
                </c:pt>
                <c:pt idx="1">
                  <c:v>537.47039221541604</c:v>
                </c:pt>
                <c:pt idx="2">
                  <c:v>531.467804985307</c:v>
                </c:pt>
                <c:pt idx="3">
                  <c:v>449.52175987853298</c:v>
                </c:pt>
                <c:pt idx="4">
                  <c:v>551.99768717330596</c:v>
                </c:pt>
                <c:pt idx="5">
                  <c:v>688.06573427040598</c:v>
                </c:pt>
                <c:pt idx="6">
                  <c:v>764.34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7-4D62-8F83-1472D065768A}"/>
            </c:ext>
          </c:extLst>
        </c:ser>
        <c:ser>
          <c:idx val="2"/>
          <c:order val="2"/>
          <c:tx>
            <c:strRef>
              <c:f>MPN!$A$20</c:f>
              <c:strCache>
                <c:ptCount val="1"/>
                <c:pt idx="0">
                  <c:v>Income taxes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MPN!$B$17:$L$17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MPN!$B$20:$L$20</c:f>
              <c:numCache>
                <c:formatCode>_(* #,##0.00_);_(* \(#,##0.00\);_(* "-"??_);_(@_)</c:formatCode>
                <c:ptCount val="7"/>
                <c:pt idx="0">
                  <c:v>637.82143905663702</c:v>
                </c:pt>
                <c:pt idx="1">
                  <c:v>739.66297910158096</c:v>
                </c:pt>
                <c:pt idx="2">
                  <c:v>761.37105804937596</c:v>
                </c:pt>
                <c:pt idx="3">
                  <c:v>579.59846187436301</c:v>
                </c:pt>
                <c:pt idx="4">
                  <c:v>679.627158742706</c:v>
                </c:pt>
                <c:pt idx="5">
                  <c:v>986.21235048361302</c:v>
                </c:pt>
                <c:pt idx="6">
                  <c:v>993.03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7-4D62-8F83-1472D065768A}"/>
            </c:ext>
          </c:extLst>
        </c:ser>
        <c:ser>
          <c:idx val="3"/>
          <c:order val="3"/>
          <c:tx>
            <c:strRef>
              <c:f>MPN!$A$21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MPN!$B$17:$L$17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MPN!$B$21:$L$21</c:f>
              <c:numCache>
                <c:formatCode>General</c:formatCode>
                <c:ptCount val="7"/>
                <c:pt idx="0">
                  <c:v>32.447133201965016</c:v>
                </c:pt>
                <c:pt idx="1">
                  <c:v>36.187426557733033</c:v>
                </c:pt>
                <c:pt idx="2">
                  <c:v>39.985062208926934</c:v>
                </c:pt>
                <c:pt idx="3">
                  <c:v>42.91887183119411</c:v>
                </c:pt>
                <c:pt idx="4">
                  <c:v>46.935637980858019</c:v>
                </c:pt>
                <c:pt idx="5">
                  <c:v>42.486358445151041</c:v>
                </c:pt>
                <c:pt idx="6">
                  <c:v>111.8599999999999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7-4D62-8F83-1472D06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192655"/>
        <c:axId val="8581936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MPN!$A$18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MPN!$B$17:$L$17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MPN!$B$18:$L$18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"/>
                      <c:pt idx="0">
                        <c:v>1151.0370279571</c:v>
                      </c:pt>
                      <c:pt idx="1">
                        <c:v>1313.32079787473</c:v>
                      </c:pt>
                      <c:pt idx="2">
                        <c:v>1332.8239252436099</c:v>
                      </c:pt>
                      <c:pt idx="3">
                        <c:v>1072.0390935840901</c:v>
                      </c:pt>
                      <c:pt idx="4">
                        <c:v>1278.56048389687</c:v>
                      </c:pt>
                      <c:pt idx="5">
                        <c:v>1716.76444319917</c:v>
                      </c:pt>
                      <c:pt idx="6">
                        <c:v>1869.23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B7-4D62-8F83-1472D065768A}"/>
                  </c:ext>
                </c:extLst>
              </c15:ser>
            </c15:filteredBarSeries>
          </c:ext>
        </c:extLst>
      </c:barChart>
      <c:catAx>
        <c:axId val="8581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93615"/>
        <c:crosses val="autoZero"/>
        <c:auto val="1"/>
        <c:lblAlgn val="ctr"/>
        <c:lblOffset val="100"/>
        <c:noMultiLvlLbl val="0"/>
      </c:catAx>
      <c:valAx>
        <c:axId val="8581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Trillion Rupiah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Significance</a:t>
            </a:r>
            <a:r>
              <a:rPr lang="en-US" b="1" baseline="0"/>
              <a:t> of VAT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4"/>
          <c:tx>
            <c:strRef>
              <c:f>MPN!$A$7</c:f>
              <c:strCache>
                <c:ptCount val="1"/>
                <c:pt idx="0">
                  <c:v>VAT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MPN!$B$2:$L$2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MPN!$B$7:$L$7</c:f>
              <c:numCache>
                <c:formatCode>_(* #,##0.00_);_(* \(#,##0.00\);_(* "-"??_);_(@_)</c:formatCode>
                <c:ptCount val="7"/>
                <c:pt idx="0">
                  <c:v>480.76845569849797</c:v>
                </c:pt>
                <c:pt idx="1">
                  <c:v>537.47039221541604</c:v>
                </c:pt>
                <c:pt idx="2">
                  <c:v>531.467804985307</c:v>
                </c:pt>
                <c:pt idx="3">
                  <c:v>449.52175987853298</c:v>
                </c:pt>
                <c:pt idx="4">
                  <c:v>551.99768717330596</c:v>
                </c:pt>
                <c:pt idx="5">
                  <c:v>688.06573427040598</c:v>
                </c:pt>
                <c:pt idx="6">
                  <c:v>764.34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4D-4C9B-82C5-26EB882D9038}"/>
            </c:ext>
          </c:extLst>
        </c:ser>
        <c:ser>
          <c:idx val="5"/>
          <c:order val="5"/>
          <c:tx>
            <c:strRef>
              <c:f>MPN!$A$8</c:f>
              <c:strCache>
                <c:ptCount val="1"/>
                <c:pt idx="0">
                  <c:v>Income taxes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MPN!$B$2:$L$2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MPN!$B$8:$L$8</c:f>
              <c:numCache>
                <c:formatCode>_(* #,##0.00_);_(* \(#,##0.00\);_(* "-"??_);_(@_)</c:formatCode>
                <c:ptCount val="7"/>
                <c:pt idx="0">
                  <c:v>637.82143905663702</c:v>
                </c:pt>
                <c:pt idx="1">
                  <c:v>739.66297910158096</c:v>
                </c:pt>
                <c:pt idx="2">
                  <c:v>761.37105804937596</c:v>
                </c:pt>
                <c:pt idx="3">
                  <c:v>579.59846187436301</c:v>
                </c:pt>
                <c:pt idx="4">
                  <c:v>679.627158742706</c:v>
                </c:pt>
                <c:pt idx="5">
                  <c:v>986.21235048361302</c:v>
                </c:pt>
                <c:pt idx="6">
                  <c:v>993.03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4D-4C9B-82C5-26EB882D9038}"/>
            </c:ext>
          </c:extLst>
        </c:ser>
        <c:ser>
          <c:idx val="6"/>
          <c:order val="6"/>
          <c:tx>
            <c:strRef>
              <c:f>MPN!$A$9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MPN!$B$2:$L$2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MPN!$B$9:$L$9</c:f>
              <c:numCache>
                <c:formatCode>General</c:formatCode>
                <c:ptCount val="7"/>
                <c:pt idx="0">
                  <c:v>32.447133201965016</c:v>
                </c:pt>
                <c:pt idx="1">
                  <c:v>36.187426557733033</c:v>
                </c:pt>
                <c:pt idx="2">
                  <c:v>39.985062208926934</c:v>
                </c:pt>
                <c:pt idx="3">
                  <c:v>42.91887183119411</c:v>
                </c:pt>
                <c:pt idx="4">
                  <c:v>46.935637980858019</c:v>
                </c:pt>
                <c:pt idx="5">
                  <c:v>42.486358445151041</c:v>
                </c:pt>
                <c:pt idx="6">
                  <c:v>111.8599999999999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4D-4C9B-82C5-26EB882D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6684640"/>
        <c:axId val="681685488"/>
      </c:barChart>
      <c:lineChart>
        <c:grouping val="standard"/>
        <c:varyColors val="0"/>
        <c:ser>
          <c:idx val="0"/>
          <c:order val="0"/>
          <c:tx>
            <c:strRef>
              <c:f>MPN!$A$3</c:f>
              <c:strCache>
                <c:ptCount val="1"/>
                <c:pt idx="0">
                  <c:v>VAT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MPN!$B$2:$L$2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MPN!$B$3:$L$3</c:f>
              <c:numCache>
                <c:formatCode>0.00%</c:formatCode>
                <c:ptCount val="7"/>
                <c:pt idx="0">
                  <c:v>3.5377087706025399E-2</c:v>
                </c:pt>
                <c:pt idx="1">
                  <c:v>3.6220717708102756E-2</c:v>
                </c:pt>
                <c:pt idx="2">
                  <c:v>3.3567821135248671E-2</c:v>
                </c:pt>
                <c:pt idx="3">
                  <c:v>2.9107782102563904E-2</c:v>
                </c:pt>
                <c:pt idx="4">
                  <c:v>3.251491844154035E-2</c:v>
                </c:pt>
                <c:pt idx="5">
                  <c:v>3.5126739655733659E-2</c:v>
                </c:pt>
                <c:pt idx="6">
                  <c:v>3.6584636155828076E-2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D-4C9B-82C5-26EB882D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018848"/>
        <c:axId val="769019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MPN!$A$4</c15:sqref>
                        </c15:formulaRef>
                      </c:ext>
                    </c:extLst>
                    <c:strCache>
                      <c:ptCount val="1"/>
                      <c:pt idx="0">
                        <c:v>Income taxes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MPN!$B$2:$L$2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MPN!$B$4:$L$4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4.6933746843908164E-2</c:v>
                      </c:pt>
                      <c:pt idx="1">
                        <c:v>4.9846697331068793E-2</c:v>
                      </c:pt>
                      <c:pt idx="2">
                        <c:v>4.8088646677032582E-2</c:v>
                      </c:pt>
                      <c:pt idx="3">
                        <c:v>3.7530609730169417E-2</c:v>
                      </c:pt>
                      <c:pt idx="4">
                        <c:v>4.0032815627064317E-2</c:v>
                      </c:pt>
                      <c:pt idx="5">
                        <c:v>5.0347550757545434E-2</c:v>
                      </c:pt>
                      <c:pt idx="6">
                        <c:v>4.7530734021275806E-2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54D-4C9B-82C5-26EB882D90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MPN!$A$5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MPN!$B$2:$L$2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MPN!$B$5:$L$5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2.3876048095278382E-3</c:v>
                      </c:pt>
                      <c:pt idx="1">
                        <c:v>2.4387102636995333E-3</c:v>
                      </c:pt>
                      <c:pt idx="2">
                        <c:v>2.5254801960170612E-3</c:v>
                      </c:pt>
                      <c:pt idx="3">
                        <c:v>2.7791161204027966E-3</c:v>
                      </c:pt>
                      <c:pt idx="4">
                        <c:v>2.7647007884475483E-3</c:v>
                      </c:pt>
                      <c:pt idx="5">
                        <c:v>2.1689893533289859E-3</c:v>
                      </c:pt>
                      <c:pt idx="6">
                        <c:v>5.3541060266254865E-3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4D-4C9B-82C5-26EB882D90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MPN!$A$6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MPN!$B$2:$L$2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MPN!$B$6:$L$6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8.4698439359461405E-2</c:v>
                      </c:pt>
                      <c:pt idx="1">
                        <c:v>8.850612530287108E-2</c:v>
                      </c:pt>
                      <c:pt idx="2">
                        <c:v>8.4181948008298313E-2</c:v>
                      </c:pt>
                      <c:pt idx="3">
                        <c:v>6.9417507953136115E-2</c:v>
                      </c:pt>
                      <c:pt idx="4">
                        <c:v>7.5312434857052205E-2</c:v>
                      </c:pt>
                      <c:pt idx="5">
                        <c:v>8.7643279766608087E-2</c:v>
                      </c:pt>
                      <c:pt idx="6">
                        <c:v>8.9469476203729373E-2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4D-4C9B-82C5-26EB882D9038}"/>
                  </c:ext>
                </c:extLst>
              </c15:ser>
            </c15:filteredLineSeries>
          </c:ext>
        </c:extLst>
      </c:lineChart>
      <c:catAx>
        <c:axId val="8566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85488"/>
        <c:crosses val="autoZero"/>
        <c:auto val="1"/>
        <c:lblAlgn val="ctr"/>
        <c:lblOffset val="100"/>
        <c:noMultiLvlLbl val="0"/>
      </c:catAx>
      <c:valAx>
        <c:axId val="6816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Trillion Rupiah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84640"/>
        <c:crosses val="autoZero"/>
        <c:crossBetween val="between"/>
      </c:valAx>
      <c:valAx>
        <c:axId val="769019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% of GDP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018848"/>
        <c:crosses val="max"/>
        <c:crossBetween val="between"/>
      </c:valAx>
      <c:catAx>
        <c:axId val="7690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019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6" Type="http://schemas.openxmlformats.org/officeDocument/2006/relationships/image" Target="../media/image50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32</xdr:row>
      <xdr:rowOff>0</xdr:rowOff>
    </xdr:from>
    <xdr:to>
      <xdr:col>10</xdr:col>
      <xdr:colOff>147492</xdr:colOff>
      <xdr:row>43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FCFB1C-7811-BD4C-10B2-393A7578A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6096000"/>
          <a:ext cx="3576492" cy="213360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285749</xdr:colOff>
      <xdr:row>0</xdr:row>
      <xdr:rowOff>123825</xdr:rowOff>
    </xdr:from>
    <xdr:to>
      <xdr:col>11</xdr:col>
      <xdr:colOff>751297</xdr:colOff>
      <xdr:row>14</xdr:row>
      <xdr:rowOff>172241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252B665-FBE3-BDE0-58ED-78A7A807C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57699" y="123825"/>
          <a:ext cx="4551773" cy="2715416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15</xdr:row>
      <xdr:rowOff>85339</xdr:rowOff>
    </xdr:from>
    <xdr:to>
      <xdr:col>11</xdr:col>
      <xdr:colOff>838201</xdr:colOff>
      <xdr:row>29</xdr:row>
      <xdr:rowOff>132666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F5975E-B973-E05C-DD3E-1A28E3F59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9600" y="2942839"/>
          <a:ext cx="4676776" cy="2714327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9</xdr:row>
      <xdr:rowOff>171450</xdr:rowOff>
    </xdr:from>
    <xdr:to>
      <xdr:col>19</xdr:col>
      <xdr:colOff>279289</xdr:colOff>
      <xdr:row>24</xdr:row>
      <xdr:rowOff>69581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1846D-55B1-9BC1-9EFD-64C1FBD34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87025" y="1885950"/>
          <a:ext cx="4584589" cy="27556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28574</xdr:colOff>
      <xdr:row>0</xdr:row>
      <xdr:rowOff>145255</xdr:rowOff>
    </xdr:from>
    <xdr:to>
      <xdr:col>22</xdr:col>
      <xdr:colOff>380999</xdr:colOff>
      <xdr:row>21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91C9A-77C6-49F4-F5ED-24A423674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4" y="145255"/>
          <a:ext cx="5229225" cy="3921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419101</xdr:colOff>
      <xdr:row>2</xdr:row>
      <xdr:rowOff>47625</xdr:rowOff>
    </xdr:from>
    <xdr:to>
      <xdr:col>30</xdr:col>
      <xdr:colOff>190500</xdr:colOff>
      <xdr:row>20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2F5E03-ED03-B07F-8DD0-DBC0F20CC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0301" y="428625"/>
          <a:ext cx="4648199" cy="3486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57149</xdr:colOff>
      <xdr:row>24</xdr:row>
      <xdr:rowOff>183831</xdr:rowOff>
    </xdr:from>
    <xdr:to>
      <xdr:col>26</xdr:col>
      <xdr:colOff>390524</xdr:colOff>
      <xdr:row>46</xdr:row>
      <xdr:rowOff>66674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110A71-8152-48E2-3ECE-B852EC829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1649" y="4755831"/>
          <a:ext cx="5819775" cy="4073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133350</xdr:colOff>
      <xdr:row>37</xdr:row>
      <xdr:rowOff>85725</xdr:rowOff>
    </xdr:from>
    <xdr:to>
      <xdr:col>7</xdr:col>
      <xdr:colOff>933450</xdr:colOff>
      <xdr:row>67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C49C86-1169-8BAD-93A2-36B87B339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7134225"/>
          <a:ext cx="5734050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419099</xdr:colOff>
      <xdr:row>44</xdr:row>
      <xdr:rowOff>66674</xdr:rowOff>
    </xdr:from>
    <xdr:to>
      <xdr:col>18</xdr:col>
      <xdr:colOff>533399</xdr:colOff>
      <xdr:row>76</xdr:row>
      <xdr:rowOff>19049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9CAEC4C-EC38-7E55-EDFF-7AD415FFB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099" y="8448674"/>
          <a:ext cx="6048375" cy="604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184150</xdr:colOff>
      <xdr:row>45</xdr:row>
      <xdr:rowOff>38100</xdr:rowOff>
    </xdr:from>
    <xdr:to>
      <xdr:col>30</xdr:col>
      <xdr:colOff>590550</xdr:colOff>
      <xdr:row>68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3B7FD4-E3A3-A913-F517-888E982E7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5750" y="8610600"/>
          <a:ext cx="589280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0</xdr:row>
      <xdr:rowOff>95250</xdr:rowOff>
    </xdr:from>
    <xdr:to>
      <xdr:col>22</xdr:col>
      <xdr:colOff>171450</xdr:colOff>
      <xdr:row>21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9A6CA4-BDEB-EB99-CE11-FB29A03AC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95250"/>
          <a:ext cx="53340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523874</xdr:colOff>
      <xdr:row>24</xdr:row>
      <xdr:rowOff>123824</xdr:rowOff>
    </xdr:from>
    <xdr:to>
      <xdr:col>23</xdr:col>
      <xdr:colOff>600075</xdr:colOff>
      <xdr:row>46</xdr:row>
      <xdr:rowOff>171449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9CA471-FAE6-33E8-F31D-A885C5D0A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4" y="4695824"/>
          <a:ext cx="4953001" cy="42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142875</xdr:rowOff>
    </xdr:from>
    <xdr:to>
      <xdr:col>6</xdr:col>
      <xdr:colOff>590550</xdr:colOff>
      <xdr:row>66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819705-DE59-28AE-D806-C57B040A5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1875"/>
          <a:ext cx="52387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103414</xdr:colOff>
      <xdr:row>39</xdr:row>
      <xdr:rowOff>133350</xdr:rowOff>
    </xdr:from>
    <xdr:to>
      <xdr:col>14</xdr:col>
      <xdr:colOff>171450</xdr:colOff>
      <xdr:row>63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96C5A2-91AF-23AB-DF33-CBBA480C9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4564" y="7562850"/>
          <a:ext cx="6449786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390525</xdr:colOff>
      <xdr:row>46</xdr:row>
      <xdr:rowOff>47625</xdr:rowOff>
    </xdr:from>
    <xdr:to>
      <xdr:col>22</xdr:col>
      <xdr:colOff>9525</xdr:colOff>
      <xdr:row>63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5C719F-A842-AC60-53A5-B4A917C9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3425" y="8810625"/>
          <a:ext cx="449580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158750</xdr:colOff>
      <xdr:row>67</xdr:row>
      <xdr:rowOff>28575</xdr:rowOff>
    </xdr:from>
    <xdr:to>
      <xdr:col>7</xdr:col>
      <xdr:colOff>838200</xdr:colOff>
      <xdr:row>91</xdr:row>
      <xdr:rowOff>9525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F68EE0-6864-B305-FA3C-E1893A37E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12792075"/>
          <a:ext cx="6070600" cy="455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254000</xdr:colOff>
      <xdr:row>0</xdr:row>
      <xdr:rowOff>104775</xdr:rowOff>
    </xdr:from>
    <xdr:to>
      <xdr:col>22</xdr:col>
      <xdr:colOff>495299</xdr:colOff>
      <xdr:row>23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000F01-8C5B-5153-9E17-1E0B8AD1F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8850" y="104775"/>
          <a:ext cx="5727699" cy="429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352424</xdr:colOff>
      <xdr:row>25</xdr:row>
      <xdr:rowOff>164305</xdr:rowOff>
    </xdr:from>
    <xdr:to>
      <xdr:col>25</xdr:col>
      <xdr:colOff>295275</xdr:colOff>
      <xdr:row>44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56FAD2-665B-556A-2B5A-D8ADD0E5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4" y="4926805"/>
          <a:ext cx="5429251" cy="3464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41</xdr:row>
      <xdr:rowOff>142875</xdr:rowOff>
    </xdr:from>
    <xdr:to>
      <xdr:col>9</xdr:col>
      <xdr:colOff>302079</xdr:colOff>
      <xdr:row>68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0692D3-8F82-AC2B-61FB-9ED9D0031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953375"/>
          <a:ext cx="7293429" cy="510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</xdr:colOff>
      <xdr:row>40</xdr:row>
      <xdr:rowOff>152400</xdr:rowOff>
    </xdr:from>
    <xdr:to>
      <xdr:col>16</xdr:col>
      <xdr:colOff>485775</xdr:colOff>
      <xdr:row>67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518B36-5AED-3080-2DDE-12456D589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7772400"/>
          <a:ext cx="5162550" cy="516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76200</xdr:rowOff>
    </xdr:from>
    <xdr:to>
      <xdr:col>7</xdr:col>
      <xdr:colOff>247650</xdr:colOff>
      <xdr:row>99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7104A8-8997-4EE4-2C81-199559084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11200"/>
          <a:ext cx="5581650" cy="5581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454025</xdr:colOff>
      <xdr:row>69</xdr:row>
      <xdr:rowOff>142874</xdr:rowOff>
    </xdr:from>
    <xdr:to>
      <xdr:col>15</xdr:col>
      <xdr:colOff>533400</xdr:colOff>
      <xdr:row>93</xdr:row>
      <xdr:rowOff>152399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B6670B-B2C8-4539-2BF0-270D1D360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875" y="13287374"/>
          <a:ext cx="6108700" cy="458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52387</xdr:rowOff>
    </xdr:from>
    <xdr:to>
      <xdr:col>18</xdr:col>
      <xdr:colOff>228600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D09A19-950A-63C2-F116-28E9D283C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185737</xdr:rowOff>
    </xdr:from>
    <xdr:to>
      <xdr:col>9</xdr:col>
      <xdr:colOff>428625</xdr:colOff>
      <xdr:row>42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3F3CD-8314-C4F1-6071-311731CD1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27</xdr:row>
      <xdr:rowOff>147637</xdr:rowOff>
    </xdr:from>
    <xdr:to>
      <xdr:col>18</xdr:col>
      <xdr:colOff>552450</xdr:colOff>
      <xdr:row>42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BD14CA-BC22-F60B-2ABE-D1AB7D861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781050</xdr:colOff>
      <xdr:row>26</xdr:row>
      <xdr:rowOff>0</xdr:rowOff>
    </xdr:from>
    <xdr:to>
      <xdr:col>28</xdr:col>
      <xdr:colOff>438150</xdr:colOff>
      <xdr:row>45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969563-D5B7-B55B-C77C-EF914C9AD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390524</xdr:colOff>
      <xdr:row>0</xdr:row>
      <xdr:rowOff>114300</xdr:rowOff>
    </xdr:from>
    <xdr:to>
      <xdr:col>12</xdr:col>
      <xdr:colOff>141697</xdr:colOff>
      <xdr:row>13</xdr:row>
      <xdr:rowOff>35009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2E2EDD-31E2-7E21-C560-742C091CD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49" y="114300"/>
          <a:ext cx="4018373" cy="2397209"/>
        </a:xfrm>
        <a:prstGeom prst="rect">
          <a:avLst/>
        </a:prstGeom>
      </xdr:spPr>
    </xdr:pic>
    <xdr:clientData/>
  </xdr:twoCellAnchor>
  <xdr:twoCellAnchor editAs="oneCell">
    <xdr:from>
      <xdr:col>5</xdr:col>
      <xdr:colOff>439135</xdr:colOff>
      <xdr:row>13</xdr:row>
      <xdr:rowOff>28576</xdr:rowOff>
    </xdr:from>
    <xdr:to>
      <xdr:col>12</xdr:col>
      <xdr:colOff>227422</xdr:colOff>
      <xdr:row>25</xdr:row>
      <xdr:rowOff>161926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DAF6A3-081F-2719-95C0-9CE9386F2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5260" y="2505076"/>
          <a:ext cx="4055487" cy="241935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27</xdr:row>
      <xdr:rowOff>111815</xdr:rowOff>
    </xdr:from>
    <xdr:to>
      <xdr:col>12</xdr:col>
      <xdr:colOff>180975</xdr:colOff>
      <xdr:row>39</xdr:row>
      <xdr:rowOff>161222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BF1204-70A6-0693-FF39-584CF5F6B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9525" y="5255315"/>
          <a:ext cx="3914775" cy="23354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589591</xdr:colOff>
      <xdr:row>3</xdr:row>
      <xdr:rowOff>171450</xdr:rowOff>
    </xdr:from>
    <xdr:to>
      <xdr:col>5</xdr:col>
      <xdr:colOff>213864</xdr:colOff>
      <xdr:row>24</xdr:row>
      <xdr:rowOff>85725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7711E5-3051-4B7D-FEB5-9EEA5646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1" y="742950"/>
          <a:ext cx="6006023" cy="3914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180975</xdr:rowOff>
    </xdr:from>
    <xdr:to>
      <xdr:col>9</xdr:col>
      <xdr:colOff>179614</xdr:colOff>
      <xdr:row>70</xdr:row>
      <xdr:rowOff>140970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606843-7F69-0FE9-8A71-E83300D29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2975"/>
          <a:ext cx="7018564" cy="49129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10</xdr:col>
      <xdr:colOff>438150</xdr:colOff>
      <xdr:row>94</xdr:row>
      <xdr:rowOff>171187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57A3A9-36DA-42AA-D65A-BAB15B020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16000"/>
          <a:ext cx="7629525" cy="4362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723900</xdr:colOff>
      <xdr:row>49</xdr:row>
      <xdr:rowOff>57150</xdr:rowOff>
    </xdr:from>
    <xdr:to>
      <xdr:col>18</xdr:col>
      <xdr:colOff>123825</xdr:colOff>
      <xdr:row>70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9F9F56-E0FF-53DC-204C-F5011AFBC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9391650"/>
          <a:ext cx="53340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419099</xdr:colOff>
      <xdr:row>74</xdr:row>
      <xdr:rowOff>69055</xdr:rowOff>
    </xdr:from>
    <xdr:to>
      <xdr:col>21</xdr:col>
      <xdr:colOff>295274</xdr:colOff>
      <xdr:row>100</xdr:row>
      <xdr:rowOff>123824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0AD1ED-94B1-CE40-8F2D-FEB6C87CF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4" y="14166055"/>
          <a:ext cx="6677025" cy="5007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9</xdr:col>
      <xdr:colOff>438150</xdr:colOff>
      <xdr:row>135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7A1E5B-AE5E-5B1E-01D4-C01180C66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00"/>
          <a:ext cx="6667500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103</xdr:row>
      <xdr:rowOff>0</xdr:rowOff>
    </xdr:from>
    <xdr:to>
      <xdr:col>20</xdr:col>
      <xdr:colOff>476250</xdr:colOff>
      <xdr:row>138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DEA8DD-8455-42C5-2D4C-705737D4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9621500"/>
          <a:ext cx="6667500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590550</xdr:colOff>
      <xdr:row>22</xdr:row>
      <xdr:rowOff>61911</xdr:rowOff>
    </xdr:from>
    <xdr:to>
      <xdr:col>25</xdr:col>
      <xdr:colOff>114300</xdr:colOff>
      <xdr:row>44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76563C-31EE-7496-E94F-288A2900F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4252911"/>
          <a:ext cx="5619750" cy="4214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457200</xdr:colOff>
      <xdr:row>63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97D369-7E86-CDBE-99D4-ACD3BDAF5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5048250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28574</xdr:colOff>
      <xdr:row>37</xdr:row>
      <xdr:rowOff>38099</xdr:rowOff>
    </xdr:from>
    <xdr:to>
      <xdr:col>12</xdr:col>
      <xdr:colOff>161924</xdr:colOff>
      <xdr:row>63</xdr:row>
      <xdr:rowOff>28574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881A96-E7A7-DB3F-CACB-520C329DF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4" y="7086599"/>
          <a:ext cx="4943475" cy="4943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304800</xdr:colOff>
      <xdr:row>44</xdr:row>
      <xdr:rowOff>140969</xdr:rowOff>
    </xdr:from>
    <xdr:to>
      <xdr:col>24</xdr:col>
      <xdr:colOff>323850</xdr:colOff>
      <xdr:row>69</xdr:row>
      <xdr:rowOff>85724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B30789-9830-836B-6917-85B26120C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0950" y="8522969"/>
          <a:ext cx="6724650" cy="47072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7</xdr:col>
      <xdr:colOff>762000</xdr:colOff>
      <xdr:row>89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B1E5B4-EF0D-5168-6B3F-06F10FACB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212725</xdr:colOff>
      <xdr:row>65</xdr:row>
      <xdr:rowOff>66675</xdr:rowOff>
    </xdr:from>
    <xdr:to>
      <xdr:col>15</xdr:col>
      <xdr:colOff>161925</xdr:colOff>
      <xdr:row>88</xdr:row>
      <xdr:rowOff>169069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4BF707-D047-9E85-A98B-80D29EBD6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750" y="12449175"/>
          <a:ext cx="5978525" cy="4483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0</xdr:row>
      <xdr:rowOff>180974</xdr:rowOff>
    </xdr:from>
    <xdr:to>
      <xdr:col>21</xdr:col>
      <xdr:colOff>447675</xdr:colOff>
      <xdr:row>19</xdr:row>
      <xdr:rowOff>19049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C426A-5B17-290D-65F5-BEC91CC01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180974"/>
          <a:ext cx="4610100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609599</xdr:colOff>
      <xdr:row>21</xdr:row>
      <xdr:rowOff>28574</xdr:rowOff>
    </xdr:from>
    <xdr:to>
      <xdr:col>24</xdr:col>
      <xdr:colOff>200024</xdr:colOff>
      <xdr:row>47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913EF8-1F3D-C377-AC6E-FD5DE105C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899" y="4029074"/>
          <a:ext cx="5076825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276224</xdr:colOff>
      <xdr:row>1</xdr:row>
      <xdr:rowOff>0</xdr:rowOff>
    </xdr:from>
    <xdr:to>
      <xdr:col>29</xdr:col>
      <xdr:colOff>323849</xdr:colOff>
      <xdr:row>19</xdr:row>
      <xdr:rowOff>104776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A9BF38-A9F7-5D38-0CF0-7A2B808DF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7424" y="190500"/>
          <a:ext cx="4314825" cy="3533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400049</xdr:colOff>
      <xdr:row>20</xdr:row>
      <xdr:rowOff>86676</xdr:rowOff>
    </xdr:from>
    <xdr:to>
      <xdr:col>35</xdr:col>
      <xdr:colOff>161924</xdr:colOff>
      <xdr:row>48</xdr:row>
      <xdr:rowOff>133349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5BBACD-4515-1DF7-F0B7-8AC9253CC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49" y="3896676"/>
          <a:ext cx="7686675" cy="53806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454024</xdr:colOff>
      <xdr:row>41</xdr:row>
      <xdr:rowOff>0</xdr:rowOff>
    </xdr:from>
    <xdr:to>
      <xdr:col>7</xdr:col>
      <xdr:colOff>533399</xdr:colOff>
      <xdr:row>60</xdr:row>
      <xdr:rowOff>140494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8688E2-D1E6-E6C5-83CF-60FBD5A43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024" y="7810500"/>
          <a:ext cx="5013325" cy="3759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276224</xdr:colOff>
      <xdr:row>46</xdr:row>
      <xdr:rowOff>40481</xdr:rowOff>
    </xdr:from>
    <xdr:to>
      <xdr:col>15</xdr:col>
      <xdr:colOff>600074</xdr:colOff>
      <xdr:row>63</xdr:row>
      <xdr:rowOff>123825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8C014E-5D2B-FB7C-72E2-5D8E56AEE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4" y="8803481"/>
          <a:ext cx="4429125" cy="3321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495300</xdr:colOff>
      <xdr:row>0</xdr:row>
      <xdr:rowOff>171450</xdr:rowOff>
    </xdr:from>
    <xdr:to>
      <xdr:col>21</xdr:col>
      <xdr:colOff>38100</xdr:colOff>
      <xdr:row>18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F3EDFA-02D6-265A-FC94-40F41CEED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7625" y="171450"/>
          <a:ext cx="449580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320675</xdr:colOff>
      <xdr:row>21</xdr:row>
      <xdr:rowOff>133350</xdr:rowOff>
    </xdr:from>
    <xdr:to>
      <xdr:col>23</xdr:col>
      <xdr:colOff>422275</xdr:colOff>
      <xdr:row>41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4B77B9-A5F4-B253-2FAF-F6C29C279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50" y="4133850"/>
          <a:ext cx="50546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42</xdr:row>
      <xdr:rowOff>19050</xdr:rowOff>
    </xdr:from>
    <xdr:to>
      <xdr:col>8</xdr:col>
      <xdr:colOff>315686</xdr:colOff>
      <xdr:row>65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DC7FA4-AAA2-7E2B-321D-E037D5508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8020050"/>
          <a:ext cx="6259286" cy="438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762000</xdr:colOff>
      <xdr:row>41</xdr:row>
      <xdr:rowOff>133350</xdr:rowOff>
    </xdr:from>
    <xdr:to>
      <xdr:col>14</xdr:col>
      <xdr:colOff>533400</xdr:colOff>
      <xdr:row>69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6DC4E2-8BAF-2E96-B6DC-535EEC4EA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7943850"/>
          <a:ext cx="5200650" cy="520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619124</xdr:colOff>
      <xdr:row>40</xdr:row>
      <xdr:rowOff>190499</xdr:rowOff>
    </xdr:from>
    <xdr:to>
      <xdr:col>23</xdr:col>
      <xdr:colOff>523874</xdr:colOff>
      <xdr:row>69</xdr:row>
      <xdr:rowOff>142874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36C900-6D95-B1ED-D8FD-C76F4CEC4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574" y="7810499"/>
          <a:ext cx="5476875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358775</xdr:colOff>
      <xdr:row>67</xdr:row>
      <xdr:rowOff>9524</xdr:rowOff>
    </xdr:from>
    <xdr:to>
      <xdr:col>8</xdr:col>
      <xdr:colOff>219075</xdr:colOff>
      <xdr:row>90</xdr:row>
      <xdr:rowOff>152399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F2EB56-A7CA-D593-8F5A-26497D6D1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5" y="12773024"/>
          <a:ext cx="6032500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Duke\summer%202024\TARF\forecasting\Data%20TARF%202023\Data%20TARF%202023\Indo%20tax%20revenue%202014-2023.xlsx" TargetMode="External"/><Relationship Id="rId1" Type="http://schemas.openxmlformats.org/officeDocument/2006/relationships/externalLinkPath" Target="file:///Z:\Duke\summer%202024\TARF\forecasting\Data%20TARF%202023\Data%20TARF%202023\Indo%20tax%20revenue%202014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2023"/>
    </sheetNames>
    <sheetDataSet>
      <sheetData sheetId="0">
        <row r="74">
          <cell r="K74">
            <v>914050257074863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showGridLines="0" workbookViewId="0">
      <selection activeCell="N13" sqref="N13"/>
    </sheetView>
  </sheetViews>
  <sheetFormatPr defaultRowHeight="15" x14ac:dyDescent="0.25"/>
  <cols>
    <col min="1" max="1" width="12.7109375" bestFit="1" customWidth="1"/>
    <col min="2" max="2" width="16.28515625" bestFit="1" customWidth="1"/>
    <col min="3" max="3" width="15.28515625" bestFit="1" customWidth="1"/>
    <col min="4" max="4" width="14.28515625" bestFit="1" customWidth="1"/>
    <col min="5" max="5" width="20.7109375" customWidth="1"/>
    <col min="7" max="7" width="11.85546875" bestFit="1" customWidth="1"/>
    <col min="8" max="8" width="9.85546875" bestFit="1" customWidth="1"/>
    <col min="9" max="9" width="11.140625" bestFit="1" customWidth="1"/>
    <col min="10" max="10" width="9.42578125" bestFit="1" customWidth="1"/>
    <col min="11" max="11" width="9.85546875" bestFit="1" customWidth="1"/>
    <col min="12" max="12" width="12.7109375" bestFit="1" customWidth="1"/>
    <col min="13" max="13" width="11.28515625" bestFit="1" customWidth="1"/>
    <col min="14" max="14" width="10.28515625" bestFit="1" customWidth="1"/>
    <col min="15" max="15" width="10.42578125" bestFit="1" customWidth="1"/>
  </cols>
  <sheetData>
    <row r="1" spans="1:5" x14ac:dyDescent="0.25">
      <c r="A1" s="4" t="s">
        <v>13</v>
      </c>
    </row>
    <row r="2" spans="1:5" x14ac:dyDescent="0.25">
      <c r="A2" s="1" t="s">
        <v>0</v>
      </c>
      <c r="B2" s="1" t="s">
        <v>1</v>
      </c>
    </row>
    <row r="3" spans="1:5" x14ac:dyDescent="0.25">
      <c r="A3" t="s">
        <v>2</v>
      </c>
      <c r="B3" s="3">
        <v>6986133.0236881562</v>
      </c>
      <c r="D3" s="7">
        <f>B3/$B$13</f>
        <v>2.8204164861136707E-2</v>
      </c>
      <c r="E3" s="7">
        <f>B3/B33</f>
        <v>0.58468160580859596</v>
      </c>
    </row>
    <row r="4" spans="1:5" x14ac:dyDescent="0.25">
      <c r="A4" t="s">
        <v>3</v>
      </c>
      <c r="B4" s="3">
        <v>11245285.636545179</v>
      </c>
      <c r="D4" s="7">
        <f t="shared" ref="D4:D12" si="0">B4/$B$13</f>
        <v>4.5399062532630395E-2</v>
      </c>
      <c r="E4" s="7">
        <f t="shared" ref="E4:E12" si="1">B4/B34</f>
        <v>0.58517568460930725</v>
      </c>
    </row>
    <row r="5" spans="1:5" x14ac:dyDescent="0.25">
      <c r="A5" t="s">
        <v>4</v>
      </c>
      <c r="B5" s="3">
        <v>14214514.032064131</v>
      </c>
      <c r="D5" s="7">
        <f t="shared" si="0"/>
        <v>5.7386324569243322E-2</v>
      </c>
      <c r="E5" s="7">
        <f t="shared" si="1"/>
        <v>0.58252087209398329</v>
      </c>
    </row>
    <row r="6" spans="1:5" x14ac:dyDescent="0.25">
      <c r="A6" t="s">
        <v>5</v>
      </c>
      <c r="B6" s="3">
        <v>17027608.052000001</v>
      </c>
      <c r="D6" s="7">
        <f t="shared" si="0"/>
        <v>6.874324652293709E-2</v>
      </c>
      <c r="E6" s="7">
        <f t="shared" si="1"/>
        <v>0.57891418925117</v>
      </c>
    </row>
    <row r="7" spans="1:5" x14ac:dyDescent="0.25">
      <c r="A7" t="s">
        <v>6</v>
      </c>
      <c r="B7" s="3">
        <v>19894255.212000001</v>
      </c>
      <c r="D7" s="7">
        <f t="shared" si="0"/>
        <v>8.0316371286694582E-2</v>
      </c>
      <c r="E7" s="7">
        <f t="shared" si="1"/>
        <v>0.57347459709600757</v>
      </c>
    </row>
    <row r="8" spans="1:5" x14ac:dyDescent="0.25">
      <c r="A8" t="s">
        <v>7</v>
      </c>
      <c r="B8" s="3">
        <v>22936061.954545449</v>
      </c>
      <c r="D8" s="7">
        <f t="shared" si="0"/>
        <v>9.2596644014335469E-2</v>
      </c>
      <c r="E8" s="7">
        <f t="shared" si="1"/>
        <v>0.56344834695510237</v>
      </c>
    </row>
    <row r="9" spans="1:5" x14ac:dyDescent="0.25">
      <c r="A9" t="s">
        <v>8</v>
      </c>
      <c r="B9" s="3">
        <v>26656490.760760762</v>
      </c>
      <c r="D9" s="7">
        <f t="shared" si="0"/>
        <v>0.10761662531855958</v>
      </c>
      <c r="E9" s="7">
        <f t="shared" si="1"/>
        <v>0.55325547947859821</v>
      </c>
    </row>
    <row r="10" spans="1:5" x14ac:dyDescent="0.25">
      <c r="A10" t="s">
        <v>9</v>
      </c>
      <c r="B10" s="3">
        <v>31308007.848000001</v>
      </c>
      <c r="D10" s="7">
        <f t="shared" si="0"/>
        <v>0.12639556272757418</v>
      </c>
      <c r="E10" s="7">
        <f t="shared" si="1"/>
        <v>0.53582423725828243</v>
      </c>
    </row>
    <row r="11" spans="1:5" x14ac:dyDescent="0.25">
      <c r="A11" t="s">
        <v>10</v>
      </c>
      <c r="B11" s="3">
        <v>38343259.162</v>
      </c>
      <c r="D11" s="7">
        <f t="shared" si="0"/>
        <v>0.15479802618293392</v>
      </c>
      <c r="E11" s="7">
        <f t="shared" si="1"/>
        <v>0.50710707672776134</v>
      </c>
    </row>
    <row r="12" spans="1:5" x14ac:dyDescent="0.25">
      <c r="A12" t="s">
        <v>11</v>
      </c>
      <c r="B12" s="3">
        <v>59087015.285999998</v>
      </c>
      <c r="C12">
        <f>B12/B3</f>
        <v>8.4577569716538932</v>
      </c>
      <c r="D12" s="7">
        <f t="shared" si="0"/>
        <v>0.23854397198395474</v>
      </c>
      <c r="E12" s="7">
        <f t="shared" si="1"/>
        <v>0.40639230527479664</v>
      </c>
    </row>
    <row r="13" spans="1:5" x14ac:dyDescent="0.25">
      <c r="B13" s="6">
        <f>SUM(B3:B12)</f>
        <v>247698630.96760368</v>
      </c>
    </row>
    <row r="16" spans="1:5" x14ac:dyDescent="0.25">
      <c r="A16" s="4" t="s">
        <v>12</v>
      </c>
    </row>
    <row r="17" spans="1:5" x14ac:dyDescent="0.25">
      <c r="A17" s="1" t="s">
        <v>0</v>
      </c>
      <c r="B17" s="1" t="s">
        <v>1</v>
      </c>
    </row>
    <row r="18" spans="1:5" x14ac:dyDescent="0.25">
      <c r="A18" t="s">
        <v>2</v>
      </c>
      <c r="B18" s="2">
        <v>3728591.1954999999</v>
      </c>
      <c r="D18" s="7">
        <f>B18/$B$28</f>
        <v>1.5515927065274068E-2</v>
      </c>
      <c r="E18" s="7">
        <f>B18/B33</f>
        <v>0.31205227272323471</v>
      </c>
    </row>
    <row r="19" spans="1:5" x14ac:dyDescent="0.25">
      <c r="A19" t="s">
        <v>3</v>
      </c>
      <c r="B19" s="2">
        <v>6515646.2625000002</v>
      </c>
      <c r="D19" s="7">
        <f t="shared" ref="D19:D27" si="2">B19/$B$28</f>
        <v>2.7113804354332999E-2</v>
      </c>
      <c r="E19" s="7">
        <f t="shared" ref="E19:E27" si="3">B19/B34</f>
        <v>0.3390574402076188</v>
      </c>
    </row>
    <row r="20" spans="1:5" x14ac:dyDescent="0.25">
      <c r="A20" t="s">
        <v>4</v>
      </c>
      <c r="B20" s="2">
        <v>8720148.1980000008</v>
      </c>
      <c r="D20" s="7">
        <f t="shared" si="2"/>
        <v>3.6287481341972481E-2</v>
      </c>
      <c r="E20" s="7">
        <f t="shared" si="3"/>
        <v>0.35735786124164132</v>
      </c>
    </row>
    <row r="21" spans="1:5" x14ac:dyDescent="0.25">
      <c r="A21" t="s">
        <v>5</v>
      </c>
      <c r="B21" s="2">
        <v>10996893.944499999</v>
      </c>
      <c r="D21" s="7">
        <f t="shared" si="2"/>
        <v>4.5761789223056716E-2</v>
      </c>
      <c r="E21" s="7">
        <f t="shared" si="3"/>
        <v>0.37387858134387586</v>
      </c>
    </row>
    <row r="22" spans="1:5" x14ac:dyDescent="0.25">
      <c r="A22" t="s">
        <v>6</v>
      </c>
      <c r="B22" s="2">
        <v>13477677.594000001</v>
      </c>
      <c r="D22" s="7">
        <f t="shared" si="2"/>
        <v>5.6085167719691485E-2</v>
      </c>
      <c r="E22" s="7">
        <f t="shared" si="3"/>
        <v>0.38850942875946043</v>
      </c>
    </row>
    <row r="23" spans="1:5" x14ac:dyDescent="0.25">
      <c r="A23" t="s">
        <v>7</v>
      </c>
      <c r="B23" s="2">
        <v>16470199.5075</v>
      </c>
      <c r="D23" s="7">
        <f t="shared" si="2"/>
        <v>6.8538061940741635E-2</v>
      </c>
      <c r="E23" s="7">
        <f t="shared" si="3"/>
        <v>0.40460767436506218</v>
      </c>
    </row>
    <row r="24" spans="1:5" x14ac:dyDescent="0.25">
      <c r="A24" t="s">
        <v>8</v>
      </c>
      <c r="B24" s="2">
        <v>20489511.633499999</v>
      </c>
      <c r="D24" s="7">
        <f t="shared" si="2"/>
        <v>8.5263776970818772E-2</v>
      </c>
      <c r="E24" s="7">
        <f t="shared" si="3"/>
        <v>0.42525982451378141</v>
      </c>
    </row>
    <row r="25" spans="1:5" x14ac:dyDescent="0.25">
      <c r="A25" t="s">
        <v>9</v>
      </c>
      <c r="B25" s="2">
        <v>26726728.993000001</v>
      </c>
      <c r="D25" s="7">
        <f t="shared" si="2"/>
        <v>0.11121894463764735</v>
      </c>
      <c r="E25" s="7">
        <f t="shared" si="3"/>
        <v>0.45741745200175304</v>
      </c>
    </row>
    <row r="26" spans="1:5" x14ac:dyDescent="0.25">
      <c r="A26" t="s">
        <v>10</v>
      </c>
      <c r="B26" s="2">
        <v>38281931.249499999</v>
      </c>
      <c r="D26" s="7">
        <f t="shared" si="2"/>
        <v>0.15930404328099748</v>
      </c>
      <c r="E26" s="7">
        <f t="shared" si="3"/>
        <v>0.50629598713576041</v>
      </c>
    </row>
    <row r="27" spans="1:5" x14ac:dyDescent="0.25">
      <c r="A27" t="s">
        <v>11</v>
      </c>
      <c r="B27" s="2">
        <v>94900013.6655</v>
      </c>
      <c r="C27">
        <f>B27/B18</f>
        <v>25.45197601175315</v>
      </c>
      <c r="D27" s="7">
        <f t="shared" si="2"/>
        <v>0.39491100346546704</v>
      </c>
      <c r="E27" s="7">
        <f t="shared" si="3"/>
        <v>0.65270914662819624</v>
      </c>
    </row>
    <row r="28" spans="1:5" x14ac:dyDescent="0.25">
      <c r="B28" s="6">
        <f>SUM(B18:B27)</f>
        <v>240307342.24349999</v>
      </c>
    </row>
    <row r="31" spans="1:5" x14ac:dyDescent="0.25">
      <c r="A31" s="4" t="s">
        <v>14</v>
      </c>
    </row>
    <row r="32" spans="1:5" x14ac:dyDescent="0.25">
      <c r="A32" s="5" t="s">
        <v>0</v>
      </c>
      <c r="B32" s="5" t="s">
        <v>1</v>
      </c>
    </row>
    <row r="33" spans="1:15" x14ac:dyDescent="0.25">
      <c r="A33" t="s">
        <v>2</v>
      </c>
      <c r="B33" s="3">
        <v>11948610.9265</v>
      </c>
      <c r="C33" s="7">
        <v>2.4485150233175167E-2</v>
      </c>
      <c r="D33" s="6">
        <v>15582775.1351</v>
      </c>
    </row>
    <row r="34" spans="1:15" x14ac:dyDescent="0.25">
      <c r="A34" t="s">
        <v>3</v>
      </c>
      <c r="B34" s="3">
        <v>19216939.343699999</v>
      </c>
      <c r="C34" s="7">
        <v>3.9379443329998626E-2</v>
      </c>
      <c r="D34" s="6">
        <v>21809332.089850001</v>
      </c>
    </row>
    <row r="35" spans="1:15" x14ac:dyDescent="0.25">
      <c r="A35" t="s">
        <v>4</v>
      </c>
      <c r="B35" s="3">
        <v>24401724.835999999</v>
      </c>
      <c r="C35" s="7">
        <v>5.0004130374096643E-2</v>
      </c>
      <c r="D35" s="6">
        <v>26907366.739500001</v>
      </c>
    </row>
    <row r="36" spans="1:15" x14ac:dyDescent="0.25">
      <c r="A36" t="s">
        <v>5</v>
      </c>
      <c r="B36" s="3">
        <v>29413008.642999999</v>
      </c>
      <c r="C36" s="7">
        <v>6.0273276941028589E-2</v>
      </c>
      <c r="D36" s="6">
        <v>32051871.76475</v>
      </c>
    </row>
    <row r="37" spans="1:15" x14ac:dyDescent="0.25">
      <c r="A37" t="s">
        <v>6</v>
      </c>
      <c r="B37" s="3">
        <v>34690734.886500001</v>
      </c>
      <c r="C37" s="7">
        <v>7.1088418613695109E-2</v>
      </c>
      <c r="D37" s="6">
        <v>37698663.427249998</v>
      </c>
    </row>
    <row r="38" spans="1:15" x14ac:dyDescent="0.25">
      <c r="A38" t="s">
        <v>7</v>
      </c>
      <c r="B38" s="3">
        <v>40706591.968000002</v>
      </c>
      <c r="C38" s="7">
        <v>8.341614150365495E-2</v>
      </c>
      <c r="D38" s="6">
        <v>44443875.96875</v>
      </c>
    </row>
    <row r="39" spans="1:15" x14ac:dyDescent="0.25">
      <c r="A39" t="s">
        <v>8</v>
      </c>
      <c r="B39" s="3">
        <v>48181159.969499998</v>
      </c>
      <c r="C39" s="7">
        <v>9.8733061735689021E-2</v>
      </c>
      <c r="D39" s="6">
        <v>53305391.177500002</v>
      </c>
    </row>
    <row r="40" spans="1:15" x14ac:dyDescent="0.25">
      <c r="A40" t="s">
        <v>9</v>
      </c>
      <c r="B40" s="3">
        <v>58429622.385499999</v>
      </c>
      <c r="C40" s="7">
        <v>0.11973425957018187</v>
      </c>
      <c r="D40" s="6">
        <v>67020691.76675</v>
      </c>
    </row>
    <row r="41" spans="1:15" x14ac:dyDescent="0.25">
      <c r="A41" t="s">
        <v>10</v>
      </c>
      <c r="B41" s="3">
        <v>75611761.148000002</v>
      </c>
      <c r="C41" s="7">
        <v>0.15494397988955536</v>
      </c>
      <c r="D41" s="6">
        <v>110502895.89524999</v>
      </c>
    </row>
    <row r="42" spans="1:15" x14ac:dyDescent="0.25">
      <c r="A42" t="s">
        <v>11</v>
      </c>
      <c r="B42" s="3">
        <v>145394030.64250001</v>
      </c>
      <c r="C42" s="7">
        <v>0.2979421378089247</v>
      </c>
      <c r="D42" s="6">
        <f t="shared" ref="D42" si="4">AVERAGE(B42:B43)</f>
        <v>316694107.69585001</v>
      </c>
    </row>
    <row r="43" spans="1:15" x14ac:dyDescent="0.25">
      <c r="B43" s="6">
        <f>SUM(B33:B42)</f>
        <v>487994184.74919999</v>
      </c>
    </row>
    <row r="46" spans="1:15" x14ac:dyDescent="0.25">
      <c r="E46" s="5" t="s">
        <v>0</v>
      </c>
      <c r="F46" s="16" t="s">
        <v>2</v>
      </c>
      <c r="G46" s="16" t="s">
        <v>3</v>
      </c>
      <c r="H46" s="16" t="s">
        <v>4</v>
      </c>
      <c r="I46" s="16" t="s">
        <v>5</v>
      </c>
      <c r="J46" s="16" t="s">
        <v>6</v>
      </c>
      <c r="K46" s="16" t="s">
        <v>7</v>
      </c>
      <c r="L46" s="16" t="s">
        <v>8</v>
      </c>
      <c r="M46" s="16" t="s">
        <v>9</v>
      </c>
      <c r="N46" s="16" t="s">
        <v>10</v>
      </c>
      <c r="O46" s="16" t="s">
        <v>11</v>
      </c>
    </row>
    <row r="47" spans="1:15" ht="30" x14ac:dyDescent="0.25">
      <c r="E47" s="15" t="s">
        <v>34</v>
      </c>
      <c r="F47" s="17">
        <v>2.4485150233175167E-2</v>
      </c>
      <c r="G47" s="17">
        <v>3.9379443329998626E-2</v>
      </c>
      <c r="H47" s="17">
        <v>5.0004130374096643E-2</v>
      </c>
      <c r="I47" s="17">
        <v>6.0273276941028589E-2</v>
      </c>
      <c r="J47" s="17">
        <v>7.1088418613695109E-2</v>
      </c>
      <c r="K47" s="17">
        <v>8.341614150365495E-2</v>
      </c>
      <c r="L47" s="17">
        <v>9.8733061735689021E-2</v>
      </c>
      <c r="M47" s="17">
        <v>0.11973425957018187</v>
      </c>
      <c r="N47" s="17">
        <v>0.15494397988955536</v>
      </c>
      <c r="O47" s="17">
        <v>0.2979421378089247</v>
      </c>
    </row>
    <row r="56" spans="9:9" x14ac:dyDescent="0.25">
      <c r="I56">
        <v>3.52</v>
      </c>
    </row>
    <row r="57" spans="9:9" x14ac:dyDescent="0.25">
      <c r="I57">
        <v>0.9</v>
      </c>
    </row>
    <row r="58" spans="9:9" x14ac:dyDescent="0.25">
      <c r="I58">
        <v>2.6</v>
      </c>
    </row>
    <row r="59" spans="9:9" x14ac:dyDescent="0.25">
      <c r="I59">
        <f>SUM(I56:I58)</f>
        <v>7.02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964F-E31E-4170-9DF4-1333AB93731B}">
  <dimension ref="A1:P43"/>
  <sheetViews>
    <sheetView topLeftCell="E1" workbookViewId="0">
      <selection activeCell="L4" sqref="L4:M4"/>
    </sheetView>
  </sheetViews>
  <sheetFormatPr defaultRowHeight="15" x14ac:dyDescent="0.25"/>
  <cols>
    <col min="3" max="5" width="11.140625" bestFit="1" customWidth="1"/>
    <col min="6" max="7" width="11" bestFit="1" customWidth="1"/>
    <col min="8" max="13" width="14.42578125" bestFit="1" customWidth="1"/>
  </cols>
  <sheetData>
    <row r="1" spans="1:16" x14ac:dyDescent="0.25">
      <c r="A1" t="s">
        <v>153</v>
      </c>
    </row>
    <row r="2" spans="1:16" x14ac:dyDescent="0.25">
      <c r="B2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P2" t="s">
        <v>156</v>
      </c>
    </row>
    <row r="3" spans="1:16" x14ac:dyDescent="0.25">
      <c r="A3" t="s">
        <v>39</v>
      </c>
      <c r="B3">
        <v>537470.38</v>
      </c>
      <c r="C3">
        <v>531467.80000000005</v>
      </c>
      <c r="D3">
        <v>449521.75</v>
      </c>
      <c r="E3">
        <v>551997.68000000005</v>
      </c>
      <c r="F3">
        <v>688065.72</v>
      </c>
      <c r="G3">
        <v>764339.99</v>
      </c>
      <c r="H3">
        <v>828499.99</v>
      </c>
      <c r="I3">
        <v>898045.69</v>
      </c>
      <c r="J3">
        <v>973429.17</v>
      </c>
      <c r="K3">
        <v>1055140.47</v>
      </c>
      <c r="P3" t="s">
        <v>157</v>
      </c>
    </row>
    <row r="4" spans="1:16" x14ac:dyDescent="0.25">
      <c r="A4" t="s">
        <v>40</v>
      </c>
      <c r="B4">
        <v>537470.38</v>
      </c>
      <c r="C4">
        <v>531467.80000000005</v>
      </c>
      <c r="D4">
        <v>449521.75</v>
      </c>
      <c r="E4">
        <v>551997.68000000005</v>
      </c>
      <c r="F4">
        <v>1008077.23</v>
      </c>
      <c r="G4">
        <v>1119825.79</v>
      </c>
      <c r="H4">
        <v>1213825.8700000001</v>
      </c>
      <c r="I4">
        <v>1315716.48</v>
      </c>
      <c r="J4">
        <v>1426159.95</v>
      </c>
      <c r="K4">
        <v>1545874.25</v>
      </c>
      <c r="L4">
        <f>F4-F3</f>
        <v>320011.51</v>
      </c>
      <c r="M4">
        <f>L4/F3</f>
        <v>0.46508858194534097</v>
      </c>
      <c r="P4" t="s">
        <v>158</v>
      </c>
    </row>
    <row r="5" spans="1:16" x14ac:dyDescent="0.25">
      <c r="P5" t="s">
        <v>159</v>
      </c>
    </row>
    <row r="6" spans="1:16" x14ac:dyDescent="0.25">
      <c r="A6" t="s">
        <v>154</v>
      </c>
      <c r="P6" t="s">
        <v>160</v>
      </c>
    </row>
    <row r="7" spans="1:16" x14ac:dyDescent="0.25"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P7" t="s">
        <v>161</v>
      </c>
    </row>
    <row r="8" spans="1:16" x14ac:dyDescent="0.25">
      <c r="A8">
        <v>0</v>
      </c>
      <c r="B8" t="s">
        <v>54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6" x14ac:dyDescent="0.25">
      <c r="A9">
        <v>1</v>
      </c>
      <c r="B9" t="s">
        <v>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6" x14ac:dyDescent="0.25">
      <c r="A10">
        <v>2</v>
      </c>
      <c r="B10" t="s">
        <v>56</v>
      </c>
      <c r="C10" s="23">
        <v>502989</v>
      </c>
      <c r="D10" s="23">
        <v>497371</v>
      </c>
      <c r="E10" s="23">
        <v>420682</v>
      </c>
      <c r="F10" s="23">
        <v>516584</v>
      </c>
      <c r="G10" s="23">
        <v>643922</v>
      </c>
      <c r="H10" s="23">
        <v>1131164</v>
      </c>
      <c r="I10" s="23">
        <v>1256557</v>
      </c>
      <c r="J10" s="23">
        <v>1362035</v>
      </c>
      <c r="K10" s="23">
        <v>1476366</v>
      </c>
      <c r="L10" s="23">
        <v>1600295</v>
      </c>
      <c r="M10" s="23">
        <v>1734627</v>
      </c>
    </row>
    <row r="11" spans="1:16" x14ac:dyDescent="0.25">
      <c r="A11">
        <v>3</v>
      </c>
      <c r="B11" t="s">
        <v>57</v>
      </c>
      <c r="C11" s="23">
        <v>856726</v>
      </c>
      <c r="D11" s="23">
        <v>847158</v>
      </c>
      <c r="E11" s="23">
        <v>716536</v>
      </c>
      <c r="F11" s="23">
        <v>879883</v>
      </c>
      <c r="G11" s="23">
        <v>1096775</v>
      </c>
      <c r="H11" s="23">
        <v>1853817</v>
      </c>
      <c r="I11" s="23">
        <v>2059319</v>
      </c>
      <c r="J11" s="23">
        <v>2232182</v>
      </c>
      <c r="K11" s="23">
        <v>2419555</v>
      </c>
      <c r="L11" s="23">
        <v>2622656</v>
      </c>
      <c r="M11" s="23">
        <v>2842806</v>
      </c>
    </row>
    <row r="12" spans="1:16" x14ac:dyDescent="0.25">
      <c r="A12">
        <v>4</v>
      </c>
      <c r="B12" t="s">
        <v>58</v>
      </c>
      <c r="C12" s="23">
        <v>1122928</v>
      </c>
      <c r="D12" s="23">
        <v>1110387</v>
      </c>
      <c r="E12" s="23">
        <v>939179</v>
      </c>
      <c r="F12" s="23">
        <v>1153280</v>
      </c>
      <c r="G12" s="23">
        <v>1437565</v>
      </c>
      <c r="H12" s="23">
        <v>2375239</v>
      </c>
      <c r="I12" s="23">
        <v>2638542</v>
      </c>
      <c r="J12" s="23">
        <v>2860026</v>
      </c>
      <c r="K12" s="23">
        <v>3100101</v>
      </c>
      <c r="L12" s="23">
        <v>3360329</v>
      </c>
      <c r="M12" s="23">
        <v>3642401</v>
      </c>
    </row>
    <row r="13" spans="1:16" x14ac:dyDescent="0.25">
      <c r="A13">
        <v>5</v>
      </c>
      <c r="B13" t="s">
        <v>59</v>
      </c>
      <c r="C13" s="23">
        <v>1384419</v>
      </c>
      <c r="D13" s="23">
        <v>1368957</v>
      </c>
      <c r="E13" s="23">
        <v>1157880</v>
      </c>
      <c r="F13" s="23">
        <v>1421838</v>
      </c>
      <c r="G13" s="23">
        <v>1772323</v>
      </c>
      <c r="H13" s="23">
        <v>2853082</v>
      </c>
      <c r="I13" s="23">
        <v>3169355</v>
      </c>
      <c r="J13" s="23">
        <v>3435396</v>
      </c>
      <c r="K13" s="23">
        <v>3723769</v>
      </c>
      <c r="L13" s="23">
        <v>4036348</v>
      </c>
      <c r="M13" s="23">
        <v>4375166</v>
      </c>
    </row>
    <row r="14" spans="1:16" x14ac:dyDescent="0.25">
      <c r="A14">
        <v>6</v>
      </c>
      <c r="B14" t="s">
        <v>60</v>
      </c>
      <c r="C14" s="23">
        <v>1663760</v>
      </c>
      <c r="D14" s="23">
        <v>1645179</v>
      </c>
      <c r="E14" s="23">
        <v>1391512</v>
      </c>
      <c r="F14" s="23">
        <v>1708730</v>
      </c>
      <c r="G14" s="23">
        <v>2129934</v>
      </c>
      <c r="H14" s="23">
        <v>3356409</v>
      </c>
      <c r="I14" s="23">
        <v>3728477</v>
      </c>
      <c r="J14" s="23">
        <v>4041452</v>
      </c>
      <c r="K14" s="23">
        <v>4380698</v>
      </c>
      <c r="L14" s="23">
        <v>4748422</v>
      </c>
      <c r="M14" s="23">
        <v>5147012</v>
      </c>
    </row>
    <row r="15" spans="1:16" x14ac:dyDescent="0.25">
      <c r="A15">
        <v>7</v>
      </c>
      <c r="B15" t="s">
        <v>61</v>
      </c>
      <c r="C15" s="23">
        <v>1998466</v>
      </c>
      <c r="D15" s="23">
        <v>1976146</v>
      </c>
      <c r="E15" s="23">
        <v>1671448</v>
      </c>
      <c r="F15" s="23">
        <v>2052482</v>
      </c>
      <c r="G15" s="23">
        <v>2558421</v>
      </c>
      <c r="H15" s="23">
        <v>3948293</v>
      </c>
      <c r="I15" s="23">
        <v>4385974</v>
      </c>
      <c r="J15" s="23">
        <v>4754140</v>
      </c>
      <c r="K15" s="23">
        <v>5153210</v>
      </c>
      <c r="L15" s="23">
        <v>5585779</v>
      </c>
      <c r="M15" s="23">
        <v>6054659</v>
      </c>
    </row>
    <row r="16" spans="1:16" x14ac:dyDescent="0.25">
      <c r="A16">
        <v>8</v>
      </c>
      <c r="B16" t="s">
        <v>62</v>
      </c>
      <c r="C16" s="23">
        <v>2440502</v>
      </c>
      <c r="D16" s="23">
        <v>2413246</v>
      </c>
      <c r="E16" s="23">
        <v>2041152</v>
      </c>
      <c r="F16" s="23">
        <v>2506466</v>
      </c>
      <c r="G16" s="23">
        <v>3124313</v>
      </c>
      <c r="H16" s="23">
        <v>4737533</v>
      </c>
      <c r="I16" s="23">
        <v>5262704</v>
      </c>
      <c r="J16" s="23">
        <v>5704464</v>
      </c>
      <c r="K16" s="23">
        <v>6183307</v>
      </c>
      <c r="L16" s="23">
        <v>6702344</v>
      </c>
      <c r="M16" s="23">
        <v>7264950</v>
      </c>
    </row>
    <row r="17" spans="1:15" x14ac:dyDescent="0.25">
      <c r="A17">
        <v>9</v>
      </c>
      <c r="B17" t="s">
        <v>63</v>
      </c>
      <c r="C17" s="23">
        <v>3003090</v>
      </c>
      <c r="D17" s="23">
        <v>2969551</v>
      </c>
      <c r="E17" s="23">
        <v>2511681</v>
      </c>
      <c r="F17" s="23">
        <v>3084261</v>
      </c>
      <c r="G17" s="23">
        <v>3844534</v>
      </c>
      <c r="H17" s="23">
        <v>5685482</v>
      </c>
      <c r="I17" s="23">
        <v>6315736</v>
      </c>
      <c r="J17" s="23">
        <v>6845889</v>
      </c>
      <c r="K17" s="23">
        <v>7420545</v>
      </c>
      <c r="L17" s="23">
        <v>8043438</v>
      </c>
      <c r="M17" s="23">
        <v>8718618</v>
      </c>
    </row>
    <row r="18" spans="1:15" x14ac:dyDescent="0.25">
      <c r="A18">
        <v>10</v>
      </c>
      <c r="B18" t="s">
        <v>64</v>
      </c>
      <c r="C18" s="23">
        <v>3908525</v>
      </c>
      <c r="D18" s="23">
        <v>3864874</v>
      </c>
      <c r="E18" s="23">
        <v>3268956</v>
      </c>
      <c r="F18" s="23">
        <v>4014169</v>
      </c>
      <c r="G18" s="23">
        <v>5003666</v>
      </c>
      <c r="H18" s="23">
        <v>7242473</v>
      </c>
      <c r="I18" s="23">
        <v>8045324</v>
      </c>
      <c r="J18" s="23">
        <v>8720662</v>
      </c>
      <c r="K18" s="23">
        <v>9452689</v>
      </c>
      <c r="L18" s="23">
        <v>10246164</v>
      </c>
      <c r="M18" s="23">
        <v>11106244</v>
      </c>
    </row>
    <row r="19" spans="1:15" x14ac:dyDescent="0.25">
      <c r="A19">
        <v>11</v>
      </c>
      <c r="B19" t="s">
        <v>65</v>
      </c>
      <c r="C19" s="23">
        <v>7925654</v>
      </c>
      <c r="D19" s="23">
        <v>7837139</v>
      </c>
      <c r="E19" s="23">
        <v>6628745</v>
      </c>
      <c r="F19" s="23">
        <v>8139877</v>
      </c>
      <c r="G19" s="23">
        <v>10146365</v>
      </c>
      <c r="H19" s="23">
        <v>13345380</v>
      </c>
      <c r="I19" s="23">
        <v>14824758</v>
      </c>
      <c r="J19" s="23">
        <v>16069173</v>
      </c>
      <c r="K19" s="23">
        <v>17418047</v>
      </c>
      <c r="L19" s="23">
        <v>18880147</v>
      </c>
      <c r="M19" s="23">
        <v>20464979</v>
      </c>
    </row>
    <row r="20" spans="1:15" x14ac:dyDescent="0.25">
      <c r="A20">
        <v>12</v>
      </c>
      <c r="B20" t="s">
        <v>66</v>
      </c>
      <c r="C20" s="23">
        <v>2481077</v>
      </c>
      <c r="D20" s="23">
        <v>2453368</v>
      </c>
      <c r="E20" s="23">
        <v>2075088</v>
      </c>
      <c r="F20" s="23">
        <v>2548138</v>
      </c>
      <c r="G20" s="23">
        <v>3176257</v>
      </c>
      <c r="H20" s="23">
        <v>4653498</v>
      </c>
      <c r="I20" s="23">
        <v>5169353</v>
      </c>
      <c r="J20" s="23">
        <v>5603277</v>
      </c>
      <c r="K20" s="23">
        <v>6073626</v>
      </c>
      <c r="L20" s="23">
        <v>6583456</v>
      </c>
      <c r="M20" s="23">
        <v>7136083</v>
      </c>
    </row>
    <row r="21" spans="1:15" x14ac:dyDescent="0.25">
      <c r="A21">
        <v>13</v>
      </c>
      <c r="B21" t="s">
        <v>67</v>
      </c>
      <c r="C21" s="23">
        <v>5342724</v>
      </c>
      <c r="D21" s="23">
        <v>5283055</v>
      </c>
      <c r="E21" s="23">
        <v>4468471</v>
      </c>
      <c r="F21" s="23">
        <v>5487133</v>
      </c>
      <c r="G21" s="23">
        <v>6839717</v>
      </c>
      <c r="H21" s="23">
        <v>9643162</v>
      </c>
      <c r="I21" s="23">
        <v>10712137</v>
      </c>
      <c r="J21" s="23">
        <v>11611332</v>
      </c>
      <c r="K21" s="23">
        <v>12586007</v>
      </c>
      <c r="L21" s="23">
        <v>13642498</v>
      </c>
      <c r="M21" s="23">
        <v>14787673</v>
      </c>
    </row>
    <row r="22" spans="1:15" x14ac:dyDescent="0.25">
      <c r="A22">
        <v>14</v>
      </c>
      <c r="B22" t="s">
        <v>68</v>
      </c>
      <c r="C22" s="23">
        <v>7998039</v>
      </c>
      <c r="D22" s="23">
        <v>7908715</v>
      </c>
      <c r="E22" s="23">
        <v>6689285</v>
      </c>
      <c r="F22" s="23">
        <v>8214218</v>
      </c>
      <c r="G22" s="23">
        <v>10239032</v>
      </c>
      <c r="H22" s="23">
        <v>13710947</v>
      </c>
      <c r="I22" s="23">
        <v>15230849</v>
      </c>
      <c r="J22" s="23">
        <v>16509352</v>
      </c>
      <c r="K22" s="23">
        <v>17895175</v>
      </c>
      <c r="L22" s="23">
        <v>19397327</v>
      </c>
      <c r="M22" s="23">
        <v>21025571</v>
      </c>
    </row>
    <row r="23" spans="1:15" x14ac:dyDescent="0.25">
      <c r="A23">
        <v>15</v>
      </c>
      <c r="B23" t="s">
        <v>69</v>
      </c>
      <c r="C23" s="23">
        <v>20487953</v>
      </c>
      <c r="D23" s="23">
        <v>20259139</v>
      </c>
      <c r="E23" s="23">
        <v>17135419</v>
      </c>
      <c r="F23" s="23">
        <v>21041722</v>
      </c>
      <c r="G23" s="23">
        <v>26228530</v>
      </c>
      <c r="H23" s="23">
        <v>30309381</v>
      </c>
      <c r="I23" s="23">
        <v>33669272</v>
      </c>
      <c r="J23" s="23">
        <v>36495528</v>
      </c>
      <c r="K23" s="23">
        <v>39559024</v>
      </c>
      <c r="L23" s="23">
        <v>42879676</v>
      </c>
      <c r="M23" s="23">
        <v>46479069</v>
      </c>
    </row>
    <row r="26" spans="1:15" x14ac:dyDescent="0.25">
      <c r="A26" t="s">
        <v>155</v>
      </c>
    </row>
    <row r="27" spans="1:15" x14ac:dyDescent="0.25">
      <c r="B27" t="s">
        <v>42</v>
      </c>
      <c r="C27" t="s">
        <v>43</v>
      </c>
      <c r="D27" t="s">
        <v>44</v>
      </c>
      <c r="E27" t="s">
        <v>45</v>
      </c>
      <c r="F27" t="s">
        <v>46</v>
      </c>
      <c r="G27" t="s">
        <v>47</v>
      </c>
      <c r="H27" t="s">
        <v>48</v>
      </c>
      <c r="I27" t="s">
        <v>49</v>
      </c>
      <c r="J27" t="s">
        <v>50</v>
      </c>
      <c r="K27" t="s">
        <v>51</v>
      </c>
      <c r="L27" t="s">
        <v>52</v>
      </c>
      <c r="M27" t="s">
        <v>53</v>
      </c>
    </row>
    <row r="28" spans="1:15" x14ac:dyDescent="0.25">
      <c r="A28">
        <v>0</v>
      </c>
      <c r="B28" t="s">
        <v>71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5" x14ac:dyDescent="0.25">
      <c r="A29">
        <v>1</v>
      </c>
      <c r="B29">
        <f>0</f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5" x14ac:dyDescent="0.25">
      <c r="A30">
        <v>2</v>
      </c>
      <c r="B30" t="s">
        <v>72</v>
      </c>
      <c r="C30" s="23">
        <v>10842149</v>
      </c>
      <c r="D30" s="23">
        <v>11149413</v>
      </c>
      <c r="E30" s="23">
        <v>16031971</v>
      </c>
      <c r="F30" s="23">
        <v>10207792</v>
      </c>
      <c r="G30" s="23">
        <v>5837839</v>
      </c>
      <c r="H30" s="23">
        <v>10210131</v>
      </c>
      <c r="I30" s="23">
        <v>7957254</v>
      </c>
      <c r="J30" s="23">
        <v>6355079</v>
      </c>
      <c r="K30" s="23">
        <v>5300407</v>
      </c>
      <c r="L30" s="23">
        <v>4393348</v>
      </c>
      <c r="M30" s="23">
        <v>3498183</v>
      </c>
      <c r="O30">
        <f>SUM(H30:H32)/SUM(G30:G32)-1</f>
        <v>0.64302775517494659</v>
      </c>
    </row>
    <row r="31" spans="1:15" x14ac:dyDescent="0.25">
      <c r="A31">
        <v>3</v>
      </c>
      <c r="B31" t="s">
        <v>73</v>
      </c>
      <c r="C31" s="23">
        <v>78277742</v>
      </c>
      <c r="D31" s="23">
        <v>79081171</v>
      </c>
      <c r="E31" s="23">
        <v>92199986</v>
      </c>
      <c r="F31" s="23">
        <v>76240893</v>
      </c>
      <c r="G31" s="23">
        <v>55058996</v>
      </c>
      <c r="H31" s="23">
        <v>92743541</v>
      </c>
      <c r="I31" s="23">
        <v>78475754</v>
      </c>
      <c r="J31" s="23">
        <v>68000537</v>
      </c>
      <c r="K31" s="23">
        <v>58357050</v>
      </c>
      <c r="L31" s="23">
        <v>48827921</v>
      </c>
      <c r="M31" s="23">
        <v>41447980</v>
      </c>
    </row>
    <row r="32" spans="1:15" x14ac:dyDescent="0.25">
      <c r="A32">
        <v>4</v>
      </c>
      <c r="B32" t="s">
        <v>74</v>
      </c>
      <c r="C32" s="23">
        <v>78960019</v>
      </c>
      <c r="D32" s="23">
        <v>79196920</v>
      </c>
      <c r="E32" s="23">
        <v>75812105</v>
      </c>
      <c r="F32" s="23">
        <v>78995191</v>
      </c>
      <c r="G32" s="23">
        <v>77263094</v>
      </c>
      <c r="H32" s="23">
        <v>124046926</v>
      </c>
      <c r="I32" s="23">
        <v>117017505</v>
      </c>
      <c r="J32" s="23">
        <v>108739698</v>
      </c>
      <c r="K32" s="23">
        <v>97924406</v>
      </c>
      <c r="L32" s="23">
        <v>88676679</v>
      </c>
      <c r="M32" s="23">
        <v>78771017</v>
      </c>
    </row>
    <row r="33" spans="1:15" x14ac:dyDescent="0.25">
      <c r="A33">
        <v>5</v>
      </c>
      <c r="B33" t="s">
        <v>75</v>
      </c>
      <c r="C33" s="23">
        <v>106354114</v>
      </c>
      <c r="D33" s="23">
        <v>104810107</v>
      </c>
      <c r="E33" s="23">
        <v>88078224</v>
      </c>
      <c r="F33" s="23">
        <v>107463863</v>
      </c>
      <c r="G33" s="23">
        <v>116012484</v>
      </c>
      <c r="H33" s="23">
        <v>177987933</v>
      </c>
      <c r="I33" s="23">
        <v>183082964</v>
      </c>
      <c r="J33" s="23">
        <v>187508181</v>
      </c>
      <c r="K33" s="23">
        <v>190835087</v>
      </c>
      <c r="L33" s="23">
        <v>185424527</v>
      </c>
      <c r="M33" s="23">
        <v>177512520</v>
      </c>
    </row>
    <row r="34" spans="1:15" x14ac:dyDescent="0.25">
      <c r="A34">
        <v>6</v>
      </c>
      <c r="B34" t="s">
        <v>76</v>
      </c>
      <c r="C34" s="23">
        <v>72152494</v>
      </c>
      <c r="D34" s="23">
        <v>71162709</v>
      </c>
      <c r="E34" s="23">
        <v>50322126</v>
      </c>
      <c r="F34" s="23">
        <v>76062560</v>
      </c>
      <c r="G34" s="23">
        <v>102760194</v>
      </c>
      <c r="H34" s="23">
        <v>152900178</v>
      </c>
      <c r="I34" s="23">
        <v>166229117</v>
      </c>
      <c r="J34" s="23">
        <v>172332063</v>
      </c>
      <c r="K34" s="23">
        <v>173282343</v>
      </c>
      <c r="L34" s="23">
        <v>181365978</v>
      </c>
      <c r="M34" s="23">
        <v>186025479</v>
      </c>
    </row>
    <row r="35" spans="1:15" x14ac:dyDescent="0.25">
      <c r="A35">
        <v>7</v>
      </c>
      <c r="B35" t="s">
        <v>77</v>
      </c>
      <c r="C35" s="23">
        <v>30498429</v>
      </c>
      <c r="D35" s="23">
        <v>30368515</v>
      </c>
      <c r="E35" s="23">
        <v>25678693</v>
      </c>
      <c r="F35" s="23">
        <v>32484924</v>
      </c>
      <c r="G35" s="23">
        <v>52858608</v>
      </c>
      <c r="H35" s="23">
        <v>76833664</v>
      </c>
      <c r="I35" s="23">
        <v>88460213</v>
      </c>
      <c r="J35" s="23">
        <v>98892104</v>
      </c>
      <c r="K35" s="23">
        <v>111261527</v>
      </c>
      <c r="L35" s="23">
        <v>114792998</v>
      </c>
      <c r="M35" s="23">
        <v>114613014</v>
      </c>
    </row>
    <row r="36" spans="1:15" x14ac:dyDescent="0.25">
      <c r="A36">
        <v>8</v>
      </c>
      <c r="B36" t="s">
        <v>78</v>
      </c>
      <c r="C36" s="23">
        <v>56010732</v>
      </c>
      <c r="D36" s="23">
        <v>54072895</v>
      </c>
      <c r="E36" s="23">
        <v>35264121</v>
      </c>
      <c r="F36" s="23">
        <v>59374937</v>
      </c>
      <c r="G36" s="23">
        <v>85600951</v>
      </c>
      <c r="H36" s="23">
        <v>122892024</v>
      </c>
      <c r="I36" s="23">
        <v>153968124</v>
      </c>
      <c r="J36" s="23">
        <v>180624371</v>
      </c>
      <c r="K36" s="23">
        <v>204608596</v>
      </c>
      <c r="L36" s="23">
        <v>227917117</v>
      </c>
      <c r="M36" s="23">
        <v>255910504</v>
      </c>
    </row>
    <row r="37" spans="1:15" x14ac:dyDescent="0.25">
      <c r="A37">
        <v>9</v>
      </c>
      <c r="B37" t="s">
        <v>79</v>
      </c>
      <c r="C37" s="23">
        <v>45229421</v>
      </c>
      <c r="D37" s="23">
        <v>44336338</v>
      </c>
      <c r="E37" s="23">
        <v>30236961</v>
      </c>
      <c r="F37" s="23">
        <v>48331067</v>
      </c>
      <c r="G37" s="23">
        <v>87784552</v>
      </c>
      <c r="H37" s="23">
        <v>121906854</v>
      </c>
      <c r="I37" s="23">
        <v>152619206</v>
      </c>
      <c r="J37" s="23">
        <v>180720664</v>
      </c>
      <c r="K37" s="23">
        <v>216393630</v>
      </c>
      <c r="L37" s="23">
        <v>255504752</v>
      </c>
      <c r="M37" s="23">
        <v>290142331</v>
      </c>
      <c r="O37">
        <f>SUM(H37:H38)/SUM(G37:G38)-1</f>
        <v>0.29993362140538249</v>
      </c>
    </row>
    <row r="38" spans="1:15" x14ac:dyDescent="0.25">
      <c r="A38">
        <v>10</v>
      </c>
      <c r="B38" t="s">
        <v>80</v>
      </c>
      <c r="C38" s="23">
        <v>59145284</v>
      </c>
      <c r="D38" s="23">
        <v>57289728</v>
      </c>
      <c r="E38" s="23">
        <v>35897566</v>
      </c>
      <c r="F38" s="23">
        <v>62836451</v>
      </c>
      <c r="G38" s="23">
        <v>104889006</v>
      </c>
      <c r="H38" s="23">
        <v>128555982</v>
      </c>
      <c r="I38" s="23">
        <v>172015649</v>
      </c>
      <c r="J38" s="23">
        <v>210653171</v>
      </c>
      <c r="K38" s="23">
        <v>257753429</v>
      </c>
      <c r="L38" s="23">
        <v>319256633</v>
      </c>
      <c r="M38" s="23">
        <v>397953218</v>
      </c>
    </row>
    <row r="39" spans="1:15" x14ac:dyDescent="0.25">
      <c r="A39">
        <v>11</v>
      </c>
      <c r="B39" t="s">
        <v>81</v>
      </c>
      <c r="C39" s="23">
        <v>537470384</v>
      </c>
      <c r="D39" s="23">
        <v>531467797</v>
      </c>
      <c r="E39" s="23">
        <v>449521753</v>
      </c>
      <c r="F39" s="23">
        <v>551997679</v>
      </c>
      <c r="G39" s="23">
        <v>688065724</v>
      </c>
      <c r="H39" s="23">
        <v>1008077232</v>
      </c>
      <c r="I39" s="23">
        <v>1119825786</v>
      </c>
      <c r="J39" s="23">
        <v>1213825867</v>
      </c>
      <c r="K39" s="23">
        <v>1315716475</v>
      </c>
      <c r="L39" s="23">
        <v>1426159954</v>
      </c>
      <c r="M39" s="23">
        <v>1545874247</v>
      </c>
    </row>
    <row r="40" spans="1:15" x14ac:dyDescent="0.25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5" x14ac:dyDescent="0.25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5" x14ac:dyDescent="0.25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5" x14ac:dyDescent="0.25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0F8AE-F5A6-45C2-84C6-E760E6A0A4A8}">
  <dimension ref="A1:O37"/>
  <sheetViews>
    <sheetView topLeftCell="C49" workbookViewId="0">
      <selection activeCell="L3" sqref="L3:M3"/>
    </sheetView>
  </sheetViews>
  <sheetFormatPr defaultRowHeight="15" x14ac:dyDescent="0.25"/>
  <cols>
    <col min="1" max="1" width="15.140625" bestFit="1" customWidth="1"/>
    <col min="3" max="7" width="11.140625" bestFit="1" customWidth="1"/>
    <col min="8" max="13" width="14.42578125" bestFit="1" customWidth="1"/>
  </cols>
  <sheetData>
    <row r="1" spans="1:13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</row>
    <row r="2" spans="1:13" x14ac:dyDescent="0.25">
      <c r="A2" t="s">
        <v>39</v>
      </c>
      <c r="B2">
        <v>537470.38</v>
      </c>
      <c r="C2">
        <v>531467.80000000005</v>
      </c>
      <c r="D2">
        <v>449521.75</v>
      </c>
      <c r="E2">
        <v>551997.68000000005</v>
      </c>
      <c r="F2">
        <v>688065.72</v>
      </c>
      <c r="G2">
        <v>764339.99</v>
      </c>
      <c r="H2">
        <v>828499.99</v>
      </c>
      <c r="I2">
        <v>898045.69</v>
      </c>
      <c r="J2">
        <v>973429.17</v>
      </c>
      <c r="K2">
        <v>1055140.47</v>
      </c>
    </row>
    <row r="3" spans="1:13" x14ac:dyDescent="0.25">
      <c r="A3" t="s">
        <v>40</v>
      </c>
      <c r="B3">
        <v>586331.32999999996</v>
      </c>
      <c r="C3">
        <v>579783.05000000005</v>
      </c>
      <c r="D3">
        <v>490387.37</v>
      </c>
      <c r="E3">
        <v>602179.29</v>
      </c>
      <c r="F3">
        <v>750617.15</v>
      </c>
      <c r="G3">
        <v>833825.44</v>
      </c>
      <c r="H3">
        <v>903818.17</v>
      </c>
      <c r="I3">
        <v>979686.2</v>
      </c>
      <c r="J3">
        <v>1061922.73</v>
      </c>
      <c r="K3">
        <v>1151062.33</v>
      </c>
      <c r="L3">
        <f>F3-F2</f>
        <v>62551.430000000051</v>
      </c>
      <c r="M3">
        <f>L3/F2</f>
        <v>9.0909092230317845E-2</v>
      </c>
    </row>
    <row r="5" spans="1:13" x14ac:dyDescent="0.25">
      <c r="A5" t="s">
        <v>154</v>
      </c>
    </row>
    <row r="6" spans="1:13" x14ac:dyDescent="0.25"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</row>
    <row r="7" spans="1:13" x14ac:dyDescent="0.25">
      <c r="A7">
        <v>0</v>
      </c>
      <c r="B7" t="s">
        <v>54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1</v>
      </c>
      <c r="B8" t="s">
        <v>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2</v>
      </c>
      <c r="B9" t="s">
        <v>56</v>
      </c>
      <c r="C9" s="23">
        <v>502989</v>
      </c>
      <c r="D9" s="23">
        <v>497371</v>
      </c>
      <c r="E9" s="23">
        <v>420682</v>
      </c>
      <c r="F9" s="23">
        <v>516584</v>
      </c>
      <c r="G9" s="23">
        <v>643922</v>
      </c>
      <c r="H9" s="23">
        <v>702461</v>
      </c>
      <c r="I9" s="23">
        <v>780331</v>
      </c>
      <c r="J9" s="23">
        <v>845833</v>
      </c>
      <c r="K9" s="23">
        <v>916834</v>
      </c>
      <c r="L9" s="23">
        <v>993794</v>
      </c>
      <c r="M9" s="23">
        <v>1077215</v>
      </c>
    </row>
    <row r="10" spans="1:13" x14ac:dyDescent="0.25">
      <c r="A10">
        <v>3</v>
      </c>
      <c r="B10" t="s">
        <v>57</v>
      </c>
      <c r="C10" s="23">
        <v>856726</v>
      </c>
      <c r="D10" s="23">
        <v>847158</v>
      </c>
      <c r="E10" s="23">
        <v>716536</v>
      </c>
      <c r="F10" s="23">
        <v>879883</v>
      </c>
      <c r="G10" s="23">
        <v>1096775</v>
      </c>
      <c r="H10" s="23">
        <v>1196482</v>
      </c>
      <c r="I10" s="23">
        <v>1329115</v>
      </c>
      <c r="J10" s="23">
        <v>1440684</v>
      </c>
      <c r="K10" s="23">
        <v>1561617</v>
      </c>
      <c r="L10" s="23">
        <v>1692702</v>
      </c>
      <c r="M10" s="23">
        <v>1834790</v>
      </c>
    </row>
    <row r="11" spans="1:13" x14ac:dyDescent="0.25">
      <c r="A11">
        <v>4</v>
      </c>
      <c r="B11" t="s">
        <v>58</v>
      </c>
      <c r="C11" s="23">
        <v>1122928</v>
      </c>
      <c r="D11" s="23">
        <v>1110387</v>
      </c>
      <c r="E11" s="23">
        <v>939179</v>
      </c>
      <c r="F11" s="23">
        <v>1153280</v>
      </c>
      <c r="G11" s="23">
        <v>1437565</v>
      </c>
      <c r="H11" s="23">
        <v>1568252</v>
      </c>
      <c r="I11" s="23">
        <v>1742098</v>
      </c>
      <c r="J11" s="23">
        <v>1888333</v>
      </c>
      <c r="K11" s="23">
        <v>2046842</v>
      </c>
      <c r="L11" s="23">
        <v>2218658</v>
      </c>
      <c r="M11" s="23">
        <v>2404896</v>
      </c>
    </row>
    <row r="12" spans="1:13" x14ac:dyDescent="0.25">
      <c r="A12">
        <v>5</v>
      </c>
      <c r="B12" t="s">
        <v>59</v>
      </c>
      <c r="C12" s="23">
        <v>1384419</v>
      </c>
      <c r="D12" s="23">
        <v>1368957</v>
      </c>
      <c r="E12" s="23">
        <v>1157880</v>
      </c>
      <c r="F12" s="23">
        <v>1421838</v>
      </c>
      <c r="G12" s="23">
        <v>1772323</v>
      </c>
      <c r="H12" s="23">
        <v>1933444</v>
      </c>
      <c r="I12" s="23">
        <v>2147772</v>
      </c>
      <c r="J12" s="23">
        <v>2328060</v>
      </c>
      <c r="K12" s="23">
        <v>2523481</v>
      </c>
      <c r="L12" s="23">
        <v>2735306</v>
      </c>
      <c r="M12" s="23">
        <v>2964912</v>
      </c>
    </row>
    <row r="13" spans="1:13" x14ac:dyDescent="0.25">
      <c r="A13">
        <v>6</v>
      </c>
      <c r="B13" t="s">
        <v>60</v>
      </c>
      <c r="C13" s="23">
        <v>1663760</v>
      </c>
      <c r="D13" s="23">
        <v>1645179</v>
      </c>
      <c r="E13" s="23">
        <v>1391512</v>
      </c>
      <c r="F13" s="23">
        <v>1708730</v>
      </c>
      <c r="G13" s="23">
        <v>2129934</v>
      </c>
      <c r="H13" s="23">
        <v>2323565</v>
      </c>
      <c r="I13" s="23">
        <v>2581139</v>
      </c>
      <c r="J13" s="23">
        <v>2797804</v>
      </c>
      <c r="K13" s="23">
        <v>3032657</v>
      </c>
      <c r="L13" s="23">
        <v>3287223</v>
      </c>
      <c r="M13" s="23">
        <v>3563158</v>
      </c>
    </row>
    <row r="14" spans="1:13" x14ac:dyDescent="0.25">
      <c r="A14">
        <v>7</v>
      </c>
      <c r="B14" t="s">
        <v>61</v>
      </c>
      <c r="C14" s="23">
        <v>1998466</v>
      </c>
      <c r="D14" s="23">
        <v>1976146</v>
      </c>
      <c r="E14" s="23">
        <v>1671448</v>
      </c>
      <c r="F14" s="23">
        <v>2052482</v>
      </c>
      <c r="G14" s="23">
        <v>2558421</v>
      </c>
      <c r="H14" s="23">
        <v>2791005</v>
      </c>
      <c r="I14" s="23">
        <v>3100397</v>
      </c>
      <c r="J14" s="23">
        <v>3360650</v>
      </c>
      <c r="K14" s="23">
        <v>3642748</v>
      </c>
      <c r="L14" s="23">
        <v>3948527</v>
      </c>
      <c r="M14" s="23">
        <v>4279973</v>
      </c>
    </row>
    <row r="15" spans="1:13" x14ac:dyDescent="0.25">
      <c r="A15">
        <v>8</v>
      </c>
      <c r="B15" t="s">
        <v>62</v>
      </c>
      <c r="C15" s="23">
        <v>2440502</v>
      </c>
      <c r="D15" s="23">
        <v>2413246</v>
      </c>
      <c r="E15" s="23">
        <v>2041152</v>
      </c>
      <c r="F15" s="23">
        <v>2506466</v>
      </c>
      <c r="G15" s="23">
        <v>3124313</v>
      </c>
      <c r="H15" s="23">
        <v>3408341</v>
      </c>
      <c r="I15" s="23">
        <v>3786166</v>
      </c>
      <c r="J15" s="23">
        <v>4103984</v>
      </c>
      <c r="K15" s="23">
        <v>4448479</v>
      </c>
      <c r="L15" s="23">
        <v>4821892</v>
      </c>
      <c r="M15" s="23">
        <v>5226650</v>
      </c>
    </row>
    <row r="16" spans="1:13" x14ac:dyDescent="0.25">
      <c r="A16">
        <v>9</v>
      </c>
      <c r="B16" t="s">
        <v>63</v>
      </c>
      <c r="C16" s="23">
        <v>3003090</v>
      </c>
      <c r="D16" s="23">
        <v>2969551</v>
      </c>
      <c r="E16" s="23">
        <v>2511681</v>
      </c>
      <c r="F16" s="23">
        <v>3084261</v>
      </c>
      <c r="G16" s="23">
        <v>3844534</v>
      </c>
      <c r="H16" s="23">
        <v>4194038</v>
      </c>
      <c r="I16" s="23">
        <v>4658960</v>
      </c>
      <c r="J16" s="23">
        <v>5050041</v>
      </c>
      <c r="K16" s="23">
        <v>5473950</v>
      </c>
      <c r="L16" s="23">
        <v>5933443</v>
      </c>
      <c r="M16" s="23">
        <v>6431506</v>
      </c>
    </row>
    <row r="17" spans="1:15" x14ac:dyDescent="0.25">
      <c r="A17">
        <v>10</v>
      </c>
      <c r="B17" t="s">
        <v>64</v>
      </c>
      <c r="C17" s="23">
        <v>3908525</v>
      </c>
      <c r="D17" s="23">
        <v>3864874</v>
      </c>
      <c r="E17" s="23">
        <v>3268956</v>
      </c>
      <c r="F17" s="23">
        <v>4014169</v>
      </c>
      <c r="G17" s="23">
        <v>5003666</v>
      </c>
      <c r="H17" s="23">
        <v>5458544</v>
      </c>
      <c r="I17" s="23">
        <v>6063641</v>
      </c>
      <c r="J17" s="23">
        <v>6572634</v>
      </c>
      <c r="K17" s="23">
        <v>7124352</v>
      </c>
      <c r="L17" s="23">
        <v>7722382</v>
      </c>
      <c r="M17" s="23">
        <v>8370612</v>
      </c>
    </row>
    <row r="18" spans="1:15" x14ac:dyDescent="0.25">
      <c r="A18">
        <v>11</v>
      </c>
      <c r="B18" t="s">
        <v>65</v>
      </c>
      <c r="C18" s="23">
        <v>7925654</v>
      </c>
      <c r="D18" s="23">
        <v>7837139</v>
      </c>
      <c r="E18" s="23">
        <v>6628745</v>
      </c>
      <c r="F18" s="23">
        <v>8139877</v>
      </c>
      <c r="G18" s="23">
        <v>10146365</v>
      </c>
      <c r="H18" s="23">
        <v>11068762</v>
      </c>
      <c r="I18" s="23">
        <v>12295770</v>
      </c>
      <c r="J18" s="23">
        <v>13327897</v>
      </c>
      <c r="K18" s="23">
        <v>14446664</v>
      </c>
      <c r="L18" s="23">
        <v>15659341</v>
      </c>
      <c r="M18" s="23">
        <v>16973813</v>
      </c>
    </row>
    <row r="19" spans="1:15" x14ac:dyDescent="0.25">
      <c r="A19">
        <v>12</v>
      </c>
      <c r="B19" t="s">
        <v>66</v>
      </c>
      <c r="C19" s="23">
        <v>2481077</v>
      </c>
      <c r="D19" s="23">
        <v>2453368</v>
      </c>
      <c r="E19" s="23">
        <v>2075088</v>
      </c>
      <c r="F19" s="23">
        <v>2548138</v>
      </c>
      <c r="G19" s="23">
        <v>3176257</v>
      </c>
      <c r="H19" s="23">
        <v>3465008</v>
      </c>
      <c r="I19" s="23">
        <v>3849115</v>
      </c>
      <c r="J19" s="23">
        <v>4172216</v>
      </c>
      <c r="K19" s="23">
        <v>4522439</v>
      </c>
      <c r="L19" s="23">
        <v>4902060</v>
      </c>
      <c r="M19" s="23">
        <v>5313547</v>
      </c>
    </row>
    <row r="20" spans="1:15" x14ac:dyDescent="0.25">
      <c r="A20">
        <v>13</v>
      </c>
      <c r="B20" t="s">
        <v>67</v>
      </c>
      <c r="C20" s="23">
        <v>5342724</v>
      </c>
      <c r="D20" s="23">
        <v>5283055</v>
      </c>
      <c r="E20" s="23">
        <v>4468471</v>
      </c>
      <c r="F20" s="23">
        <v>5487133</v>
      </c>
      <c r="G20" s="23">
        <v>6839717</v>
      </c>
      <c r="H20" s="23">
        <v>7461509</v>
      </c>
      <c r="I20" s="23">
        <v>8288641</v>
      </c>
      <c r="J20" s="23">
        <v>8984404</v>
      </c>
      <c r="K20" s="23">
        <v>9738570</v>
      </c>
      <c r="L20" s="23">
        <v>10556042</v>
      </c>
      <c r="M20" s="23">
        <v>11442135</v>
      </c>
    </row>
    <row r="21" spans="1:15" x14ac:dyDescent="0.25">
      <c r="A21">
        <v>14</v>
      </c>
      <c r="B21" t="s">
        <v>68</v>
      </c>
      <c r="C21" s="23">
        <v>7998039</v>
      </c>
      <c r="D21" s="23">
        <v>7908715</v>
      </c>
      <c r="E21" s="23">
        <v>6689285</v>
      </c>
      <c r="F21" s="23">
        <v>8214218</v>
      </c>
      <c r="G21" s="23">
        <v>10239032</v>
      </c>
      <c r="H21" s="23">
        <v>11169853</v>
      </c>
      <c r="I21" s="23">
        <v>12408067</v>
      </c>
      <c r="J21" s="23">
        <v>13449621</v>
      </c>
      <c r="K21" s="23">
        <v>14578605</v>
      </c>
      <c r="L21" s="23">
        <v>15802358</v>
      </c>
      <c r="M21" s="23">
        <v>17128835</v>
      </c>
    </row>
    <row r="22" spans="1:15" x14ac:dyDescent="0.25">
      <c r="A22">
        <v>15</v>
      </c>
      <c r="B22" t="s">
        <v>69</v>
      </c>
      <c r="C22" s="23">
        <v>20487953</v>
      </c>
      <c r="D22" s="23">
        <v>20259139</v>
      </c>
      <c r="E22" s="23">
        <v>17135419</v>
      </c>
      <c r="F22" s="23">
        <v>21041722</v>
      </c>
      <c r="G22" s="23">
        <v>26228530</v>
      </c>
      <c r="H22" s="23">
        <v>28612942</v>
      </c>
      <c r="I22" s="23">
        <v>31784777</v>
      </c>
      <c r="J22" s="23">
        <v>34452845</v>
      </c>
      <c r="K22" s="23">
        <v>37344876</v>
      </c>
      <c r="L22" s="23">
        <v>40479668</v>
      </c>
      <c r="M22" s="23">
        <v>43877600</v>
      </c>
    </row>
    <row r="24" spans="1:15" x14ac:dyDescent="0.25">
      <c r="A24" t="s">
        <v>155</v>
      </c>
    </row>
    <row r="25" spans="1:15" x14ac:dyDescent="0.25">
      <c r="B25" t="s">
        <v>42</v>
      </c>
      <c r="C25" t="s">
        <v>43</v>
      </c>
      <c r="D25" t="s">
        <v>44</v>
      </c>
      <c r="E25" t="s">
        <v>45</v>
      </c>
      <c r="F25" t="s">
        <v>46</v>
      </c>
      <c r="G25" t="s">
        <v>47</v>
      </c>
      <c r="H25" t="s">
        <v>48</v>
      </c>
      <c r="I25" t="s">
        <v>49</v>
      </c>
      <c r="J25" t="s">
        <v>50</v>
      </c>
      <c r="K25" t="s">
        <v>51</v>
      </c>
      <c r="L25" t="s">
        <v>52</v>
      </c>
      <c r="M25" t="s">
        <v>53</v>
      </c>
    </row>
    <row r="26" spans="1:15" x14ac:dyDescent="0.25">
      <c r="A26">
        <v>0</v>
      </c>
      <c r="B26" t="s">
        <v>71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5" x14ac:dyDescent="0.25">
      <c r="A27">
        <v>1</v>
      </c>
      <c r="B27">
        <f>0</f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5" x14ac:dyDescent="0.25">
      <c r="A28">
        <v>2</v>
      </c>
      <c r="B28" t="s">
        <v>72</v>
      </c>
      <c r="C28" s="23">
        <v>10842149</v>
      </c>
      <c r="D28" s="23">
        <v>11149413</v>
      </c>
      <c r="E28" s="23">
        <v>16031971</v>
      </c>
      <c r="F28" s="23">
        <v>10207792</v>
      </c>
      <c r="G28" s="23">
        <v>5837839</v>
      </c>
      <c r="H28" s="23">
        <v>6368552</v>
      </c>
      <c r="I28" s="23">
        <v>4967330</v>
      </c>
      <c r="J28" s="23">
        <v>3951317</v>
      </c>
      <c r="K28" s="23">
        <v>3311409</v>
      </c>
      <c r="L28" s="23">
        <v>2738228</v>
      </c>
      <c r="M28" s="23">
        <v>2210641</v>
      </c>
      <c r="O28">
        <f>SUM(H28:H30)/SUM(G28:G30)-1</f>
        <v>9.0909086961097119E-2</v>
      </c>
    </row>
    <row r="29" spans="1:15" x14ac:dyDescent="0.25">
      <c r="A29">
        <v>3</v>
      </c>
      <c r="B29" t="s">
        <v>73</v>
      </c>
      <c r="C29" s="23">
        <v>78277742</v>
      </c>
      <c r="D29" s="23">
        <v>79081171</v>
      </c>
      <c r="E29" s="23">
        <v>92199986</v>
      </c>
      <c r="F29" s="23">
        <v>76240893</v>
      </c>
      <c r="G29" s="23">
        <v>55058996</v>
      </c>
      <c r="H29" s="23">
        <v>60064359</v>
      </c>
      <c r="I29" s="23">
        <v>50227700</v>
      </c>
      <c r="J29" s="23">
        <v>43304518</v>
      </c>
      <c r="K29" s="23">
        <v>36769387</v>
      </c>
      <c r="L29" s="23">
        <v>30651773</v>
      </c>
      <c r="M29" s="23">
        <v>25785724</v>
      </c>
    </row>
    <row r="30" spans="1:15" x14ac:dyDescent="0.25">
      <c r="A30">
        <v>4</v>
      </c>
      <c r="B30" t="s">
        <v>74</v>
      </c>
      <c r="C30" s="23">
        <v>78960019</v>
      </c>
      <c r="D30" s="23">
        <v>79196920</v>
      </c>
      <c r="E30" s="23">
        <v>75812105</v>
      </c>
      <c r="F30" s="23">
        <v>78995191</v>
      </c>
      <c r="G30" s="23">
        <v>77263094</v>
      </c>
      <c r="H30" s="23">
        <v>84287011</v>
      </c>
      <c r="I30" s="23">
        <v>78722791</v>
      </c>
      <c r="J30" s="23">
        <v>72500502</v>
      </c>
      <c r="K30" s="23">
        <v>64609297</v>
      </c>
      <c r="L30" s="23">
        <v>58070538</v>
      </c>
      <c r="M30" s="23">
        <v>51119272</v>
      </c>
    </row>
    <row r="31" spans="1:15" x14ac:dyDescent="0.25">
      <c r="A31">
        <v>5</v>
      </c>
      <c r="B31" t="s">
        <v>75</v>
      </c>
      <c r="C31" s="23">
        <v>106354114</v>
      </c>
      <c r="D31" s="23">
        <v>104810107</v>
      </c>
      <c r="E31" s="23">
        <v>88078224</v>
      </c>
      <c r="F31" s="23">
        <v>107463863</v>
      </c>
      <c r="G31" s="23">
        <v>116012484</v>
      </c>
      <c r="H31" s="23">
        <v>126559073</v>
      </c>
      <c r="I31" s="23">
        <v>128564085</v>
      </c>
      <c r="J31" s="23">
        <v>130185054</v>
      </c>
      <c r="K31" s="23">
        <v>131594859</v>
      </c>
      <c r="L31" s="23">
        <v>126182759</v>
      </c>
      <c r="M31" s="23">
        <v>119726941</v>
      </c>
    </row>
    <row r="32" spans="1:15" x14ac:dyDescent="0.25">
      <c r="A32">
        <v>6</v>
      </c>
      <c r="B32" t="s">
        <v>76</v>
      </c>
      <c r="C32" s="23">
        <v>72152494</v>
      </c>
      <c r="D32" s="23">
        <v>71162709</v>
      </c>
      <c r="E32" s="23">
        <v>50322126</v>
      </c>
      <c r="F32" s="23">
        <v>76062560</v>
      </c>
      <c r="G32" s="23">
        <v>102760194</v>
      </c>
      <c r="H32" s="23">
        <v>112102030</v>
      </c>
      <c r="I32" s="23">
        <v>120436789</v>
      </c>
      <c r="J32" s="23">
        <v>123778123</v>
      </c>
      <c r="K32" s="23">
        <v>123432853</v>
      </c>
      <c r="L32" s="23">
        <v>128515985</v>
      </c>
      <c r="M32" s="23">
        <v>130129140</v>
      </c>
    </row>
    <row r="33" spans="1:15" x14ac:dyDescent="0.25">
      <c r="A33">
        <v>7</v>
      </c>
      <c r="B33" t="s">
        <v>77</v>
      </c>
      <c r="C33" s="23">
        <v>30498429</v>
      </c>
      <c r="D33" s="23">
        <v>30368515</v>
      </c>
      <c r="E33" s="23">
        <v>25678693</v>
      </c>
      <c r="F33" s="23">
        <v>32484924</v>
      </c>
      <c r="G33" s="23">
        <v>52858608</v>
      </c>
      <c r="H33" s="23">
        <v>57663936</v>
      </c>
      <c r="I33" s="23">
        <v>65777103</v>
      </c>
      <c r="J33" s="23">
        <v>72770191</v>
      </c>
      <c r="K33" s="23">
        <v>80704770</v>
      </c>
      <c r="L33" s="23">
        <v>82378735</v>
      </c>
      <c r="M33" s="23">
        <v>82391622</v>
      </c>
    </row>
    <row r="34" spans="1:15" x14ac:dyDescent="0.25">
      <c r="A34">
        <v>8</v>
      </c>
      <c r="B34" t="s">
        <v>78</v>
      </c>
      <c r="C34" s="23">
        <v>56010732</v>
      </c>
      <c r="D34" s="23">
        <v>54072895</v>
      </c>
      <c r="E34" s="23">
        <v>35264121</v>
      </c>
      <c r="F34" s="23">
        <v>59374937</v>
      </c>
      <c r="G34" s="23">
        <v>85600951</v>
      </c>
      <c r="H34" s="23">
        <v>93382856</v>
      </c>
      <c r="I34" s="23">
        <v>115967930</v>
      </c>
      <c r="J34" s="23">
        <v>135523975</v>
      </c>
      <c r="K34" s="23">
        <v>152855918</v>
      </c>
      <c r="L34" s="23">
        <v>169519470</v>
      </c>
      <c r="M34" s="23">
        <v>187424994</v>
      </c>
    </row>
    <row r="35" spans="1:15" x14ac:dyDescent="0.25">
      <c r="A35">
        <v>9</v>
      </c>
      <c r="B35" t="s">
        <v>79</v>
      </c>
      <c r="C35" s="23">
        <v>45229421</v>
      </c>
      <c r="D35" s="23">
        <v>44336338</v>
      </c>
      <c r="E35" s="23">
        <v>30236961</v>
      </c>
      <c r="F35" s="23">
        <v>48331067</v>
      </c>
      <c r="G35" s="23">
        <v>87784552</v>
      </c>
      <c r="H35" s="23">
        <v>95764966</v>
      </c>
      <c r="I35" s="23">
        <v>119056874</v>
      </c>
      <c r="J35" s="23">
        <v>139640285</v>
      </c>
      <c r="K35" s="23">
        <v>165889523</v>
      </c>
      <c r="L35" s="23">
        <v>193600113</v>
      </c>
      <c r="M35" s="23">
        <v>219327334</v>
      </c>
      <c r="O35">
        <f>SUM(H35:H36)/SUM(G35:G36)-1</f>
        <v>9.0909090909090828E-2</v>
      </c>
    </row>
    <row r="36" spans="1:15" x14ac:dyDescent="0.25">
      <c r="A36">
        <v>10</v>
      </c>
      <c r="B36" t="s">
        <v>80</v>
      </c>
      <c r="C36" s="23">
        <v>59145284</v>
      </c>
      <c r="D36" s="23">
        <v>57289728</v>
      </c>
      <c r="E36" s="23">
        <v>35897566</v>
      </c>
      <c r="F36" s="23">
        <v>62836451</v>
      </c>
      <c r="G36" s="23">
        <v>104889006</v>
      </c>
      <c r="H36" s="23">
        <v>114424370</v>
      </c>
      <c r="I36" s="23">
        <v>150104840</v>
      </c>
      <c r="J36" s="23">
        <v>182164203</v>
      </c>
      <c r="K36" s="23">
        <v>220518188</v>
      </c>
      <c r="L36" s="23">
        <v>270265127</v>
      </c>
      <c r="M36" s="23">
        <v>332946660</v>
      </c>
    </row>
    <row r="37" spans="1:15" x14ac:dyDescent="0.25">
      <c r="A37">
        <v>11</v>
      </c>
      <c r="B37" t="s">
        <v>81</v>
      </c>
      <c r="C37" s="23">
        <v>537470384</v>
      </c>
      <c r="D37" s="23">
        <v>531467797</v>
      </c>
      <c r="E37" s="23">
        <v>449521753</v>
      </c>
      <c r="F37" s="23">
        <v>551997679</v>
      </c>
      <c r="G37" s="23">
        <v>688065724</v>
      </c>
      <c r="H37" s="23">
        <v>750617153</v>
      </c>
      <c r="I37" s="23">
        <v>833825442</v>
      </c>
      <c r="J37" s="23">
        <v>903818168</v>
      </c>
      <c r="K37" s="23">
        <v>979686202</v>
      </c>
      <c r="L37" s="23">
        <v>1061922728</v>
      </c>
      <c r="M37" s="23">
        <v>1151062328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02D1-E4FD-4A03-98AB-FCD893376C1D}">
  <dimension ref="A1:O38"/>
  <sheetViews>
    <sheetView topLeftCell="I1" workbookViewId="0">
      <selection activeCell="L3" sqref="L3:M3"/>
    </sheetView>
  </sheetViews>
  <sheetFormatPr defaultRowHeight="15" x14ac:dyDescent="0.25"/>
  <cols>
    <col min="3" max="7" width="11.140625" bestFit="1" customWidth="1"/>
    <col min="8" max="13" width="14.42578125" bestFit="1" customWidth="1"/>
  </cols>
  <sheetData>
    <row r="1" spans="1:13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</row>
    <row r="2" spans="1:13" x14ac:dyDescent="0.25">
      <c r="A2" t="s">
        <v>39</v>
      </c>
      <c r="B2">
        <v>537470.38</v>
      </c>
      <c r="C2">
        <v>531467.80000000005</v>
      </c>
      <c r="D2">
        <v>449521.75</v>
      </c>
      <c r="E2">
        <v>551997.68000000005</v>
      </c>
      <c r="F2">
        <v>688065.72</v>
      </c>
      <c r="G2">
        <v>764339.99</v>
      </c>
      <c r="H2">
        <v>828499.99</v>
      </c>
      <c r="I2">
        <v>898045.69</v>
      </c>
      <c r="J2">
        <v>973429.17</v>
      </c>
      <c r="K2">
        <v>1055140.47</v>
      </c>
    </row>
    <row r="3" spans="1:13" x14ac:dyDescent="0.25">
      <c r="A3" t="s">
        <v>40</v>
      </c>
      <c r="B3">
        <v>955339.3</v>
      </c>
      <c r="C3">
        <v>944669.86</v>
      </c>
      <c r="D3">
        <v>799012.95</v>
      </c>
      <c r="E3">
        <v>981161.18</v>
      </c>
      <c r="F3">
        <v>1223018.51</v>
      </c>
      <c r="G3">
        <v>1358593.98</v>
      </c>
      <c r="H3">
        <v>1472636.67</v>
      </c>
      <c r="I3">
        <v>1596252.3</v>
      </c>
      <c r="J3">
        <v>1730244.43</v>
      </c>
      <c r="K3">
        <v>1875484.09</v>
      </c>
      <c r="L3">
        <f>F3-F2</f>
        <v>534952.79</v>
      </c>
      <c r="M3">
        <f>L3/F2</f>
        <v>0.77747339309390395</v>
      </c>
    </row>
    <row r="5" spans="1:13" x14ac:dyDescent="0.25">
      <c r="A5" t="s">
        <v>154</v>
      </c>
    </row>
    <row r="6" spans="1:13" x14ac:dyDescent="0.25"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</row>
    <row r="7" spans="1:13" x14ac:dyDescent="0.25">
      <c r="A7">
        <v>0</v>
      </c>
      <c r="B7" t="s">
        <v>54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1</v>
      </c>
      <c r="B8" t="s">
        <v>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2</v>
      </c>
      <c r="B9" t="s">
        <v>56</v>
      </c>
      <c r="C9" s="23">
        <v>502989</v>
      </c>
      <c r="D9" s="23">
        <v>497371</v>
      </c>
      <c r="E9" s="23">
        <v>420682</v>
      </c>
      <c r="F9" s="23">
        <v>516584</v>
      </c>
      <c r="G9" s="23">
        <v>643922</v>
      </c>
      <c r="H9" s="23">
        <v>1279024</v>
      </c>
      <c r="I9" s="23">
        <v>1420808</v>
      </c>
      <c r="J9" s="23">
        <v>1540073</v>
      </c>
      <c r="K9" s="23">
        <v>1669350</v>
      </c>
      <c r="L9" s="23">
        <v>1809478</v>
      </c>
      <c r="M9" s="23">
        <v>1961368</v>
      </c>
    </row>
    <row r="10" spans="1:13" x14ac:dyDescent="0.25">
      <c r="A10">
        <v>3</v>
      </c>
      <c r="B10" t="s">
        <v>57</v>
      </c>
      <c r="C10" s="23">
        <v>856726</v>
      </c>
      <c r="D10" s="23">
        <v>847158</v>
      </c>
      <c r="E10" s="23">
        <v>716536</v>
      </c>
      <c r="F10" s="23">
        <v>879883</v>
      </c>
      <c r="G10" s="23">
        <v>1096775</v>
      </c>
      <c r="H10" s="23">
        <v>2119943</v>
      </c>
      <c r="I10" s="23">
        <v>2354946</v>
      </c>
      <c r="J10" s="23">
        <v>2552624</v>
      </c>
      <c r="K10" s="23">
        <v>2766895</v>
      </c>
      <c r="L10" s="23">
        <v>2999153</v>
      </c>
      <c r="M10" s="23">
        <v>3250907</v>
      </c>
    </row>
    <row r="11" spans="1:13" x14ac:dyDescent="0.25">
      <c r="A11">
        <v>4</v>
      </c>
      <c r="B11" t="s">
        <v>58</v>
      </c>
      <c r="C11" s="23">
        <v>1122928</v>
      </c>
      <c r="D11" s="23">
        <v>1110387</v>
      </c>
      <c r="E11" s="23">
        <v>939179</v>
      </c>
      <c r="F11" s="23">
        <v>1153280</v>
      </c>
      <c r="G11" s="23">
        <v>1437565</v>
      </c>
      <c r="H11" s="23">
        <v>2732226</v>
      </c>
      <c r="I11" s="23">
        <v>3035102</v>
      </c>
      <c r="J11" s="23">
        <v>3289874</v>
      </c>
      <c r="K11" s="23">
        <v>3566031</v>
      </c>
      <c r="L11" s="23">
        <v>3865370</v>
      </c>
      <c r="M11" s="23">
        <v>4189836</v>
      </c>
    </row>
    <row r="12" spans="1:13" x14ac:dyDescent="0.25">
      <c r="A12">
        <v>5</v>
      </c>
      <c r="B12" t="s">
        <v>59</v>
      </c>
      <c r="C12" s="23">
        <v>1384419</v>
      </c>
      <c r="D12" s="23">
        <v>1368957</v>
      </c>
      <c r="E12" s="23">
        <v>1157880</v>
      </c>
      <c r="F12" s="23">
        <v>1421838</v>
      </c>
      <c r="G12" s="23">
        <v>1772323</v>
      </c>
      <c r="H12" s="23">
        <v>3305375</v>
      </c>
      <c r="I12" s="23">
        <v>3671786</v>
      </c>
      <c r="J12" s="23">
        <v>3980002</v>
      </c>
      <c r="K12" s="23">
        <v>4314090</v>
      </c>
      <c r="L12" s="23">
        <v>4676222</v>
      </c>
      <c r="M12" s="23">
        <v>5068752</v>
      </c>
    </row>
    <row r="13" spans="1:13" x14ac:dyDescent="0.25">
      <c r="A13">
        <v>6</v>
      </c>
      <c r="B13" t="s">
        <v>60</v>
      </c>
      <c r="C13" s="23">
        <v>1663760</v>
      </c>
      <c r="D13" s="23">
        <v>1645179</v>
      </c>
      <c r="E13" s="23">
        <v>1391512</v>
      </c>
      <c r="F13" s="23">
        <v>1708730</v>
      </c>
      <c r="G13" s="23">
        <v>2129934</v>
      </c>
      <c r="H13" s="23">
        <v>3921614</v>
      </c>
      <c r="I13" s="23">
        <v>4356337</v>
      </c>
      <c r="J13" s="23">
        <v>4722015</v>
      </c>
      <c r="K13" s="23">
        <v>5118389</v>
      </c>
      <c r="L13" s="23">
        <v>5548036</v>
      </c>
      <c r="M13" s="23">
        <v>6013747</v>
      </c>
    </row>
    <row r="14" spans="1:13" x14ac:dyDescent="0.25">
      <c r="A14">
        <v>7</v>
      </c>
      <c r="B14" t="s">
        <v>61</v>
      </c>
      <c r="C14" s="23">
        <v>1998466</v>
      </c>
      <c r="D14" s="23">
        <v>1976146</v>
      </c>
      <c r="E14" s="23">
        <v>1671448</v>
      </c>
      <c r="F14" s="23">
        <v>2052482</v>
      </c>
      <c r="G14" s="23">
        <v>2558421</v>
      </c>
      <c r="H14" s="23">
        <v>4655843</v>
      </c>
      <c r="I14" s="23">
        <v>5171958</v>
      </c>
      <c r="J14" s="23">
        <v>5606101</v>
      </c>
      <c r="K14" s="23">
        <v>6076687</v>
      </c>
      <c r="L14" s="23">
        <v>6586774</v>
      </c>
      <c r="M14" s="23">
        <v>7139679</v>
      </c>
    </row>
    <row r="15" spans="1:13" x14ac:dyDescent="0.25">
      <c r="A15">
        <v>8</v>
      </c>
      <c r="B15" t="s">
        <v>62</v>
      </c>
      <c r="C15" s="23">
        <v>2440502</v>
      </c>
      <c r="D15" s="23">
        <v>2413246</v>
      </c>
      <c r="E15" s="23">
        <v>2041152</v>
      </c>
      <c r="F15" s="23">
        <v>2506466</v>
      </c>
      <c r="G15" s="23">
        <v>3124313</v>
      </c>
      <c r="H15" s="23">
        <v>5595160</v>
      </c>
      <c r="I15" s="23">
        <v>6215401</v>
      </c>
      <c r="J15" s="23">
        <v>6737132</v>
      </c>
      <c r="K15" s="23">
        <v>7302659</v>
      </c>
      <c r="L15" s="23">
        <v>7915656</v>
      </c>
      <c r="M15" s="23">
        <v>8580110</v>
      </c>
    </row>
    <row r="16" spans="1:13" x14ac:dyDescent="0.25">
      <c r="A16">
        <v>9</v>
      </c>
      <c r="B16" t="s">
        <v>63</v>
      </c>
      <c r="C16" s="23">
        <v>3003090</v>
      </c>
      <c r="D16" s="23">
        <v>2969551</v>
      </c>
      <c r="E16" s="23">
        <v>2511681</v>
      </c>
      <c r="F16" s="23">
        <v>3084261</v>
      </c>
      <c r="G16" s="23">
        <v>3844534</v>
      </c>
      <c r="H16" s="23">
        <v>6804016</v>
      </c>
      <c r="I16" s="23">
        <v>7558262</v>
      </c>
      <c r="J16" s="23">
        <v>8192716</v>
      </c>
      <c r="K16" s="23">
        <v>8880426</v>
      </c>
      <c r="L16" s="23">
        <v>9625864</v>
      </c>
      <c r="M16" s="23">
        <v>10433876</v>
      </c>
    </row>
    <row r="17" spans="1:15" x14ac:dyDescent="0.25">
      <c r="A17">
        <v>10</v>
      </c>
      <c r="B17" t="s">
        <v>64</v>
      </c>
      <c r="C17" s="23">
        <v>3908525</v>
      </c>
      <c r="D17" s="23">
        <v>3864874</v>
      </c>
      <c r="E17" s="23">
        <v>3268956</v>
      </c>
      <c r="F17" s="23">
        <v>4014169</v>
      </c>
      <c r="G17" s="23">
        <v>5003666</v>
      </c>
      <c r="H17" s="23">
        <v>8825722</v>
      </c>
      <c r="I17" s="23">
        <v>9804081</v>
      </c>
      <c r="J17" s="23">
        <v>10627052</v>
      </c>
      <c r="K17" s="23">
        <v>11519105</v>
      </c>
      <c r="L17" s="23">
        <v>12486038</v>
      </c>
      <c r="M17" s="23">
        <v>13534138</v>
      </c>
    </row>
    <row r="18" spans="1:15" x14ac:dyDescent="0.25">
      <c r="A18">
        <v>11</v>
      </c>
      <c r="B18" t="s">
        <v>65</v>
      </c>
      <c r="C18" s="23">
        <v>7925654</v>
      </c>
      <c r="D18" s="23">
        <v>7837139</v>
      </c>
      <c r="E18" s="23">
        <v>6628745</v>
      </c>
      <c r="F18" s="23">
        <v>8139877</v>
      </c>
      <c r="G18" s="23">
        <v>10146365</v>
      </c>
      <c r="H18" s="23">
        <v>17210235</v>
      </c>
      <c r="I18" s="23">
        <v>19118044</v>
      </c>
      <c r="J18" s="23">
        <v>20722845</v>
      </c>
      <c r="K18" s="23">
        <v>22462356</v>
      </c>
      <c r="L18" s="23">
        <v>24347884</v>
      </c>
      <c r="M18" s="23">
        <v>26391687</v>
      </c>
    </row>
    <row r="19" spans="1:15" x14ac:dyDescent="0.25">
      <c r="A19">
        <v>12</v>
      </c>
      <c r="B19" t="s">
        <v>66</v>
      </c>
      <c r="C19" s="23">
        <v>2481077</v>
      </c>
      <c r="D19" s="23">
        <v>2453368</v>
      </c>
      <c r="E19" s="23">
        <v>2075088</v>
      </c>
      <c r="F19" s="23">
        <v>2548138</v>
      </c>
      <c r="G19" s="23">
        <v>3176257</v>
      </c>
      <c r="H19" s="23">
        <v>5645712</v>
      </c>
      <c r="I19" s="23">
        <v>6271557</v>
      </c>
      <c r="J19" s="23">
        <v>6798003</v>
      </c>
      <c r="K19" s="23">
        <v>7368638</v>
      </c>
      <c r="L19" s="23">
        <v>7987174</v>
      </c>
      <c r="M19" s="23">
        <v>8657632</v>
      </c>
    </row>
    <row r="20" spans="1:15" x14ac:dyDescent="0.25">
      <c r="A20">
        <v>13</v>
      </c>
      <c r="B20" t="s">
        <v>67</v>
      </c>
      <c r="C20" s="23">
        <v>5342724</v>
      </c>
      <c r="D20" s="23">
        <v>5283055</v>
      </c>
      <c r="E20" s="23">
        <v>4468471</v>
      </c>
      <c r="F20" s="23">
        <v>5487133</v>
      </c>
      <c r="G20" s="23">
        <v>6839717</v>
      </c>
      <c r="H20" s="23">
        <v>11994661</v>
      </c>
      <c r="I20" s="23">
        <v>13324307</v>
      </c>
      <c r="J20" s="23">
        <v>14442772</v>
      </c>
      <c r="K20" s="23">
        <v>15655123</v>
      </c>
      <c r="L20" s="23">
        <v>16969241</v>
      </c>
      <c r="M20" s="23">
        <v>18393668</v>
      </c>
    </row>
    <row r="21" spans="1:15" x14ac:dyDescent="0.25">
      <c r="A21">
        <v>14</v>
      </c>
      <c r="B21" t="s">
        <v>68</v>
      </c>
      <c r="C21" s="23">
        <v>7998039</v>
      </c>
      <c r="D21" s="23">
        <v>7908715</v>
      </c>
      <c r="E21" s="23">
        <v>6689285</v>
      </c>
      <c r="F21" s="23">
        <v>8214218</v>
      </c>
      <c r="G21" s="23">
        <v>10239032</v>
      </c>
      <c r="H21" s="23">
        <v>17996181</v>
      </c>
      <c r="I21" s="23">
        <v>19991115</v>
      </c>
      <c r="J21" s="23">
        <v>21669203</v>
      </c>
      <c r="K21" s="23">
        <v>23488153</v>
      </c>
      <c r="L21" s="23">
        <v>25459788</v>
      </c>
      <c r="M21" s="23">
        <v>27596926</v>
      </c>
    </row>
    <row r="22" spans="1:15" x14ac:dyDescent="0.25">
      <c r="A22">
        <v>15</v>
      </c>
      <c r="B22" t="s">
        <v>69</v>
      </c>
      <c r="C22" s="23">
        <v>20487953</v>
      </c>
      <c r="D22" s="23">
        <v>20259139</v>
      </c>
      <c r="E22" s="23">
        <v>17135419</v>
      </c>
      <c r="F22" s="23">
        <v>21041722</v>
      </c>
      <c r="G22" s="23">
        <v>26228530</v>
      </c>
      <c r="H22" s="23">
        <v>40030219</v>
      </c>
      <c r="I22" s="23">
        <v>44467696</v>
      </c>
      <c r="J22" s="23">
        <v>48200390</v>
      </c>
      <c r="K22" s="23">
        <v>52246413</v>
      </c>
      <c r="L22" s="23">
        <v>56632066</v>
      </c>
      <c r="M22" s="23">
        <v>61385857</v>
      </c>
    </row>
    <row r="24" spans="1:15" x14ac:dyDescent="0.25">
      <c r="A24" t="s">
        <v>155</v>
      </c>
    </row>
    <row r="26" spans="1:15" x14ac:dyDescent="0.25"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</row>
    <row r="27" spans="1:15" x14ac:dyDescent="0.25">
      <c r="A27">
        <v>0</v>
      </c>
      <c r="B27" t="s">
        <v>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5" x14ac:dyDescent="0.25">
      <c r="A28">
        <v>1</v>
      </c>
      <c r="B28">
        <f>0</f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5" x14ac:dyDescent="0.25">
      <c r="A29">
        <v>2</v>
      </c>
      <c r="B29" t="s">
        <v>72</v>
      </c>
      <c r="C29" s="23">
        <v>10842149</v>
      </c>
      <c r="D29" s="23">
        <v>11149413</v>
      </c>
      <c r="E29" s="23">
        <v>16031971</v>
      </c>
      <c r="F29" s="23">
        <v>10207792</v>
      </c>
      <c r="G29" s="23">
        <v>5837839</v>
      </c>
      <c r="H29" s="23">
        <v>11517878</v>
      </c>
      <c r="I29" s="23">
        <v>8978464</v>
      </c>
      <c r="J29" s="23">
        <v>7152184</v>
      </c>
      <c r="K29" s="23">
        <v>5943025</v>
      </c>
      <c r="L29" s="23">
        <v>4929332</v>
      </c>
      <c r="M29" s="23">
        <v>3931412</v>
      </c>
      <c r="O29">
        <f>SUM(H29:H31)/SUM(G29:G31)-1</f>
        <v>0.89571978572745214</v>
      </c>
    </row>
    <row r="30" spans="1:15" x14ac:dyDescent="0.25">
      <c r="A30">
        <v>3</v>
      </c>
      <c r="B30" t="s">
        <v>73</v>
      </c>
      <c r="C30" s="23">
        <v>78277742</v>
      </c>
      <c r="D30" s="23">
        <v>79081171</v>
      </c>
      <c r="E30" s="23">
        <v>92199986</v>
      </c>
      <c r="F30" s="23">
        <v>76240893</v>
      </c>
      <c r="G30" s="23">
        <v>55058996</v>
      </c>
      <c r="H30" s="23">
        <v>106175019</v>
      </c>
      <c r="I30" s="23">
        <v>89439358</v>
      </c>
      <c r="J30" s="23">
        <v>77431224</v>
      </c>
      <c r="K30" s="23">
        <v>66346348</v>
      </c>
      <c r="L30" s="23">
        <v>55426418</v>
      </c>
      <c r="M30" s="23">
        <v>46997240</v>
      </c>
    </row>
    <row r="31" spans="1:15" x14ac:dyDescent="0.25">
      <c r="A31">
        <v>4</v>
      </c>
      <c r="B31" t="s">
        <v>74</v>
      </c>
      <c r="C31" s="23">
        <v>78960019</v>
      </c>
      <c r="D31" s="23">
        <v>79196920</v>
      </c>
      <c r="E31" s="23">
        <v>75812105</v>
      </c>
      <c r="F31" s="23">
        <v>78995191</v>
      </c>
      <c r="G31" s="23">
        <v>77263094</v>
      </c>
      <c r="H31" s="23">
        <v>144219614</v>
      </c>
      <c r="I31" s="23">
        <v>135444566</v>
      </c>
      <c r="J31" s="23">
        <v>125563894</v>
      </c>
      <c r="K31" s="23">
        <v>112838174</v>
      </c>
      <c r="L31" s="23">
        <v>101830385</v>
      </c>
      <c r="M31" s="23">
        <v>90020369</v>
      </c>
    </row>
    <row r="32" spans="1:15" x14ac:dyDescent="0.25">
      <c r="A32">
        <v>5</v>
      </c>
      <c r="B32" t="s">
        <v>75</v>
      </c>
      <c r="C32" s="23">
        <v>106354114</v>
      </c>
      <c r="D32" s="23">
        <v>104810107</v>
      </c>
      <c r="E32" s="23">
        <v>88078224</v>
      </c>
      <c r="F32" s="23">
        <v>107463863</v>
      </c>
      <c r="G32" s="23">
        <v>116012484</v>
      </c>
      <c r="H32" s="23">
        <v>209579766</v>
      </c>
      <c r="I32" s="23">
        <v>215174582</v>
      </c>
      <c r="J32" s="23">
        <v>219182767</v>
      </c>
      <c r="K32" s="23">
        <v>222207148</v>
      </c>
      <c r="L32" s="23">
        <v>215534788</v>
      </c>
      <c r="M32" s="23">
        <v>205675463</v>
      </c>
    </row>
    <row r="33" spans="1:15" x14ac:dyDescent="0.25">
      <c r="A33">
        <v>6</v>
      </c>
      <c r="B33" t="s">
        <v>76</v>
      </c>
      <c r="C33" s="23">
        <v>72152494</v>
      </c>
      <c r="D33" s="23">
        <v>71162709</v>
      </c>
      <c r="E33" s="23">
        <v>50322126</v>
      </c>
      <c r="F33" s="23">
        <v>76062560</v>
      </c>
      <c r="G33" s="23">
        <v>102760194</v>
      </c>
      <c r="H33" s="23">
        <v>182561275</v>
      </c>
      <c r="I33" s="23">
        <v>197000090</v>
      </c>
      <c r="J33" s="23">
        <v>203828482</v>
      </c>
      <c r="K33" s="23">
        <v>204604103</v>
      </c>
      <c r="L33" s="23">
        <v>213531704</v>
      </c>
      <c r="M33" s="23">
        <v>218209253</v>
      </c>
    </row>
    <row r="34" spans="1:15" x14ac:dyDescent="0.25">
      <c r="A34">
        <v>7</v>
      </c>
      <c r="B34" t="s">
        <v>77</v>
      </c>
      <c r="C34" s="23">
        <v>30498429</v>
      </c>
      <c r="D34" s="23">
        <v>30368515</v>
      </c>
      <c r="E34" s="23">
        <v>25678693</v>
      </c>
      <c r="F34" s="23">
        <v>32484924</v>
      </c>
      <c r="G34" s="23">
        <v>52858608</v>
      </c>
      <c r="H34" s="23">
        <v>92840151</v>
      </c>
      <c r="I34" s="23">
        <v>106409089</v>
      </c>
      <c r="J34" s="23">
        <v>118311431</v>
      </c>
      <c r="K34" s="23">
        <v>132070700</v>
      </c>
      <c r="L34" s="23">
        <v>135644122</v>
      </c>
      <c r="M34" s="23">
        <v>135362406</v>
      </c>
    </row>
    <row r="35" spans="1:15" x14ac:dyDescent="0.25">
      <c r="A35">
        <v>8</v>
      </c>
      <c r="B35" t="s">
        <v>78</v>
      </c>
      <c r="C35" s="23">
        <v>56010732</v>
      </c>
      <c r="D35" s="23">
        <v>54072895</v>
      </c>
      <c r="E35" s="23">
        <v>35264121</v>
      </c>
      <c r="F35" s="23">
        <v>59374937</v>
      </c>
      <c r="G35" s="23">
        <v>85600951</v>
      </c>
      <c r="H35" s="23">
        <v>151294844</v>
      </c>
      <c r="I35" s="23">
        <v>187741745</v>
      </c>
      <c r="J35" s="23">
        <v>218826904</v>
      </c>
      <c r="K35" s="23">
        <v>246712332</v>
      </c>
      <c r="L35" s="23">
        <v>273472324</v>
      </c>
      <c r="M35" s="23">
        <v>305425444</v>
      </c>
    </row>
    <row r="36" spans="1:15" x14ac:dyDescent="0.25">
      <c r="A36">
        <v>9</v>
      </c>
      <c r="B36" t="s">
        <v>79</v>
      </c>
      <c r="C36" s="23">
        <v>45229421</v>
      </c>
      <c r="D36" s="23">
        <v>44336338</v>
      </c>
      <c r="E36" s="23">
        <v>30236961</v>
      </c>
      <c r="F36" s="23">
        <v>48331067</v>
      </c>
      <c r="G36" s="23">
        <v>87784552</v>
      </c>
      <c r="H36" s="23">
        <v>154189267</v>
      </c>
      <c r="I36" s="23">
        <v>191270554</v>
      </c>
      <c r="J36" s="23">
        <v>224973206</v>
      </c>
      <c r="K36" s="23">
        <v>267301985</v>
      </c>
      <c r="L36" s="23">
        <v>313023130</v>
      </c>
      <c r="M36" s="23">
        <v>354216164</v>
      </c>
      <c r="O36">
        <f>SUM(H36:H37)/SUM(G36:G37)-1</f>
        <v>0.68590834866920347</v>
      </c>
    </row>
    <row r="37" spans="1:15" x14ac:dyDescent="0.25">
      <c r="A37">
        <v>10</v>
      </c>
      <c r="B37" t="s">
        <v>80</v>
      </c>
      <c r="C37" s="23">
        <v>59145284</v>
      </c>
      <c r="D37" s="23">
        <v>57289728</v>
      </c>
      <c r="E37" s="23">
        <v>35897566</v>
      </c>
      <c r="F37" s="23">
        <v>62836451</v>
      </c>
      <c r="G37" s="23">
        <v>104889006</v>
      </c>
      <c r="H37" s="23">
        <v>170640693</v>
      </c>
      <c r="I37" s="23">
        <v>227135532</v>
      </c>
      <c r="J37" s="23">
        <v>277366579</v>
      </c>
      <c r="K37" s="23">
        <v>338228484</v>
      </c>
      <c r="L37" s="23">
        <v>416852228</v>
      </c>
      <c r="M37" s="23">
        <v>515646341</v>
      </c>
    </row>
    <row r="38" spans="1:15" x14ac:dyDescent="0.25">
      <c r="A38">
        <v>11</v>
      </c>
      <c r="B38" t="s">
        <v>81</v>
      </c>
      <c r="C38" s="23">
        <v>537470384</v>
      </c>
      <c r="D38" s="23">
        <v>531467797</v>
      </c>
      <c r="E38" s="23">
        <v>449521753</v>
      </c>
      <c r="F38" s="23">
        <v>551997679</v>
      </c>
      <c r="G38" s="23">
        <v>688065724</v>
      </c>
      <c r="H38" s="23">
        <v>1223018506</v>
      </c>
      <c r="I38" s="23">
        <v>1358593981</v>
      </c>
      <c r="J38" s="23">
        <v>1472636671</v>
      </c>
      <c r="K38" s="23">
        <v>1596252298</v>
      </c>
      <c r="L38" s="23">
        <v>1730244431</v>
      </c>
      <c r="M38" s="23">
        <v>1875484092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AD3D-F4B4-462E-AE09-A4ABA75712E9}">
  <dimension ref="A1:O38"/>
  <sheetViews>
    <sheetView topLeftCell="H1" workbookViewId="0">
      <selection activeCell="K3" sqref="K3:L3"/>
    </sheetView>
  </sheetViews>
  <sheetFormatPr defaultColWidth="9.28515625" defaultRowHeight="15" x14ac:dyDescent="0.25"/>
  <cols>
    <col min="1" max="1" width="13" customWidth="1"/>
    <col min="2" max="2" width="9.42578125" bestFit="1" customWidth="1"/>
    <col min="3" max="7" width="11.140625" bestFit="1" customWidth="1"/>
    <col min="8" max="13" width="14.42578125" bestFit="1" customWidth="1"/>
  </cols>
  <sheetData>
    <row r="1" spans="1:13" x14ac:dyDescent="0.25">
      <c r="A1">
        <v>2018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</row>
    <row r="2" spans="1:13" x14ac:dyDescent="0.25">
      <c r="A2">
        <v>537470.38</v>
      </c>
      <c r="B2">
        <v>531467.80000000005</v>
      </c>
      <c r="C2">
        <v>449521.75</v>
      </c>
      <c r="D2">
        <v>551997.68000000005</v>
      </c>
      <c r="E2">
        <v>688065.72</v>
      </c>
      <c r="F2">
        <v>764339.99</v>
      </c>
      <c r="G2">
        <v>828499.99</v>
      </c>
      <c r="H2">
        <v>898045.69</v>
      </c>
      <c r="I2">
        <v>973429.17</v>
      </c>
      <c r="J2">
        <v>1055140.47</v>
      </c>
    </row>
    <row r="3" spans="1:13" x14ac:dyDescent="0.25">
      <c r="A3">
        <v>537470.38</v>
      </c>
      <c r="B3">
        <v>531467.80000000005</v>
      </c>
      <c r="C3">
        <v>449521.75</v>
      </c>
      <c r="D3">
        <v>551997.68000000005</v>
      </c>
      <c r="E3">
        <v>735928.14</v>
      </c>
      <c r="F3">
        <v>817451.14</v>
      </c>
      <c r="G3">
        <v>886007.17</v>
      </c>
      <c r="H3">
        <v>960319.53</v>
      </c>
      <c r="I3">
        <v>1040854.55</v>
      </c>
      <c r="J3">
        <v>1128037.77</v>
      </c>
      <c r="K3">
        <f>E3-E2</f>
        <v>47862.420000000042</v>
      </c>
      <c r="L3">
        <f>K3/E2</f>
        <v>6.9560826253631761E-2</v>
      </c>
    </row>
    <row r="5" spans="1:13" x14ac:dyDescent="0.25">
      <c r="A5" t="s">
        <v>154</v>
      </c>
    </row>
    <row r="6" spans="1:13" x14ac:dyDescent="0.25"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</row>
    <row r="7" spans="1:13" x14ac:dyDescent="0.25">
      <c r="A7">
        <v>0</v>
      </c>
      <c r="B7" t="s">
        <v>54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1</v>
      </c>
      <c r="B8" t="s">
        <v>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2</v>
      </c>
      <c r="B9" t="s">
        <v>56</v>
      </c>
      <c r="C9" s="23">
        <v>502989</v>
      </c>
      <c r="D9" s="23">
        <v>497371</v>
      </c>
      <c r="E9" s="23">
        <v>420682</v>
      </c>
      <c r="F9" s="23">
        <v>516584</v>
      </c>
      <c r="G9" s="23">
        <v>643922</v>
      </c>
      <c r="H9" s="23">
        <v>667235</v>
      </c>
      <c r="I9" s="23">
        <v>741200</v>
      </c>
      <c r="J9" s="23">
        <v>803417</v>
      </c>
      <c r="K9" s="23">
        <v>870857</v>
      </c>
      <c r="L9" s="23">
        <v>943959</v>
      </c>
      <c r="M9" s="23">
        <v>1023196</v>
      </c>
    </row>
    <row r="10" spans="1:13" x14ac:dyDescent="0.25">
      <c r="A10">
        <v>3</v>
      </c>
      <c r="B10" t="s">
        <v>57</v>
      </c>
      <c r="C10" s="23">
        <v>856726</v>
      </c>
      <c r="D10" s="23">
        <v>847158</v>
      </c>
      <c r="E10" s="23">
        <v>716536</v>
      </c>
      <c r="F10" s="23">
        <v>879883</v>
      </c>
      <c r="G10" s="23">
        <v>1096775</v>
      </c>
      <c r="H10" s="23">
        <v>1164543</v>
      </c>
      <c r="I10" s="23">
        <v>1293636</v>
      </c>
      <c r="J10" s="23">
        <v>1402226</v>
      </c>
      <c r="K10" s="23">
        <v>1519931</v>
      </c>
      <c r="L10" s="23">
        <v>1647517</v>
      </c>
      <c r="M10" s="23">
        <v>1785812</v>
      </c>
    </row>
    <row r="11" spans="1:13" x14ac:dyDescent="0.25">
      <c r="A11">
        <v>4</v>
      </c>
      <c r="B11" t="s">
        <v>58</v>
      </c>
      <c r="C11" s="23">
        <v>1122928</v>
      </c>
      <c r="D11" s="23">
        <v>1110387</v>
      </c>
      <c r="E11" s="23">
        <v>939179</v>
      </c>
      <c r="F11" s="23">
        <v>1153280</v>
      </c>
      <c r="G11" s="23">
        <v>1437565</v>
      </c>
      <c r="H11" s="23">
        <v>1543314</v>
      </c>
      <c r="I11" s="23">
        <v>1714395</v>
      </c>
      <c r="J11" s="23">
        <v>1858304</v>
      </c>
      <c r="K11" s="23">
        <v>2014293</v>
      </c>
      <c r="L11" s="23">
        <v>2183376</v>
      </c>
      <c r="M11" s="23">
        <v>2366653</v>
      </c>
    </row>
    <row r="12" spans="1:13" x14ac:dyDescent="0.25">
      <c r="A12">
        <v>5</v>
      </c>
      <c r="B12" t="s">
        <v>59</v>
      </c>
      <c r="C12" s="23">
        <v>1384419</v>
      </c>
      <c r="D12" s="23">
        <v>1368957</v>
      </c>
      <c r="E12" s="23">
        <v>1157880</v>
      </c>
      <c r="F12" s="23">
        <v>1421838</v>
      </c>
      <c r="G12" s="23">
        <v>1772323</v>
      </c>
      <c r="H12" s="23">
        <v>1911992</v>
      </c>
      <c r="I12" s="23">
        <v>2123942</v>
      </c>
      <c r="J12" s="23">
        <v>2302229</v>
      </c>
      <c r="K12" s="23">
        <v>2495482</v>
      </c>
      <c r="L12" s="23">
        <v>2704957</v>
      </c>
      <c r="M12" s="23">
        <v>2932016</v>
      </c>
    </row>
    <row r="13" spans="1:13" x14ac:dyDescent="0.25">
      <c r="A13">
        <v>6</v>
      </c>
      <c r="B13" t="s">
        <v>60</v>
      </c>
      <c r="C13" s="23">
        <v>1663760</v>
      </c>
      <c r="D13" s="23">
        <v>1645179</v>
      </c>
      <c r="E13" s="23">
        <v>1391512</v>
      </c>
      <c r="F13" s="23">
        <v>1708730</v>
      </c>
      <c r="G13" s="23">
        <v>2129934</v>
      </c>
      <c r="H13" s="23">
        <v>2312271</v>
      </c>
      <c r="I13" s="23">
        <v>2568594</v>
      </c>
      <c r="J13" s="23">
        <v>2784206</v>
      </c>
      <c r="K13" s="23">
        <v>3017917</v>
      </c>
      <c r="L13" s="23">
        <v>3271160</v>
      </c>
      <c r="M13" s="23">
        <v>3545747</v>
      </c>
    </row>
    <row r="14" spans="1:13" x14ac:dyDescent="0.25">
      <c r="A14">
        <v>7</v>
      </c>
      <c r="B14" t="s">
        <v>61</v>
      </c>
      <c r="C14" s="23">
        <v>1998466</v>
      </c>
      <c r="D14" s="23">
        <v>1976146</v>
      </c>
      <c r="E14" s="23">
        <v>1671448</v>
      </c>
      <c r="F14" s="23">
        <v>2052482</v>
      </c>
      <c r="G14" s="23">
        <v>2558421</v>
      </c>
      <c r="H14" s="23">
        <v>2790381</v>
      </c>
      <c r="I14" s="23">
        <v>3099704</v>
      </c>
      <c r="J14" s="23">
        <v>3359898</v>
      </c>
      <c r="K14" s="23">
        <v>3641934</v>
      </c>
      <c r="L14" s="23">
        <v>3947644</v>
      </c>
      <c r="M14" s="23">
        <v>4279016</v>
      </c>
    </row>
    <row r="15" spans="1:13" x14ac:dyDescent="0.25">
      <c r="A15">
        <v>8</v>
      </c>
      <c r="B15" t="s">
        <v>62</v>
      </c>
      <c r="C15" s="23">
        <v>2440502</v>
      </c>
      <c r="D15" s="23">
        <v>2413246</v>
      </c>
      <c r="E15" s="23">
        <v>2041152</v>
      </c>
      <c r="F15" s="23">
        <v>2506466</v>
      </c>
      <c r="G15" s="23">
        <v>3124313</v>
      </c>
      <c r="H15" s="23">
        <v>3418159</v>
      </c>
      <c r="I15" s="23">
        <v>3797073</v>
      </c>
      <c r="J15" s="23">
        <v>4115806</v>
      </c>
      <c r="K15" s="23">
        <v>4461293</v>
      </c>
      <c r="L15" s="23">
        <v>4835782</v>
      </c>
      <c r="M15" s="23">
        <v>5241114</v>
      </c>
    </row>
    <row r="16" spans="1:13" x14ac:dyDescent="0.25">
      <c r="A16">
        <v>9</v>
      </c>
      <c r="B16" t="s">
        <v>63</v>
      </c>
      <c r="C16" s="23">
        <v>3003090</v>
      </c>
      <c r="D16" s="23">
        <v>2969551</v>
      </c>
      <c r="E16" s="23">
        <v>2511681</v>
      </c>
      <c r="F16" s="23">
        <v>3084261</v>
      </c>
      <c r="G16" s="23">
        <v>3844534</v>
      </c>
      <c r="H16" s="23">
        <v>4183359</v>
      </c>
      <c r="I16" s="23">
        <v>4647097</v>
      </c>
      <c r="J16" s="23">
        <v>5036845</v>
      </c>
      <c r="K16" s="23">
        <v>5459646</v>
      </c>
      <c r="L16" s="23">
        <v>5917605</v>
      </c>
      <c r="M16" s="23">
        <v>6413417</v>
      </c>
    </row>
    <row r="17" spans="1:15" x14ac:dyDescent="0.25">
      <c r="A17">
        <v>10</v>
      </c>
      <c r="B17" t="s">
        <v>64</v>
      </c>
      <c r="C17" s="23">
        <v>3908525</v>
      </c>
      <c r="D17" s="23">
        <v>3864874</v>
      </c>
      <c r="E17" s="23">
        <v>3268956</v>
      </c>
      <c r="F17" s="23">
        <v>4014169</v>
      </c>
      <c r="G17" s="23">
        <v>5003666</v>
      </c>
      <c r="H17" s="23">
        <v>5408063</v>
      </c>
      <c r="I17" s="23">
        <v>6006955</v>
      </c>
      <c r="J17" s="23">
        <v>6510682</v>
      </c>
      <c r="K17" s="23">
        <v>7056262</v>
      </c>
      <c r="L17" s="23">
        <v>7647213</v>
      </c>
      <c r="M17" s="23">
        <v>8286426</v>
      </c>
    </row>
    <row r="18" spans="1:15" x14ac:dyDescent="0.25">
      <c r="A18">
        <v>11</v>
      </c>
      <c r="B18" t="s">
        <v>65</v>
      </c>
      <c r="C18" s="23">
        <v>7925654</v>
      </c>
      <c r="D18" s="23">
        <v>7837139</v>
      </c>
      <c r="E18" s="23">
        <v>6628745</v>
      </c>
      <c r="F18" s="23">
        <v>8139877</v>
      </c>
      <c r="G18" s="23">
        <v>10146365</v>
      </c>
      <c r="H18" s="23">
        <v>10567734</v>
      </c>
      <c r="I18" s="23">
        <v>11737181</v>
      </c>
      <c r="J18" s="23">
        <v>12720394</v>
      </c>
      <c r="K18" s="23">
        <v>13786307</v>
      </c>
      <c r="L18" s="23">
        <v>14941837</v>
      </c>
      <c r="M18" s="23">
        <v>16191630</v>
      </c>
    </row>
    <row r="19" spans="1:15" x14ac:dyDescent="0.25">
      <c r="A19">
        <v>12</v>
      </c>
      <c r="B19" t="s">
        <v>66</v>
      </c>
      <c r="C19" s="23">
        <v>2481077</v>
      </c>
      <c r="D19" s="23">
        <v>2453368</v>
      </c>
      <c r="E19" s="23">
        <v>2075088</v>
      </c>
      <c r="F19" s="23">
        <v>2548138</v>
      </c>
      <c r="G19" s="23">
        <v>3176257</v>
      </c>
      <c r="H19" s="23">
        <v>3397200</v>
      </c>
      <c r="I19" s="23">
        <v>3773527</v>
      </c>
      <c r="J19" s="23">
        <v>4089997</v>
      </c>
      <c r="K19" s="23">
        <v>4433038</v>
      </c>
      <c r="L19" s="23">
        <v>4804805</v>
      </c>
      <c r="M19" s="23">
        <v>5207261</v>
      </c>
    </row>
    <row r="20" spans="1:15" x14ac:dyDescent="0.25">
      <c r="A20">
        <v>13</v>
      </c>
      <c r="B20" t="s">
        <v>67</v>
      </c>
      <c r="C20" s="23">
        <v>5342724</v>
      </c>
      <c r="D20" s="23">
        <v>5283055</v>
      </c>
      <c r="E20" s="23">
        <v>4468471</v>
      </c>
      <c r="F20" s="23">
        <v>5487133</v>
      </c>
      <c r="G20" s="23">
        <v>6839717</v>
      </c>
      <c r="H20" s="23">
        <v>7273158</v>
      </c>
      <c r="I20" s="23">
        <v>8078726</v>
      </c>
      <c r="J20" s="23">
        <v>8755011</v>
      </c>
      <c r="K20" s="23">
        <v>9488392</v>
      </c>
      <c r="L20" s="23">
        <v>10282981</v>
      </c>
      <c r="M20" s="23">
        <v>11140556</v>
      </c>
    </row>
    <row r="21" spans="1:15" x14ac:dyDescent="0.25">
      <c r="A21">
        <v>14</v>
      </c>
      <c r="B21" t="s">
        <v>68</v>
      </c>
      <c r="C21" s="23">
        <v>7998039</v>
      </c>
      <c r="D21" s="23">
        <v>7908715</v>
      </c>
      <c r="E21" s="23">
        <v>6689285</v>
      </c>
      <c r="F21" s="23">
        <v>8214218</v>
      </c>
      <c r="G21" s="23">
        <v>10239032</v>
      </c>
      <c r="H21" s="23">
        <v>10662840</v>
      </c>
      <c r="I21" s="23">
        <v>11841086</v>
      </c>
      <c r="J21" s="23">
        <v>12832727</v>
      </c>
      <c r="K21" s="23">
        <v>13907606</v>
      </c>
      <c r="L21" s="23">
        <v>15073531</v>
      </c>
      <c r="M21" s="23">
        <v>16335782</v>
      </c>
    </row>
    <row r="22" spans="1:15" x14ac:dyDescent="0.25">
      <c r="A22">
        <v>15</v>
      </c>
      <c r="B22" t="s">
        <v>69</v>
      </c>
      <c r="C22" s="23">
        <v>20487953</v>
      </c>
      <c r="D22" s="23">
        <v>20259139</v>
      </c>
      <c r="E22" s="23">
        <v>17135419</v>
      </c>
      <c r="F22" s="23">
        <v>21041722</v>
      </c>
      <c r="G22" s="23">
        <v>26228530</v>
      </c>
      <c r="H22" s="23">
        <v>26580130</v>
      </c>
      <c r="I22" s="23">
        <v>29524895</v>
      </c>
      <c r="J22" s="23">
        <v>32001572</v>
      </c>
      <c r="K22" s="23">
        <v>34686188</v>
      </c>
      <c r="L22" s="23">
        <v>37596072</v>
      </c>
      <c r="M22" s="23">
        <v>40747612</v>
      </c>
    </row>
    <row r="25" spans="1:15" x14ac:dyDescent="0.25">
      <c r="A25" t="s">
        <v>155</v>
      </c>
    </row>
    <row r="26" spans="1:15" x14ac:dyDescent="0.25"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</row>
    <row r="27" spans="1:15" x14ac:dyDescent="0.25">
      <c r="A27">
        <v>0</v>
      </c>
      <c r="B27" t="s">
        <v>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5" x14ac:dyDescent="0.25">
      <c r="A28">
        <v>1</v>
      </c>
      <c r="B28">
        <f>0</f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5" x14ac:dyDescent="0.25">
      <c r="A29">
        <v>2</v>
      </c>
      <c r="B29" t="s">
        <v>72</v>
      </c>
      <c r="C29" s="23">
        <v>10842149</v>
      </c>
      <c r="D29" s="23">
        <v>11149413</v>
      </c>
      <c r="E29" s="23">
        <v>16031971</v>
      </c>
      <c r="F29" s="23">
        <v>10207792</v>
      </c>
      <c r="G29" s="23">
        <v>5837839</v>
      </c>
      <c r="H29" s="23">
        <v>6005668</v>
      </c>
      <c r="I29" s="23">
        <v>4656791</v>
      </c>
      <c r="J29" s="23">
        <v>3692657</v>
      </c>
      <c r="K29" s="23">
        <v>3084779</v>
      </c>
      <c r="L29" s="23">
        <v>2547674</v>
      </c>
      <c r="M29" s="23">
        <v>2053480</v>
      </c>
      <c r="O29">
        <f>SUM(H29:H31)/SUM(G29:G31)-1</f>
        <v>7.1710799735573039E-2</v>
      </c>
    </row>
    <row r="30" spans="1:15" x14ac:dyDescent="0.25">
      <c r="A30">
        <v>3</v>
      </c>
      <c r="B30" t="s">
        <v>73</v>
      </c>
      <c r="C30" s="23">
        <v>78277742</v>
      </c>
      <c r="D30" s="23">
        <v>79081171</v>
      </c>
      <c r="E30" s="23">
        <v>92199986</v>
      </c>
      <c r="F30" s="23">
        <v>76240893</v>
      </c>
      <c r="G30" s="23">
        <v>55058996</v>
      </c>
      <c r="H30" s="23">
        <v>58492925</v>
      </c>
      <c r="I30" s="23">
        <v>48743600</v>
      </c>
      <c r="J30" s="23">
        <v>41866401</v>
      </c>
      <c r="K30" s="23">
        <v>35357411</v>
      </c>
      <c r="L30" s="23">
        <v>29380048</v>
      </c>
      <c r="M30" s="23">
        <v>24616974</v>
      </c>
    </row>
    <row r="31" spans="1:15" x14ac:dyDescent="0.25">
      <c r="A31">
        <v>4</v>
      </c>
      <c r="B31" t="s">
        <v>74</v>
      </c>
      <c r="C31" s="23">
        <v>78960019</v>
      </c>
      <c r="D31" s="23">
        <v>79196920</v>
      </c>
      <c r="E31" s="23">
        <v>75812105</v>
      </c>
      <c r="F31" s="23">
        <v>78995191</v>
      </c>
      <c r="G31" s="23">
        <v>77263094</v>
      </c>
      <c r="H31" s="23">
        <v>83568895</v>
      </c>
      <c r="I31" s="23">
        <v>77729931</v>
      </c>
      <c r="J31" s="23">
        <v>71513615</v>
      </c>
      <c r="K31" s="23">
        <v>63572723</v>
      </c>
      <c r="L31" s="23">
        <v>56862289</v>
      </c>
      <c r="M31" s="23">
        <v>49903959</v>
      </c>
    </row>
    <row r="32" spans="1:15" x14ac:dyDescent="0.25">
      <c r="A32">
        <v>5</v>
      </c>
      <c r="B32" t="s">
        <v>75</v>
      </c>
      <c r="C32" s="23">
        <v>106354114</v>
      </c>
      <c r="D32" s="23">
        <v>104810107</v>
      </c>
      <c r="E32" s="23">
        <v>88078224</v>
      </c>
      <c r="F32" s="23">
        <v>107463863</v>
      </c>
      <c r="G32" s="23">
        <v>116012484</v>
      </c>
      <c r="H32" s="23">
        <v>126599420</v>
      </c>
      <c r="I32" s="23">
        <v>128289540</v>
      </c>
      <c r="J32" s="23">
        <v>129612854</v>
      </c>
      <c r="K32" s="23">
        <v>130714702</v>
      </c>
      <c r="L32" s="23">
        <v>125102391</v>
      </c>
      <c r="M32" s="23">
        <v>118398597</v>
      </c>
    </row>
    <row r="33" spans="1:15" x14ac:dyDescent="0.25">
      <c r="A33">
        <v>6</v>
      </c>
      <c r="B33" t="s">
        <v>76</v>
      </c>
      <c r="C33" s="23">
        <v>72152494</v>
      </c>
      <c r="D33" s="23">
        <v>71162709</v>
      </c>
      <c r="E33" s="23">
        <v>50322126</v>
      </c>
      <c r="F33" s="23">
        <v>76062560</v>
      </c>
      <c r="G33" s="23">
        <v>102760194</v>
      </c>
      <c r="H33" s="23">
        <v>111958087</v>
      </c>
      <c r="I33" s="23">
        <v>120539561</v>
      </c>
      <c r="J33" s="23">
        <v>123924586</v>
      </c>
      <c r="K33" s="23">
        <v>123607296</v>
      </c>
      <c r="L33" s="23">
        <v>128379291</v>
      </c>
      <c r="M33" s="23">
        <v>129820983</v>
      </c>
    </row>
    <row r="34" spans="1:15" x14ac:dyDescent="0.25">
      <c r="A34">
        <v>7</v>
      </c>
      <c r="B34" t="s">
        <v>77</v>
      </c>
      <c r="C34" s="23">
        <v>30498429</v>
      </c>
      <c r="D34" s="23">
        <v>30368515</v>
      </c>
      <c r="E34" s="23">
        <v>25678693</v>
      </c>
      <c r="F34" s="23">
        <v>32484924</v>
      </c>
      <c r="G34" s="23">
        <v>52858608</v>
      </c>
      <c r="H34" s="23">
        <v>57512953</v>
      </c>
      <c r="I34" s="23">
        <v>65599668</v>
      </c>
      <c r="J34" s="23">
        <v>72585198</v>
      </c>
      <c r="K34" s="23">
        <v>80683879</v>
      </c>
      <c r="L34" s="23">
        <v>82682047</v>
      </c>
      <c r="M34" s="23">
        <v>82507618</v>
      </c>
    </row>
    <row r="35" spans="1:15" x14ac:dyDescent="0.25">
      <c r="A35">
        <v>8</v>
      </c>
      <c r="B35" t="s">
        <v>78</v>
      </c>
      <c r="C35" s="23">
        <v>56010732</v>
      </c>
      <c r="D35" s="23">
        <v>54072895</v>
      </c>
      <c r="E35" s="23">
        <v>35264121</v>
      </c>
      <c r="F35" s="23">
        <v>59374937</v>
      </c>
      <c r="G35" s="23">
        <v>85600951</v>
      </c>
      <c r="H35" s="23">
        <v>91698860</v>
      </c>
      <c r="I35" s="23">
        <v>114937713</v>
      </c>
      <c r="J35" s="23">
        <v>134720550</v>
      </c>
      <c r="K35" s="23">
        <v>152418831</v>
      </c>
      <c r="L35" s="23">
        <v>168931869</v>
      </c>
      <c r="M35" s="23">
        <v>187228017</v>
      </c>
    </row>
    <row r="36" spans="1:15" x14ac:dyDescent="0.25">
      <c r="A36">
        <v>9</v>
      </c>
      <c r="B36" t="s">
        <v>79</v>
      </c>
      <c r="C36" s="23">
        <v>45229421</v>
      </c>
      <c r="D36" s="23">
        <v>44336338</v>
      </c>
      <c r="E36" s="23">
        <v>30236961</v>
      </c>
      <c r="F36" s="23">
        <v>48331067</v>
      </c>
      <c r="G36" s="23">
        <v>87784552</v>
      </c>
      <c r="H36" s="23">
        <v>92986096</v>
      </c>
      <c r="I36" s="23">
        <v>115967931</v>
      </c>
      <c r="J36" s="23">
        <v>136395586</v>
      </c>
      <c r="K36" s="23">
        <v>162419439</v>
      </c>
      <c r="L36" s="23">
        <v>190488275</v>
      </c>
      <c r="M36" s="23">
        <v>216442757</v>
      </c>
      <c r="O36">
        <f>SUM(H36:H37)/SUM(G36:G37)-1</f>
        <v>3.8499195618736604E-2</v>
      </c>
    </row>
    <row r="37" spans="1:15" x14ac:dyDescent="0.25">
      <c r="A37">
        <v>10</v>
      </c>
      <c r="B37" t="s">
        <v>80</v>
      </c>
      <c r="C37" s="23">
        <v>59145284</v>
      </c>
      <c r="D37" s="23">
        <v>57289728</v>
      </c>
      <c r="E37" s="23">
        <v>35897566</v>
      </c>
      <c r="F37" s="23">
        <v>62836451</v>
      </c>
      <c r="G37" s="23">
        <v>104889006</v>
      </c>
      <c r="H37" s="23">
        <v>107105239</v>
      </c>
      <c r="I37" s="23">
        <v>140986403</v>
      </c>
      <c r="J37" s="23">
        <v>171695723</v>
      </c>
      <c r="K37" s="23">
        <v>208460472</v>
      </c>
      <c r="L37" s="23">
        <v>256480662</v>
      </c>
      <c r="M37" s="23">
        <v>317065389</v>
      </c>
    </row>
    <row r="38" spans="1:15" x14ac:dyDescent="0.25">
      <c r="A38">
        <v>11</v>
      </c>
      <c r="B38" t="s">
        <v>81</v>
      </c>
      <c r="C38" s="23">
        <v>537470384</v>
      </c>
      <c r="D38" s="23">
        <v>531467797</v>
      </c>
      <c r="E38" s="23">
        <v>449521753</v>
      </c>
      <c r="F38" s="23">
        <v>551997679</v>
      </c>
      <c r="G38" s="23">
        <v>688065724</v>
      </c>
      <c r="H38" s="23">
        <v>735928144</v>
      </c>
      <c r="I38" s="23">
        <v>817451137</v>
      </c>
      <c r="J38" s="23">
        <v>886007168</v>
      </c>
      <c r="K38" s="23">
        <v>960319532</v>
      </c>
      <c r="L38" s="23">
        <v>1040854546</v>
      </c>
      <c r="M38" s="23">
        <v>1128037774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48D3-88B6-4803-A916-040428495B6F}">
  <dimension ref="A1:O37"/>
  <sheetViews>
    <sheetView topLeftCell="O1" workbookViewId="0">
      <selection activeCell="L3" sqref="L3:M3"/>
    </sheetView>
  </sheetViews>
  <sheetFormatPr defaultRowHeight="15" x14ac:dyDescent="0.25"/>
  <cols>
    <col min="3" max="7" width="11.140625" bestFit="1" customWidth="1"/>
    <col min="8" max="13" width="14.42578125" bestFit="1" customWidth="1"/>
  </cols>
  <sheetData>
    <row r="1" spans="1:13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</row>
    <row r="2" spans="1:13" x14ac:dyDescent="0.25">
      <c r="A2" t="s">
        <v>39</v>
      </c>
      <c r="B2">
        <v>537470.38</v>
      </c>
      <c r="C2">
        <v>531467.80000000005</v>
      </c>
      <c r="D2">
        <v>449521.75</v>
      </c>
      <c r="E2">
        <v>551997.68000000005</v>
      </c>
      <c r="F2">
        <v>688065.72</v>
      </c>
      <c r="G2">
        <v>764339.99</v>
      </c>
      <c r="H2">
        <v>828499.99</v>
      </c>
      <c r="I2">
        <v>898045.69</v>
      </c>
      <c r="J2">
        <v>973429.17</v>
      </c>
      <c r="K2">
        <v>1055140.47</v>
      </c>
    </row>
    <row r="3" spans="1:13" x14ac:dyDescent="0.25">
      <c r="A3" t="s">
        <v>40</v>
      </c>
      <c r="B3">
        <v>537470.38</v>
      </c>
      <c r="C3">
        <v>531467.80000000005</v>
      </c>
      <c r="D3">
        <v>449521.75</v>
      </c>
      <c r="E3">
        <v>551997.68000000005</v>
      </c>
      <c r="F3">
        <v>707699.88</v>
      </c>
      <c r="G3">
        <v>786128.28</v>
      </c>
      <c r="H3">
        <v>852098.15</v>
      </c>
      <c r="I3">
        <v>923593.24</v>
      </c>
      <c r="J3">
        <v>1001090.16</v>
      </c>
      <c r="K3">
        <v>1085083.2</v>
      </c>
      <c r="L3">
        <f>F3-F2</f>
        <v>19634.160000000033</v>
      </c>
      <c r="M3">
        <f>L3/F2</f>
        <v>2.8535297471293925E-2</v>
      </c>
    </row>
    <row r="5" spans="1:13" x14ac:dyDescent="0.25">
      <c r="A5" t="s">
        <v>154</v>
      </c>
    </row>
    <row r="6" spans="1:13" x14ac:dyDescent="0.25"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</row>
    <row r="7" spans="1:13" x14ac:dyDescent="0.25">
      <c r="A7">
        <v>0</v>
      </c>
      <c r="B7" t="s">
        <v>54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1</v>
      </c>
      <c r="B8" t="s">
        <v>55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2</v>
      </c>
      <c r="B9" t="s">
        <v>56</v>
      </c>
      <c r="C9" s="23">
        <v>502989</v>
      </c>
      <c r="D9" s="23">
        <v>497371</v>
      </c>
      <c r="E9" s="23">
        <v>420682</v>
      </c>
      <c r="F9" s="23">
        <v>516584</v>
      </c>
      <c r="G9" s="23">
        <v>643922</v>
      </c>
      <c r="H9" s="23">
        <v>654711</v>
      </c>
      <c r="I9" s="23">
        <v>727288</v>
      </c>
      <c r="J9" s="23">
        <v>788338</v>
      </c>
      <c r="K9" s="23">
        <v>854512</v>
      </c>
      <c r="L9" s="23">
        <v>926242</v>
      </c>
      <c r="M9" s="23">
        <v>1003992</v>
      </c>
    </row>
    <row r="10" spans="1:13" x14ac:dyDescent="0.25">
      <c r="A10">
        <v>3</v>
      </c>
      <c r="B10" t="s">
        <v>57</v>
      </c>
      <c r="C10" s="23">
        <v>856726</v>
      </c>
      <c r="D10" s="23">
        <v>847158</v>
      </c>
      <c r="E10" s="23">
        <v>716536</v>
      </c>
      <c r="F10" s="23">
        <v>879883</v>
      </c>
      <c r="G10" s="23">
        <v>1096775</v>
      </c>
      <c r="H10" s="23">
        <v>1116246</v>
      </c>
      <c r="I10" s="23">
        <v>1239985</v>
      </c>
      <c r="J10" s="23">
        <v>1344072</v>
      </c>
      <c r="K10" s="23">
        <v>1456895</v>
      </c>
      <c r="L10" s="23">
        <v>1579189</v>
      </c>
      <c r="M10" s="23">
        <v>1711749</v>
      </c>
    </row>
    <row r="11" spans="1:13" x14ac:dyDescent="0.25">
      <c r="A11">
        <v>4</v>
      </c>
      <c r="B11" t="s">
        <v>58</v>
      </c>
      <c r="C11" s="23">
        <v>1122928</v>
      </c>
      <c r="D11" s="23">
        <v>1110387</v>
      </c>
      <c r="E11" s="23">
        <v>939179</v>
      </c>
      <c r="F11" s="23">
        <v>1153280</v>
      </c>
      <c r="G11" s="23">
        <v>1437565</v>
      </c>
      <c r="H11" s="23">
        <v>1466059</v>
      </c>
      <c r="I11" s="23">
        <v>1628576</v>
      </c>
      <c r="J11" s="23">
        <v>1765281</v>
      </c>
      <c r="K11" s="23">
        <v>1913462</v>
      </c>
      <c r="L11" s="23">
        <v>2074081</v>
      </c>
      <c r="M11" s="23">
        <v>2248183</v>
      </c>
    </row>
    <row r="12" spans="1:13" x14ac:dyDescent="0.25">
      <c r="A12">
        <v>5</v>
      </c>
      <c r="B12" t="s">
        <v>59</v>
      </c>
      <c r="C12" s="23">
        <v>1384419</v>
      </c>
      <c r="D12" s="23">
        <v>1368957</v>
      </c>
      <c r="E12" s="23">
        <v>1157880</v>
      </c>
      <c r="F12" s="23">
        <v>1421838</v>
      </c>
      <c r="G12" s="23">
        <v>1772323</v>
      </c>
      <c r="H12" s="23">
        <v>1803594</v>
      </c>
      <c r="I12" s="23">
        <v>2003528</v>
      </c>
      <c r="J12" s="23">
        <v>2171707</v>
      </c>
      <c r="K12" s="23">
        <v>2354004</v>
      </c>
      <c r="L12" s="23">
        <v>2551603</v>
      </c>
      <c r="M12" s="23">
        <v>2765789</v>
      </c>
    </row>
    <row r="13" spans="1:13" x14ac:dyDescent="0.25">
      <c r="A13">
        <v>6</v>
      </c>
      <c r="B13" t="s">
        <v>60</v>
      </c>
      <c r="C13" s="23">
        <v>1663760</v>
      </c>
      <c r="D13" s="23">
        <v>1645179</v>
      </c>
      <c r="E13" s="23">
        <v>1391512</v>
      </c>
      <c r="F13" s="23">
        <v>1708730</v>
      </c>
      <c r="G13" s="23">
        <v>2129934</v>
      </c>
      <c r="H13" s="23">
        <v>2170300</v>
      </c>
      <c r="I13" s="23">
        <v>2410885</v>
      </c>
      <c r="J13" s="23">
        <v>2613258</v>
      </c>
      <c r="K13" s="23">
        <v>2832620</v>
      </c>
      <c r="L13" s="23">
        <v>3070378</v>
      </c>
      <c r="M13" s="23">
        <v>3328111</v>
      </c>
    </row>
    <row r="14" spans="1:13" x14ac:dyDescent="0.25">
      <c r="A14">
        <v>7</v>
      </c>
      <c r="B14" t="s">
        <v>61</v>
      </c>
      <c r="C14" s="23">
        <v>1998466</v>
      </c>
      <c r="D14" s="23">
        <v>1976146</v>
      </c>
      <c r="E14" s="23">
        <v>1671448</v>
      </c>
      <c r="F14" s="23">
        <v>2052482</v>
      </c>
      <c r="G14" s="23">
        <v>2558421</v>
      </c>
      <c r="H14" s="23">
        <v>2609941</v>
      </c>
      <c r="I14" s="23">
        <v>2899262</v>
      </c>
      <c r="J14" s="23">
        <v>3142630</v>
      </c>
      <c r="K14" s="23">
        <v>3406412</v>
      </c>
      <c r="L14" s="23">
        <v>3692335</v>
      </c>
      <c r="M14" s="23">
        <v>4002241</v>
      </c>
    </row>
    <row r="15" spans="1:13" x14ac:dyDescent="0.25">
      <c r="A15">
        <v>8</v>
      </c>
      <c r="B15" t="s">
        <v>62</v>
      </c>
      <c r="C15" s="23">
        <v>2440502</v>
      </c>
      <c r="D15" s="23">
        <v>2413246</v>
      </c>
      <c r="E15" s="23">
        <v>2041152</v>
      </c>
      <c r="F15" s="23">
        <v>2506466</v>
      </c>
      <c r="G15" s="23">
        <v>3124313</v>
      </c>
      <c r="H15" s="23">
        <v>3191076</v>
      </c>
      <c r="I15" s="23">
        <v>3544800</v>
      </c>
      <c r="J15" s="23">
        <v>3842339</v>
      </c>
      <c r="K15" s="23">
        <v>4164804</v>
      </c>
      <c r="L15" s="23">
        <v>4514320</v>
      </c>
      <c r="M15" s="23">
        <v>4893071</v>
      </c>
    </row>
    <row r="16" spans="1:13" x14ac:dyDescent="0.25">
      <c r="A16">
        <v>9</v>
      </c>
      <c r="B16" t="s">
        <v>63</v>
      </c>
      <c r="C16" s="23">
        <v>3003090</v>
      </c>
      <c r="D16" s="23">
        <v>2969551</v>
      </c>
      <c r="E16" s="23">
        <v>2511681</v>
      </c>
      <c r="F16" s="23">
        <v>3084261</v>
      </c>
      <c r="G16" s="23">
        <v>3844534</v>
      </c>
      <c r="H16" s="23">
        <v>3942734</v>
      </c>
      <c r="I16" s="23">
        <v>4379693</v>
      </c>
      <c r="J16" s="23">
        <v>4747216</v>
      </c>
      <c r="K16" s="23">
        <v>5145551</v>
      </c>
      <c r="L16" s="23">
        <v>5577322</v>
      </c>
      <c r="M16" s="23">
        <v>6045305</v>
      </c>
    </row>
    <row r="17" spans="1:15" x14ac:dyDescent="0.25">
      <c r="A17">
        <v>10</v>
      </c>
      <c r="B17" t="s">
        <v>64</v>
      </c>
      <c r="C17" s="23">
        <v>3908525</v>
      </c>
      <c r="D17" s="23">
        <v>3864874</v>
      </c>
      <c r="E17" s="23">
        <v>3268956</v>
      </c>
      <c r="F17" s="23">
        <v>4014169</v>
      </c>
      <c r="G17" s="23">
        <v>5003666</v>
      </c>
      <c r="H17" s="23">
        <v>5148183</v>
      </c>
      <c r="I17" s="23">
        <v>5718738</v>
      </c>
      <c r="J17" s="23">
        <v>6198540</v>
      </c>
      <c r="K17" s="23">
        <v>6718383</v>
      </c>
      <c r="L17" s="23">
        <v>7281885</v>
      </c>
      <c r="M17" s="23">
        <v>7892516</v>
      </c>
    </row>
    <row r="18" spans="1:15" x14ac:dyDescent="0.25">
      <c r="A18">
        <v>11</v>
      </c>
      <c r="B18" t="s">
        <v>65</v>
      </c>
      <c r="C18" s="23">
        <v>7925654</v>
      </c>
      <c r="D18" s="23">
        <v>7837139</v>
      </c>
      <c r="E18" s="23">
        <v>6628745</v>
      </c>
      <c r="F18" s="23">
        <v>8139877</v>
      </c>
      <c r="G18" s="23">
        <v>10146365</v>
      </c>
      <c r="H18" s="23">
        <v>10561128</v>
      </c>
      <c r="I18" s="23">
        <v>11731090</v>
      </c>
      <c r="J18" s="23">
        <v>12715310</v>
      </c>
      <c r="K18" s="23">
        <v>13781912</v>
      </c>
      <c r="L18" s="23">
        <v>14938080</v>
      </c>
      <c r="M18" s="23">
        <v>16191186</v>
      </c>
    </row>
    <row r="19" spans="1:15" x14ac:dyDescent="0.25">
      <c r="A19">
        <v>12</v>
      </c>
      <c r="B19" t="s">
        <v>66</v>
      </c>
      <c r="C19" s="23">
        <v>2481077</v>
      </c>
      <c r="D19" s="23">
        <v>2453368</v>
      </c>
      <c r="E19" s="23">
        <v>2075088</v>
      </c>
      <c r="F19" s="23">
        <v>2548138</v>
      </c>
      <c r="G19" s="23">
        <v>3176257</v>
      </c>
      <c r="H19" s="23">
        <v>3266892</v>
      </c>
      <c r="I19" s="23">
        <v>3628935</v>
      </c>
      <c r="J19" s="23">
        <v>3933465</v>
      </c>
      <c r="K19" s="23">
        <v>4263502</v>
      </c>
      <c r="L19" s="23">
        <v>4621244</v>
      </c>
      <c r="M19" s="23">
        <v>5008974</v>
      </c>
    </row>
    <row r="20" spans="1:15" x14ac:dyDescent="0.25">
      <c r="A20">
        <v>13</v>
      </c>
      <c r="B20" t="s">
        <v>67</v>
      </c>
      <c r="C20" s="23">
        <v>5342724</v>
      </c>
      <c r="D20" s="23">
        <v>5283055</v>
      </c>
      <c r="E20" s="23">
        <v>4468471</v>
      </c>
      <c r="F20" s="23">
        <v>5487133</v>
      </c>
      <c r="G20" s="23">
        <v>6839717</v>
      </c>
      <c r="H20" s="23">
        <v>7053904</v>
      </c>
      <c r="I20" s="23">
        <v>7835222</v>
      </c>
      <c r="J20" s="23">
        <v>8492374</v>
      </c>
      <c r="K20" s="23">
        <v>9204449</v>
      </c>
      <c r="L20" s="23">
        <v>9976291</v>
      </c>
      <c r="M20" s="23">
        <v>10813270</v>
      </c>
    </row>
    <row r="21" spans="1:15" x14ac:dyDescent="0.25">
      <c r="A21">
        <v>14</v>
      </c>
      <c r="B21" t="s">
        <v>68</v>
      </c>
      <c r="C21" s="23">
        <v>7998039</v>
      </c>
      <c r="D21" s="23">
        <v>7908715</v>
      </c>
      <c r="E21" s="23">
        <v>6689285</v>
      </c>
      <c r="F21" s="23">
        <v>8214218</v>
      </c>
      <c r="G21" s="23">
        <v>10239032</v>
      </c>
      <c r="H21" s="23">
        <v>10585813</v>
      </c>
      <c r="I21" s="23">
        <v>11758238</v>
      </c>
      <c r="J21" s="23">
        <v>12744852</v>
      </c>
      <c r="K21" s="23">
        <v>13813970</v>
      </c>
      <c r="L21" s="23">
        <v>14972799</v>
      </c>
      <c r="M21" s="23">
        <v>16228334</v>
      </c>
    </row>
    <row r="22" spans="1:15" x14ac:dyDescent="0.25">
      <c r="A22">
        <v>15</v>
      </c>
      <c r="B22" t="s">
        <v>69</v>
      </c>
      <c r="C22" s="23">
        <v>20487953</v>
      </c>
      <c r="D22" s="23">
        <v>20259139</v>
      </c>
      <c r="E22" s="23">
        <v>17135419</v>
      </c>
      <c r="F22" s="23">
        <v>21041722</v>
      </c>
      <c r="G22" s="23">
        <v>26228530</v>
      </c>
      <c r="H22" s="23">
        <v>27911751</v>
      </c>
      <c r="I22" s="23">
        <v>31005466</v>
      </c>
      <c r="J22" s="23">
        <v>33607365</v>
      </c>
      <c r="K22" s="23">
        <v>36427767</v>
      </c>
      <c r="L22" s="23">
        <v>39485408</v>
      </c>
      <c r="M22" s="23">
        <v>42799139</v>
      </c>
    </row>
    <row r="24" spans="1:15" x14ac:dyDescent="0.25">
      <c r="A24" t="s">
        <v>155</v>
      </c>
    </row>
    <row r="25" spans="1:15" x14ac:dyDescent="0.25">
      <c r="B25" t="s">
        <v>42</v>
      </c>
      <c r="C25" t="s">
        <v>43</v>
      </c>
      <c r="D25" t="s">
        <v>44</v>
      </c>
      <c r="E25" t="s">
        <v>45</v>
      </c>
      <c r="F25" t="s">
        <v>46</v>
      </c>
      <c r="G25" t="s">
        <v>47</v>
      </c>
      <c r="H25" t="s">
        <v>48</v>
      </c>
      <c r="I25" t="s">
        <v>49</v>
      </c>
      <c r="J25" t="s">
        <v>50</v>
      </c>
      <c r="K25" t="s">
        <v>51</v>
      </c>
      <c r="L25" t="s">
        <v>52</v>
      </c>
      <c r="M25" t="s">
        <v>53</v>
      </c>
    </row>
    <row r="26" spans="1:15" x14ac:dyDescent="0.25">
      <c r="A26">
        <v>0</v>
      </c>
      <c r="B26" t="s">
        <v>71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5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5" x14ac:dyDescent="0.25">
      <c r="A28">
        <v>2</v>
      </c>
      <c r="B28" t="s">
        <v>72</v>
      </c>
      <c r="C28" s="23">
        <v>10842149</v>
      </c>
      <c r="D28" s="23">
        <v>11149413</v>
      </c>
      <c r="E28" s="23">
        <v>16031971</v>
      </c>
      <c r="F28" s="23">
        <v>10207792</v>
      </c>
      <c r="G28" s="23">
        <v>5837839</v>
      </c>
      <c r="H28" s="23">
        <v>5919883</v>
      </c>
      <c r="I28" s="23">
        <v>4621463</v>
      </c>
      <c r="J28" s="23">
        <v>3673745</v>
      </c>
      <c r="K28" s="23">
        <v>3077304</v>
      </c>
      <c r="L28" s="23">
        <v>2540184</v>
      </c>
      <c r="M28" s="23">
        <v>2052524</v>
      </c>
      <c r="O28">
        <f>SUM(H28:H30)/SUM(G28:G30)-1</f>
        <v>1.8289101755401216E-2</v>
      </c>
    </row>
    <row r="29" spans="1:15" x14ac:dyDescent="0.25">
      <c r="A29">
        <v>3</v>
      </c>
      <c r="B29" t="s">
        <v>73</v>
      </c>
      <c r="C29" s="23">
        <v>78277742</v>
      </c>
      <c r="D29" s="23">
        <v>79081171</v>
      </c>
      <c r="E29" s="23">
        <v>92199986</v>
      </c>
      <c r="F29" s="23">
        <v>76240893</v>
      </c>
      <c r="G29" s="23">
        <v>55058996</v>
      </c>
      <c r="H29" s="23">
        <v>56079605</v>
      </c>
      <c r="I29" s="23">
        <v>46857915</v>
      </c>
      <c r="J29" s="23">
        <v>40393260</v>
      </c>
      <c r="K29" s="23">
        <v>34312151</v>
      </c>
      <c r="L29" s="23">
        <v>28587389</v>
      </c>
      <c r="M29" s="23">
        <v>24062486</v>
      </c>
    </row>
    <row r="30" spans="1:15" x14ac:dyDescent="0.25">
      <c r="A30">
        <v>4</v>
      </c>
      <c r="B30" t="s">
        <v>74</v>
      </c>
      <c r="C30" s="23">
        <v>78960019</v>
      </c>
      <c r="D30" s="23">
        <v>79196920</v>
      </c>
      <c r="E30" s="23">
        <v>75812105</v>
      </c>
      <c r="F30" s="23">
        <v>78995191</v>
      </c>
      <c r="G30" s="23">
        <v>77263094</v>
      </c>
      <c r="H30" s="23">
        <v>78687262</v>
      </c>
      <c r="I30" s="23">
        <v>73522654</v>
      </c>
      <c r="J30" s="23">
        <v>67729206</v>
      </c>
      <c r="K30" s="23">
        <v>60357038</v>
      </c>
      <c r="L30" s="23">
        <v>54209019</v>
      </c>
      <c r="M30" s="23">
        <v>47675445</v>
      </c>
    </row>
    <row r="31" spans="1:15" x14ac:dyDescent="0.25">
      <c r="A31">
        <v>5</v>
      </c>
      <c r="B31" t="s">
        <v>75</v>
      </c>
      <c r="C31" s="23">
        <v>106354114</v>
      </c>
      <c r="D31" s="23">
        <v>104810107</v>
      </c>
      <c r="E31" s="23">
        <v>88078224</v>
      </c>
      <c r="F31" s="23">
        <v>107463863</v>
      </c>
      <c r="G31" s="23">
        <v>116012484</v>
      </c>
      <c r="H31" s="23">
        <v>118379448</v>
      </c>
      <c r="I31" s="23">
        <v>120152559</v>
      </c>
      <c r="J31" s="23">
        <v>121659476</v>
      </c>
      <c r="K31" s="23">
        <v>122920581</v>
      </c>
      <c r="L31" s="23">
        <v>117821582</v>
      </c>
      <c r="M31" s="23">
        <v>111821019</v>
      </c>
    </row>
    <row r="32" spans="1:15" x14ac:dyDescent="0.25">
      <c r="A32">
        <v>6</v>
      </c>
      <c r="B32" t="s">
        <v>76</v>
      </c>
      <c r="C32" s="23">
        <v>72152494</v>
      </c>
      <c r="D32" s="23">
        <v>71162709</v>
      </c>
      <c r="E32" s="23">
        <v>50322126</v>
      </c>
      <c r="F32" s="23">
        <v>76062560</v>
      </c>
      <c r="G32" s="23">
        <v>102760194</v>
      </c>
      <c r="H32" s="23">
        <v>105318336</v>
      </c>
      <c r="I32" s="23">
        <v>112951839</v>
      </c>
      <c r="J32" s="23">
        <v>115820053</v>
      </c>
      <c r="K32" s="23">
        <v>115387237</v>
      </c>
      <c r="L32" s="23">
        <v>120169690</v>
      </c>
      <c r="M32" s="23">
        <v>121631361</v>
      </c>
    </row>
    <row r="33" spans="1:15" x14ac:dyDescent="0.25">
      <c r="A33">
        <v>7</v>
      </c>
      <c r="B33" t="s">
        <v>77</v>
      </c>
      <c r="C33" s="23">
        <v>30498429</v>
      </c>
      <c r="D33" s="23">
        <v>30368515</v>
      </c>
      <c r="E33" s="23">
        <v>25678693</v>
      </c>
      <c r="F33" s="23">
        <v>32484924</v>
      </c>
      <c r="G33" s="23">
        <v>52858608</v>
      </c>
      <c r="H33" s="23">
        <v>54350342</v>
      </c>
      <c r="I33" s="23">
        <v>61893198</v>
      </c>
      <c r="J33" s="23">
        <v>68468390</v>
      </c>
      <c r="K33" s="23">
        <v>75746454</v>
      </c>
      <c r="L33" s="23">
        <v>77172211</v>
      </c>
      <c r="M33" s="23">
        <v>77014863</v>
      </c>
    </row>
    <row r="34" spans="1:15" x14ac:dyDescent="0.25">
      <c r="A34">
        <v>8</v>
      </c>
      <c r="B34" t="s">
        <v>78</v>
      </c>
      <c r="C34" s="23">
        <v>56010732</v>
      </c>
      <c r="D34" s="23">
        <v>54072895</v>
      </c>
      <c r="E34" s="23">
        <v>35264121</v>
      </c>
      <c r="F34" s="23">
        <v>59374937</v>
      </c>
      <c r="G34" s="23">
        <v>85600951</v>
      </c>
      <c r="H34" s="23">
        <v>88154905</v>
      </c>
      <c r="I34" s="23">
        <v>109340302</v>
      </c>
      <c r="J34" s="23">
        <v>127727242</v>
      </c>
      <c r="K34" s="23">
        <v>143963597</v>
      </c>
      <c r="L34" s="23">
        <v>159514616</v>
      </c>
      <c r="M34" s="23">
        <v>176057926</v>
      </c>
    </row>
    <row r="35" spans="1:15" x14ac:dyDescent="0.25">
      <c r="A35">
        <v>9</v>
      </c>
      <c r="B35" t="s">
        <v>79</v>
      </c>
      <c r="C35" s="23">
        <v>45229421</v>
      </c>
      <c r="D35" s="23">
        <v>44336338</v>
      </c>
      <c r="E35" s="23">
        <v>30236961</v>
      </c>
      <c r="F35" s="23">
        <v>48331067</v>
      </c>
      <c r="G35" s="23">
        <v>87784552</v>
      </c>
      <c r="H35" s="23">
        <v>90587368</v>
      </c>
      <c r="I35" s="23">
        <v>112561667</v>
      </c>
      <c r="J35" s="23">
        <v>131887863</v>
      </c>
      <c r="K35" s="23">
        <v>156554979</v>
      </c>
      <c r="L35" s="23">
        <v>182573622</v>
      </c>
      <c r="M35" s="23">
        <v>206819675</v>
      </c>
      <c r="O35">
        <f>SUM(H35:H36)/SUM(G35:G36)-1</f>
        <v>4.2229665992881138E-2</v>
      </c>
    </row>
    <row r="36" spans="1:15" x14ac:dyDescent="0.25">
      <c r="A36">
        <v>10</v>
      </c>
      <c r="B36" t="s">
        <v>80</v>
      </c>
      <c r="C36" s="23">
        <v>59145284</v>
      </c>
      <c r="D36" s="23">
        <v>57289728</v>
      </c>
      <c r="E36" s="23">
        <v>35897566</v>
      </c>
      <c r="F36" s="23">
        <v>62836451</v>
      </c>
      <c r="G36" s="23">
        <v>104889006</v>
      </c>
      <c r="H36" s="23">
        <v>110222730</v>
      </c>
      <c r="I36" s="23">
        <v>144226679</v>
      </c>
      <c r="J36" s="23">
        <v>174738915</v>
      </c>
      <c r="K36" s="23">
        <v>211273897</v>
      </c>
      <c r="L36" s="23">
        <v>258501844</v>
      </c>
      <c r="M36" s="23">
        <v>317947902</v>
      </c>
    </row>
    <row r="37" spans="1:15" x14ac:dyDescent="0.25">
      <c r="A37">
        <v>11</v>
      </c>
      <c r="B37" t="s">
        <v>81</v>
      </c>
      <c r="C37" s="23">
        <v>537470384</v>
      </c>
      <c r="D37" s="23">
        <v>531467797</v>
      </c>
      <c r="E37" s="23">
        <v>449521753</v>
      </c>
      <c r="F37" s="23">
        <v>551997679</v>
      </c>
      <c r="G37" s="23">
        <v>688065724</v>
      </c>
      <c r="H37" s="23">
        <v>707699880</v>
      </c>
      <c r="I37" s="23">
        <v>786128278</v>
      </c>
      <c r="J37" s="23">
        <v>852098150</v>
      </c>
      <c r="K37" s="23">
        <v>923593239</v>
      </c>
      <c r="L37" s="23">
        <v>1001090158</v>
      </c>
      <c r="M37" s="23">
        <v>1085083201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AA57-2C3F-4CE0-853B-C8145C1F98F2}">
  <dimension ref="A1:O38"/>
  <sheetViews>
    <sheetView topLeftCell="K22" workbookViewId="0">
      <selection activeCell="L3" sqref="L3:M3"/>
    </sheetView>
  </sheetViews>
  <sheetFormatPr defaultRowHeight="15" x14ac:dyDescent="0.25"/>
  <cols>
    <col min="1" max="1" width="15.140625" bestFit="1" customWidth="1"/>
    <col min="2" max="2" width="10" bestFit="1" customWidth="1"/>
    <col min="3" max="7" width="11.140625" bestFit="1" customWidth="1"/>
    <col min="8" max="13" width="14.42578125" bestFit="1" customWidth="1"/>
  </cols>
  <sheetData>
    <row r="1" spans="1:13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</row>
    <row r="2" spans="1:13" x14ac:dyDescent="0.25">
      <c r="A2" t="s">
        <v>39</v>
      </c>
      <c r="B2">
        <v>537470.38</v>
      </c>
      <c r="C2">
        <v>531467.80000000005</v>
      </c>
      <c r="D2">
        <v>449521.75</v>
      </c>
      <c r="E2">
        <v>551997.68000000005</v>
      </c>
      <c r="F2">
        <v>688065.72</v>
      </c>
      <c r="G2">
        <v>764339.99</v>
      </c>
      <c r="H2">
        <v>828499.99</v>
      </c>
      <c r="I2">
        <v>898045.69</v>
      </c>
      <c r="J2">
        <v>973429.17</v>
      </c>
      <c r="K2">
        <v>1055140.47</v>
      </c>
    </row>
    <row r="3" spans="1:13" x14ac:dyDescent="0.25">
      <c r="A3" t="s">
        <v>40</v>
      </c>
      <c r="B3">
        <v>537470.38</v>
      </c>
      <c r="C3">
        <v>531467.80000000005</v>
      </c>
      <c r="D3">
        <v>449521.75</v>
      </c>
      <c r="E3">
        <v>551997.68000000005</v>
      </c>
      <c r="F3">
        <v>743056.6</v>
      </c>
      <c r="G3">
        <v>825347.43</v>
      </c>
      <c r="H3">
        <v>894547.22</v>
      </c>
      <c r="I3">
        <v>969544.97</v>
      </c>
      <c r="J3">
        <v>1050823.31</v>
      </c>
      <c r="K3">
        <v>1138803.17</v>
      </c>
      <c r="L3">
        <f>F3-F2</f>
        <v>54990.880000000005</v>
      </c>
      <c r="M3">
        <f>L3/F2</f>
        <v>7.9920970339868128E-2</v>
      </c>
    </row>
    <row r="6" spans="1:13" x14ac:dyDescent="0.25">
      <c r="A6" t="s">
        <v>154</v>
      </c>
    </row>
    <row r="7" spans="1:13" x14ac:dyDescent="0.25"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</row>
    <row r="8" spans="1:13" x14ac:dyDescent="0.25">
      <c r="A8">
        <v>0</v>
      </c>
      <c r="B8" t="s">
        <v>54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1</v>
      </c>
      <c r="B9" t="s">
        <v>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2</v>
      </c>
      <c r="B10" t="s">
        <v>56</v>
      </c>
      <c r="C10" s="23">
        <v>502989</v>
      </c>
      <c r="D10" s="23">
        <v>497371</v>
      </c>
      <c r="E10" s="23">
        <v>420682</v>
      </c>
      <c r="F10" s="23">
        <v>516584</v>
      </c>
      <c r="G10" s="23">
        <v>643922</v>
      </c>
      <c r="H10" s="23">
        <v>667829</v>
      </c>
      <c r="I10" s="23">
        <v>741860</v>
      </c>
      <c r="J10" s="23">
        <v>804133</v>
      </c>
      <c r="K10" s="23">
        <v>871633</v>
      </c>
      <c r="L10" s="23">
        <v>944800</v>
      </c>
      <c r="M10" s="23">
        <v>1024108</v>
      </c>
    </row>
    <row r="11" spans="1:13" x14ac:dyDescent="0.25">
      <c r="A11">
        <v>3</v>
      </c>
      <c r="B11" t="s">
        <v>57</v>
      </c>
      <c r="C11" s="23">
        <v>856726</v>
      </c>
      <c r="D11" s="23">
        <v>847158</v>
      </c>
      <c r="E11" s="23">
        <v>716536</v>
      </c>
      <c r="F11" s="23">
        <v>879883</v>
      </c>
      <c r="G11" s="23">
        <v>1096775</v>
      </c>
      <c r="H11" s="23">
        <v>1165587</v>
      </c>
      <c r="I11" s="23">
        <v>1294796</v>
      </c>
      <c r="J11" s="23">
        <v>1403483</v>
      </c>
      <c r="K11" s="23">
        <v>1521294</v>
      </c>
      <c r="L11" s="23">
        <v>1648994</v>
      </c>
      <c r="M11" s="23">
        <v>1787414</v>
      </c>
    </row>
    <row r="12" spans="1:13" x14ac:dyDescent="0.25">
      <c r="A12">
        <v>4</v>
      </c>
      <c r="B12" t="s">
        <v>58</v>
      </c>
      <c r="C12" s="23">
        <v>1122928</v>
      </c>
      <c r="D12" s="23">
        <v>1110387</v>
      </c>
      <c r="E12" s="23">
        <v>939179</v>
      </c>
      <c r="F12" s="23">
        <v>1153280</v>
      </c>
      <c r="G12" s="23">
        <v>1437565</v>
      </c>
      <c r="H12" s="23">
        <v>1545089</v>
      </c>
      <c r="I12" s="23">
        <v>1716367</v>
      </c>
      <c r="J12" s="23">
        <v>1860442</v>
      </c>
      <c r="K12" s="23">
        <v>2016610</v>
      </c>
      <c r="L12" s="23">
        <v>2185888</v>
      </c>
      <c r="M12" s="23">
        <v>2369375</v>
      </c>
    </row>
    <row r="13" spans="1:13" x14ac:dyDescent="0.25">
      <c r="A13">
        <v>5</v>
      </c>
      <c r="B13" t="s">
        <v>59</v>
      </c>
      <c r="C13" s="23">
        <v>1384419</v>
      </c>
      <c r="D13" s="23">
        <v>1368957</v>
      </c>
      <c r="E13" s="23">
        <v>1157880</v>
      </c>
      <c r="F13" s="23">
        <v>1421838</v>
      </c>
      <c r="G13" s="23">
        <v>1772323</v>
      </c>
      <c r="H13" s="23">
        <v>1914962</v>
      </c>
      <c r="I13" s="23">
        <v>2127242</v>
      </c>
      <c r="J13" s="23">
        <v>2305806</v>
      </c>
      <c r="K13" s="23">
        <v>2499359</v>
      </c>
      <c r="L13" s="23">
        <v>2709160</v>
      </c>
      <c r="M13" s="23">
        <v>2936571</v>
      </c>
    </row>
    <row r="14" spans="1:13" x14ac:dyDescent="0.25">
      <c r="A14">
        <v>6</v>
      </c>
      <c r="B14" t="s">
        <v>60</v>
      </c>
      <c r="C14" s="23">
        <v>1663760</v>
      </c>
      <c r="D14" s="23">
        <v>1645179</v>
      </c>
      <c r="E14" s="23">
        <v>1391512</v>
      </c>
      <c r="F14" s="23">
        <v>1708730</v>
      </c>
      <c r="G14" s="23">
        <v>2129934</v>
      </c>
      <c r="H14" s="23">
        <v>2317909</v>
      </c>
      <c r="I14" s="23">
        <v>2574856</v>
      </c>
      <c r="J14" s="23">
        <v>2790994</v>
      </c>
      <c r="K14" s="23">
        <v>3025275</v>
      </c>
      <c r="L14" s="23">
        <v>3279119</v>
      </c>
      <c r="M14" s="23">
        <v>3554374</v>
      </c>
    </row>
    <row r="15" spans="1:13" x14ac:dyDescent="0.25">
      <c r="A15">
        <v>7</v>
      </c>
      <c r="B15" t="s">
        <v>61</v>
      </c>
      <c r="C15" s="23">
        <v>1998466</v>
      </c>
      <c r="D15" s="23">
        <v>1976146</v>
      </c>
      <c r="E15" s="23">
        <v>1671448</v>
      </c>
      <c r="F15" s="23">
        <v>2052482</v>
      </c>
      <c r="G15" s="23">
        <v>2558421</v>
      </c>
      <c r="H15" s="23">
        <v>2798283</v>
      </c>
      <c r="I15" s="23">
        <v>3108481</v>
      </c>
      <c r="J15" s="23">
        <v>3369413</v>
      </c>
      <c r="K15" s="23">
        <v>3652231</v>
      </c>
      <c r="L15" s="23">
        <v>3958788</v>
      </c>
      <c r="M15" s="23">
        <v>4291061</v>
      </c>
    </row>
    <row r="16" spans="1:13" x14ac:dyDescent="0.25">
      <c r="A16">
        <v>8</v>
      </c>
      <c r="B16" t="s">
        <v>62</v>
      </c>
      <c r="C16" s="23">
        <v>2440502</v>
      </c>
      <c r="D16" s="23">
        <v>2413246</v>
      </c>
      <c r="E16" s="23">
        <v>2041152</v>
      </c>
      <c r="F16" s="23">
        <v>2506466</v>
      </c>
      <c r="G16" s="23">
        <v>3124313</v>
      </c>
      <c r="H16" s="23">
        <v>3431537</v>
      </c>
      <c r="I16" s="23">
        <v>3811916</v>
      </c>
      <c r="J16" s="23">
        <v>4131878</v>
      </c>
      <c r="K16" s="23">
        <v>4478648</v>
      </c>
      <c r="L16" s="23">
        <v>4854508</v>
      </c>
      <c r="M16" s="23">
        <v>5261223</v>
      </c>
    </row>
    <row r="17" spans="1:15" x14ac:dyDescent="0.25">
      <c r="A17">
        <v>9</v>
      </c>
      <c r="B17" t="s">
        <v>63</v>
      </c>
      <c r="C17" s="23">
        <v>3003090</v>
      </c>
      <c r="D17" s="23">
        <v>2969551</v>
      </c>
      <c r="E17" s="23">
        <v>2511681</v>
      </c>
      <c r="F17" s="23">
        <v>3084261</v>
      </c>
      <c r="G17" s="23">
        <v>3844534</v>
      </c>
      <c r="H17" s="23">
        <v>4205893</v>
      </c>
      <c r="I17" s="23">
        <v>4672024</v>
      </c>
      <c r="J17" s="23">
        <v>5063747</v>
      </c>
      <c r="K17" s="23">
        <v>5488652</v>
      </c>
      <c r="L17" s="23">
        <v>5948890</v>
      </c>
      <c r="M17" s="23">
        <v>6447142</v>
      </c>
    </row>
    <row r="18" spans="1:15" x14ac:dyDescent="0.25">
      <c r="A18">
        <v>10</v>
      </c>
      <c r="B18" t="s">
        <v>64</v>
      </c>
      <c r="C18" s="23">
        <v>3908525</v>
      </c>
      <c r="D18" s="23">
        <v>3864874</v>
      </c>
      <c r="E18" s="23">
        <v>3268956</v>
      </c>
      <c r="F18" s="23">
        <v>4014169</v>
      </c>
      <c r="G18" s="23">
        <v>5003666</v>
      </c>
      <c r="H18" s="23">
        <v>5452085</v>
      </c>
      <c r="I18" s="23">
        <v>6055721</v>
      </c>
      <c r="J18" s="23">
        <v>6563302</v>
      </c>
      <c r="K18" s="23">
        <v>7112826</v>
      </c>
      <c r="L18" s="23">
        <v>7708074</v>
      </c>
      <c r="M18" s="23">
        <v>8351774</v>
      </c>
    </row>
    <row r="19" spans="1:15" x14ac:dyDescent="0.25">
      <c r="A19">
        <v>11</v>
      </c>
      <c r="B19" t="s">
        <v>65</v>
      </c>
      <c r="C19" s="23">
        <v>7925654</v>
      </c>
      <c r="D19" s="23">
        <v>7837139</v>
      </c>
      <c r="E19" s="23">
        <v>6628745</v>
      </c>
      <c r="F19" s="23">
        <v>8139877</v>
      </c>
      <c r="G19" s="23">
        <v>10146365</v>
      </c>
      <c r="H19" s="23">
        <v>10796827</v>
      </c>
      <c r="I19" s="23">
        <v>11990897</v>
      </c>
      <c r="J19" s="23">
        <v>12994900</v>
      </c>
      <c r="K19" s="23">
        <v>14083113</v>
      </c>
      <c r="L19" s="23">
        <v>15262848</v>
      </c>
      <c r="M19" s="23">
        <v>16538766</v>
      </c>
    </row>
    <row r="20" spans="1:15" x14ac:dyDescent="0.25">
      <c r="A20">
        <v>12</v>
      </c>
      <c r="B20" t="s">
        <v>66</v>
      </c>
      <c r="C20" s="23">
        <v>2481077</v>
      </c>
      <c r="D20" s="23">
        <v>2453368</v>
      </c>
      <c r="E20" s="23">
        <v>2075088</v>
      </c>
      <c r="F20" s="23">
        <v>2548138</v>
      </c>
      <c r="G20" s="23">
        <v>3176257</v>
      </c>
      <c r="H20" s="23">
        <v>3430107</v>
      </c>
      <c r="I20" s="23">
        <v>3809978</v>
      </c>
      <c r="J20" s="23">
        <v>4129419</v>
      </c>
      <c r="K20" s="23">
        <v>4475625</v>
      </c>
      <c r="L20" s="23">
        <v>4850823</v>
      </c>
      <c r="M20" s="23">
        <v>5256956</v>
      </c>
    </row>
    <row r="21" spans="1:15" x14ac:dyDescent="0.25">
      <c r="A21">
        <v>13</v>
      </c>
      <c r="B21" t="s">
        <v>67</v>
      </c>
      <c r="C21" s="23">
        <v>5342724</v>
      </c>
      <c r="D21" s="23">
        <v>5283055</v>
      </c>
      <c r="E21" s="23">
        <v>4468471</v>
      </c>
      <c r="F21" s="23">
        <v>5487133</v>
      </c>
      <c r="G21" s="23">
        <v>6839717</v>
      </c>
      <c r="H21" s="23">
        <v>7352576</v>
      </c>
      <c r="I21" s="23">
        <v>8166317</v>
      </c>
      <c r="J21" s="23">
        <v>8849405</v>
      </c>
      <c r="K21" s="23">
        <v>9589921</v>
      </c>
      <c r="L21" s="23">
        <v>10392238</v>
      </c>
      <c r="M21" s="23">
        <v>11258536</v>
      </c>
    </row>
    <row r="22" spans="1:15" x14ac:dyDescent="0.25">
      <c r="A22">
        <v>14</v>
      </c>
      <c r="B22" t="s">
        <v>68</v>
      </c>
      <c r="C22" s="23">
        <v>7998039</v>
      </c>
      <c r="D22" s="23">
        <v>7908715</v>
      </c>
      <c r="E22" s="23">
        <v>6689285</v>
      </c>
      <c r="F22" s="23">
        <v>8214218</v>
      </c>
      <c r="G22" s="23">
        <v>10239032</v>
      </c>
      <c r="H22" s="23">
        <v>10820384</v>
      </c>
      <c r="I22" s="23">
        <v>12015048</v>
      </c>
      <c r="J22" s="23">
        <v>13020899</v>
      </c>
      <c r="K22" s="23">
        <v>14110867</v>
      </c>
      <c r="L22" s="23">
        <v>15293114</v>
      </c>
      <c r="M22" s="23">
        <v>16572491</v>
      </c>
    </row>
    <row r="23" spans="1:15" x14ac:dyDescent="0.25">
      <c r="A23">
        <v>15</v>
      </c>
      <c r="B23" t="s">
        <v>69</v>
      </c>
      <c r="C23" s="23">
        <v>20487953</v>
      </c>
      <c r="D23" s="23">
        <v>20259139</v>
      </c>
      <c r="E23" s="23">
        <v>17135419</v>
      </c>
      <c r="F23" s="23">
        <v>21041722</v>
      </c>
      <c r="G23" s="23">
        <v>26228530</v>
      </c>
      <c r="H23" s="23">
        <v>27838646</v>
      </c>
      <c r="I23" s="23">
        <v>30922531</v>
      </c>
      <c r="J23" s="23">
        <v>33515775</v>
      </c>
      <c r="K23" s="23">
        <v>36326838</v>
      </c>
      <c r="L23" s="23">
        <v>39374274</v>
      </c>
      <c r="M23" s="23">
        <v>42674338</v>
      </c>
    </row>
    <row r="25" spans="1:15" x14ac:dyDescent="0.25">
      <c r="A25" t="s">
        <v>155</v>
      </c>
    </row>
    <row r="26" spans="1:15" x14ac:dyDescent="0.25"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</row>
    <row r="27" spans="1:15" x14ac:dyDescent="0.25">
      <c r="A27">
        <v>0</v>
      </c>
      <c r="B27" t="s">
        <v>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5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5" x14ac:dyDescent="0.25">
      <c r="A29">
        <v>2</v>
      </c>
      <c r="B29" t="s">
        <v>72</v>
      </c>
      <c r="C29" s="23">
        <v>10842149</v>
      </c>
      <c r="D29" s="23">
        <v>11149413</v>
      </c>
      <c r="E29" s="23">
        <v>16031971</v>
      </c>
      <c r="F29" s="23">
        <v>10207792</v>
      </c>
      <c r="G29" s="23">
        <v>5837839</v>
      </c>
      <c r="H29" s="23">
        <v>6008704</v>
      </c>
      <c r="I29" s="23">
        <v>4658748</v>
      </c>
      <c r="J29" s="23">
        <v>3694565</v>
      </c>
      <c r="K29" s="23">
        <v>3085766</v>
      </c>
      <c r="L29" s="23">
        <v>2548382</v>
      </c>
      <c r="M29" s="23">
        <v>2054207</v>
      </c>
      <c r="O29">
        <f>SUM(H29:H31)/SUM(G29:G31)-1</f>
        <v>7.3226941221140818E-2</v>
      </c>
    </row>
    <row r="30" spans="1:15" x14ac:dyDescent="0.25">
      <c r="A30">
        <v>3</v>
      </c>
      <c r="B30" t="s">
        <v>73</v>
      </c>
      <c r="C30" s="23">
        <v>78277742</v>
      </c>
      <c r="D30" s="23">
        <v>79081171</v>
      </c>
      <c r="E30" s="23">
        <v>92199986</v>
      </c>
      <c r="F30" s="23">
        <v>76240893</v>
      </c>
      <c r="G30" s="23">
        <v>55058996</v>
      </c>
      <c r="H30" s="23">
        <v>58554860</v>
      </c>
      <c r="I30" s="23">
        <v>48788240</v>
      </c>
      <c r="J30" s="23">
        <v>41904759</v>
      </c>
      <c r="K30" s="23">
        <v>35389484</v>
      </c>
      <c r="L30" s="23">
        <v>29407675</v>
      </c>
      <c r="M30" s="23">
        <v>24638540</v>
      </c>
    </row>
    <row r="31" spans="1:15" x14ac:dyDescent="0.25">
      <c r="A31">
        <v>4</v>
      </c>
      <c r="B31" t="s">
        <v>74</v>
      </c>
      <c r="C31" s="23">
        <v>78960019</v>
      </c>
      <c r="D31" s="23">
        <v>79196920</v>
      </c>
      <c r="E31" s="23">
        <v>75812105</v>
      </c>
      <c r="F31" s="23">
        <v>78995191</v>
      </c>
      <c r="G31" s="23">
        <v>77263094</v>
      </c>
      <c r="H31" s="23">
        <v>83713394</v>
      </c>
      <c r="I31" s="23">
        <v>77845615</v>
      </c>
      <c r="J31" s="23">
        <v>71605133</v>
      </c>
      <c r="K31" s="23">
        <v>63650610</v>
      </c>
      <c r="L31" s="23">
        <v>56915479</v>
      </c>
      <c r="M31" s="23">
        <v>49949139</v>
      </c>
    </row>
    <row r="32" spans="1:15" x14ac:dyDescent="0.25">
      <c r="A32">
        <v>5</v>
      </c>
      <c r="B32" t="s">
        <v>75</v>
      </c>
      <c r="C32" s="23">
        <v>106354114</v>
      </c>
      <c r="D32" s="23">
        <v>104810107</v>
      </c>
      <c r="E32" s="23">
        <v>88078224</v>
      </c>
      <c r="F32" s="23">
        <v>107463863</v>
      </c>
      <c r="G32" s="23">
        <v>116012484</v>
      </c>
      <c r="H32" s="23">
        <v>127022833</v>
      </c>
      <c r="I32" s="23">
        <v>128634367</v>
      </c>
      <c r="J32" s="23">
        <v>129947733</v>
      </c>
      <c r="K32" s="23">
        <v>130994354</v>
      </c>
      <c r="L32" s="23">
        <v>125335245</v>
      </c>
      <c r="M32" s="23">
        <v>118593496</v>
      </c>
    </row>
    <row r="33" spans="1:15" x14ac:dyDescent="0.25">
      <c r="A33">
        <v>6</v>
      </c>
      <c r="B33" t="s">
        <v>76</v>
      </c>
      <c r="C33" s="23">
        <v>72152494</v>
      </c>
      <c r="D33" s="23">
        <v>71162709</v>
      </c>
      <c r="E33" s="23">
        <v>50322126</v>
      </c>
      <c r="F33" s="23">
        <v>76062560</v>
      </c>
      <c r="G33" s="23">
        <v>102760194</v>
      </c>
      <c r="H33" s="23">
        <v>112521339</v>
      </c>
      <c r="I33" s="23">
        <v>121091678</v>
      </c>
      <c r="J33" s="23">
        <v>124372671</v>
      </c>
      <c r="K33" s="23">
        <v>124015396</v>
      </c>
      <c r="L33" s="23">
        <v>128753449</v>
      </c>
      <c r="M33" s="23">
        <v>130172058</v>
      </c>
    </row>
    <row r="34" spans="1:15" x14ac:dyDescent="0.25">
      <c r="A34">
        <v>7</v>
      </c>
      <c r="B34" t="s">
        <v>77</v>
      </c>
      <c r="C34" s="23">
        <v>30498429</v>
      </c>
      <c r="D34" s="23">
        <v>30368515</v>
      </c>
      <c r="E34" s="23">
        <v>25678693</v>
      </c>
      <c r="F34" s="23">
        <v>32484924</v>
      </c>
      <c r="G34" s="23">
        <v>52858608</v>
      </c>
      <c r="H34" s="23">
        <v>57952432</v>
      </c>
      <c r="I34" s="23">
        <v>65978962</v>
      </c>
      <c r="J34" s="23">
        <v>72987438</v>
      </c>
      <c r="K34" s="23">
        <v>81051606</v>
      </c>
      <c r="L34" s="23">
        <v>83014188</v>
      </c>
      <c r="M34" s="23">
        <v>82787646</v>
      </c>
    </row>
    <row r="35" spans="1:15" x14ac:dyDescent="0.25">
      <c r="A35">
        <v>8</v>
      </c>
      <c r="B35" t="s">
        <v>78</v>
      </c>
      <c r="C35" s="23">
        <v>56010732</v>
      </c>
      <c r="D35" s="23">
        <v>54072895</v>
      </c>
      <c r="E35" s="23">
        <v>35264121</v>
      </c>
      <c r="F35" s="23">
        <v>59374937</v>
      </c>
      <c r="G35" s="23">
        <v>85600951</v>
      </c>
      <c r="H35" s="23">
        <v>92547123</v>
      </c>
      <c r="I35" s="23">
        <v>115856356</v>
      </c>
      <c r="J35" s="23">
        <v>135710529</v>
      </c>
      <c r="K35" s="23">
        <v>153421354</v>
      </c>
      <c r="L35" s="23">
        <v>169950775</v>
      </c>
      <c r="M35" s="23">
        <v>188148869</v>
      </c>
    </row>
    <row r="36" spans="1:15" x14ac:dyDescent="0.25">
      <c r="A36">
        <v>9</v>
      </c>
      <c r="B36" t="s">
        <v>79</v>
      </c>
      <c r="C36" s="23">
        <v>45229421</v>
      </c>
      <c r="D36" s="23">
        <v>44336338</v>
      </c>
      <c r="E36" s="23">
        <v>30236961</v>
      </c>
      <c r="F36" s="23">
        <v>48331067</v>
      </c>
      <c r="G36" s="23">
        <v>87784552</v>
      </c>
      <c r="H36" s="23">
        <v>93990124</v>
      </c>
      <c r="I36" s="23">
        <v>117230276</v>
      </c>
      <c r="J36" s="23">
        <v>137787176</v>
      </c>
      <c r="K36" s="23">
        <v>164006849</v>
      </c>
      <c r="L36" s="23">
        <v>192186682</v>
      </c>
      <c r="M36" s="23">
        <v>218193401</v>
      </c>
      <c r="O36">
        <f>SUM(H36:H37)/SUM(G36:G37)-1</f>
        <v>6.260516038220465E-2</v>
      </c>
    </row>
    <row r="37" spans="1:15" x14ac:dyDescent="0.25">
      <c r="A37">
        <v>10</v>
      </c>
      <c r="B37" t="s">
        <v>80</v>
      </c>
      <c r="C37" s="23">
        <v>59145284</v>
      </c>
      <c r="D37" s="23">
        <v>57289728</v>
      </c>
      <c r="E37" s="23">
        <v>35897566</v>
      </c>
      <c r="F37" s="23">
        <v>62836451</v>
      </c>
      <c r="G37" s="23">
        <v>104889006</v>
      </c>
      <c r="H37" s="23">
        <v>110745793</v>
      </c>
      <c r="I37" s="23">
        <v>145263191</v>
      </c>
      <c r="J37" s="23">
        <v>176537215</v>
      </c>
      <c r="K37" s="23">
        <v>213929549</v>
      </c>
      <c r="L37" s="23">
        <v>262711440</v>
      </c>
      <c r="M37" s="23">
        <v>324265814</v>
      </c>
    </row>
    <row r="38" spans="1:15" x14ac:dyDescent="0.25">
      <c r="A38">
        <v>11</v>
      </c>
      <c r="B38" t="s">
        <v>81</v>
      </c>
      <c r="C38" s="23">
        <v>537470384</v>
      </c>
      <c r="D38" s="23">
        <v>531467797</v>
      </c>
      <c r="E38" s="23">
        <v>449521753</v>
      </c>
      <c r="F38" s="23">
        <v>551997679</v>
      </c>
      <c r="G38" s="23">
        <v>688065724</v>
      </c>
      <c r="H38" s="23">
        <v>743056602</v>
      </c>
      <c r="I38" s="23">
        <v>825347432</v>
      </c>
      <c r="J38" s="23">
        <v>894547219</v>
      </c>
      <c r="K38" s="23">
        <v>969544970</v>
      </c>
      <c r="L38" s="23">
        <v>1050823314</v>
      </c>
      <c r="M38" s="23">
        <v>1138803171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B509-5E25-4A99-AB69-C93DE7347E10}">
  <dimension ref="A1:O38"/>
  <sheetViews>
    <sheetView topLeftCell="L1" workbookViewId="0">
      <selection activeCell="L3" sqref="L3:M3"/>
    </sheetView>
  </sheetViews>
  <sheetFormatPr defaultRowHeight="15" x14ac:dyDescent="0.25"/>
  <cols>
    <col min="1" max="1" width="15.140625" bestFit="1" customWidth="1"/>
    <col min="3" max="7" width="11.140625" bestFit="1" customWidth="1"/>
    <col min="8" max="13" width="14.42578125" bestFit="1" customWidth="1"/>
  </cols>
  <sheetData>
    <row r="1" spans="1:13" x14ac:dyDescent="0.25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</row>
    <row r="2" spans="1:13" x14ac:dyDescent="0.25">
      <c r="A2" t="s">
        <v>39</v>
      </c>
      <c r="B2">
        <v>537470.38</v>
      </c>
      <c r="C2">
        <v>531467.80000000005</v>
      </c>
      <c r="D2">
        <v>449521.75</v>
      </c>
      <c r="E2">
        <v>551997.68000000005</v>
      </c>
      <c r="F2">
        <v>688065.72</v>
      </c>
      <c r="G2">
        <v>764339.99</v>
      </c>
      <c r="H2">
        <v>828499.99</v>
      </c>
      <c r="I2">
        <v>898045.69</v>
      </c>
      <c r="J2">
        <v>973429.17</v>
      </c>
      <c r="K2">
        <v>1055140.47</v>
      </c>
    </row>
    <row r="3" spans="1:13" x14ac:dyDescent="0.25">
      <c r="A3" t="s">
        <v>40</v>
      </c>
      <c r="B3">
        <v>537470.38</v>
      </c>
      <c r="C3">
        <v>531467.80000000005</v>
      </c>
      <c r="D3">
        <v>449521.75</v>
      </c>
      <c r="E3">
        <v>551997.68000000005</v>
      </c>
      <c r="F3">
        <v>769189.61</v>
      </c>
      <c r="G3">
        <v>854456.71</v>
      </c>
      <c r="H3">
        <v>926181.26</v>
      </c>
      <c r="I3">
        <v>1003926.49</v>
      </c>
      <c r="J3">
        <v>1088197.79</v>
      </c>
      <c r="K3">
        <v>1179542.96</v>
      </c>
      <c r="L3">
        <f>F3-F2</f>
        <v>81123.890000000014</v>
      </c>
      <c r="M3">
        <f>L3/F2</f>
        <v>0.1179013684913703</v>
      </c>
    </row>
    <row r="6" spans="1:13" x14ac:dyDescent="0.25">
      <c r="A6" t="s">
        <v>154</v>
      </c>
    </row>
    <row r="7" spans="1:13" x14ac:dyDescent="0.25"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</row>
    <row r="8" spans="1:13" x14ac:dyDescent="0.25">
      <c r="A8">
        <v>0</v>
      </c>
      <c r="B8" t="s">
        <v>54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1</v>
      </c>
      <c r="B9" t="s">
        <v>55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2</v>
      </c>
      <c r="B10" t="s">
        <v>56</v>
      </c>
      <c r="C10" s="23">
        <v>502989</v>
      </c>
      <c r="D10" s="23">
        <v>497371</v>
      </c>
      <c r="E10" s="23">
        <v>420682</v>
      </c>
      <c r="F10" s="23">
        <v>516584</v>
      </c>
      <c r="G10" s="23">
        <v>643922</v>
      </c>
      <c r="H10" s="23">
        <v>697051</v>
      </c>
      <c r="I10" s="23">
        <v>774321</v>
      </c>
      <c r="J10" s="23">
        <v>839319</v>
      </c>
      <c r="K10" s="23">
        <v>909773</v>
      </c>
      <c r="L10" s="23">
        <v>986141</v>
      </c>
      <c r="M10" s="23">
        <v>1068919</v>
      </c>
    </row>
    <row r="11" spans="1:13" x14ac:dyDescent="0.25">
      <c r="A11">
        <v>3</v>
      </c>
      <c r="B11" t="s">
        <v>57</v>
      </c>
      <c r="C11" s="23">
        <v>856726</v>
      </c>
      <c r="D11" s="23">
        <v>847158</v>
      </c>
      <c r="E11" s="23">
        <v>716536</v>
      </c>
      <c r="F11" s="23">
        <v>879883</v>
      </c>
      <c r="G11" s="23">
        <v>1096775</v>
      </c>
      <c r="H11" s="23">
        <v>1193288</v>
      </c>
      <c r="I11" s="23">
        <v>1325567</v>
      </c>
      <c r="J11" s="23">
        <v>1436838</v>
      </c>
      <c r="K11" s="23">
        <v>1557448</v>
      </c>
      <c r="L11" s="23">
        <v>1688183</v>
      </c>
      <c r="M11" s="23">
        <v>1829892</v>
      </c>
    </row>
    <row r="12" spans="1:13" x14ac:dyDescent="0.25">
      <c r="A12">
        <v>4</v>
      </c>
      <c r="B12" t="s">
        <v>58</v>
      </c>
      <c r="C12" s="23">
        <v>1122928</v>
      </c>
      <c r="D12" s="23">
        <v>1110387</v>
      </c>
      <c r="E12" s="23">
        <v>939179</v>
      </c>
      <c r="F12" s="23">
        <v>1153280</v>
      </c>
      <c r="G12" s="23">
        <v>1437565</v>
      </c>
      <c r="H12" s="23">
        <v>1562261</v>
      </c>
      <c r="I12" s="23">
        <v>1735443</v>
      </c>
      <c r="J12" s="23">
        <v>1881119</v>
      </c>
      <c r="K12" s="23">
        <v>2039023</v>
      </c>
      <c r="L12" s="23">
        <v>2210182</v>
      </c>
      <c r="M12" s="23">
        <v>2395709</v>
      </c>
    </row>
    <row r="13" spans="1:13" x14ac:dyDescent="0.25">
      <c r="A13">
        <v>5</v>
      </c>
      <c r="B13" t="s">
        <v>59</v>
      </c>
      <c r="C13" s="23">
        <v>1384419</v>
      </c>
      <c r="D13" s="23">
        <v>1368957</v>
      </c>
      <c r="E13" s="23">
        <v>1157880</v>
      </c>
      <c r="F13" s="23">
        <v>1421838</v>
      </c>
      <c r="G13" s="23">
        <v>1772323</v>
      </c>
      <c r="H13" s="23">
        <v>1933655</v>
      </c>
      <c r="I13" s="23">
        <v>2148007</v>
      </c>
      <c r="J13" s="23">
        <v>2328314</v>
      </c>
      <c r="K13" s="23">
        <v>2523757</v>
      </c>
      <c r="L13" s="23">
        <v>2735605</v>
      </c>
      <c r="M13" s="23">
        <v>2965237</v>
      </c>
    </row>
    <row r="14" spans="1:13" x14ac:dyDescent="0.25">
      <c r="A14">
        <v>6</v>
      </c>
      <c r="B14" t="s">
        <v>60</v>
      </c>
      <c r="C14" s="23">
        <v>1663760</v>
      </c>
      <c r="D14" s="23">
        <v>1645179</v>
      </c>
      <c r="E14" s="23">
        <v>1391512</v>
      </c>
      <c r="F14" s="23">
        <v>1708730</v>
      </c>
      <c r="G14" s="23">
        <v>2129934</v>
      </c>
      <c r="H14" s="23">
        <v>2326276</v>
      </c>
      <c r="I14" s="23">
        <v>2584151</v>
      </c>
      <c r="J14" s="23">
        <v>2801069</v>
      </c>
      <c r="K14" s="23">
        <v>3036196</v>
      </c>
      <c r="L14" s="23">
        <v>3291059</v>
      </c>
      <c r="M14" s="23">
        <v>3567316</v>
      </c>
    </row>
    <row r="15" spans="1:13" x14ac:dyDescent="0.25">
      <c r="A15">
        <v>7</v>
      </c>
      <c r="B15" t="s">
        <v>61</v>
      </c>
      <c r="C15" s="23">
        <v>1998466</v>
      </c>
      <c r="D15" s="23">
        <v>1976146</v>
      </c>
      <c r="E15" s="23">
        <v>1671448</v>
      </c>
      <c r="F15" s="23">
        <v>2052482</v>
      </c>
      <c r="G15" s="23">
        <v>2558421</v>
      </c>
      <c r="H15" s="23">
        <v>2817719</v>
      </c>
      <c r="I15" s="23">
        <v>3130073</v>
      </c>
      <c r="J15" s="23">
        <v>3392816</v>
      </c>
      <c r="K15" s="23">
        <v>3677615</v>
      </c>
      <c r="L15" s="23">
        <v>3986320</v>
      </c>
      <c r="M15" s="23">
        <v>4320939</v>
      </c>
    </row>
    <row r="16" spans="1:13" x14ac:dyDescent="0.25">
      <c r="A16">
        <v>8</v>
      </c>
      <c r="B16" t="s">
        <v>62</v>
      </c>
      <c r="C16" s="23">
        <v>2440502</v>
      </c>
      <c r="D16" s="23">
        <v>2413246</v>
      </c>
      <c r="E16" s="23">
        <v>2041152</v>
      </c>
      <c r="F16" s="23">
        <v>2506466</v>
      </c>
      <c r="G16" s="23">
        <v>3124313</v>
      </c>
      <c r="H16" s="23">
        <v>3435855</v>
      </c>
      <c r="I16" s="23">
        <v>3816731</v>
      </c>
      <c r="J16" s="23">
        <v>4137113</v>
      </c>
      <c r="K16" s="23">
        <v>4484390</v>
      </c>
      <c r="L16" s="23">
        <v>4860817</v>
      </c>
      <c r="M16" s="23">
        <v>5268842</v>
      </c>
    </row>
    <row r="17" spans="1:15" x14ac:dyDescent="0.25">
      <c r="A17">
        <v>9</v>
      </c>
      <c r="B17" t="s">
        <v>63</v>
      </c>
      <c r="C17" s="23">
        <v>3003090</v>
      </c>
      <c r="D17" s="23">
        <v>2969551</v>
      </c>
      <c r="E17" s="23">
        <v>2511681</v>
      </c>
      <c r="F17" s="23">
        <v>3084261</v>
      </c>
      <c r="G17" s="23">
        <v>3844534</v>
      </c>
      <c r="H17" s="23">
        <v>4261019</v>
      </c>
      <c r="I17" s="23">
        <v>4733367</v>
      </c>
      <c r="J17" s="23">
        <v>5130694</v>
      </c>
      <c r="K17" s="23">
        <v>5561373</v>
      </c>
      <c r="L17" s="23">
        <v>6028204</v>
      </c>
      <c r="M17" s="23">
        <v>6534222</v>
      </c>
    </row>
    <row r="18" spans="1:15" x14ac:dyDescent="0.25">
      <c r="A18">
        <v>10</v>
      </c>
      <c r="B18" t="s">
        <v>64</v>
      </c>
      <c r="C18" s="23">
        <v>3908525</v>
      </c>
      <c r="D18" s="23">
        <v>3864874</v>
      </c>
      <c r="E18" s="23">
        <v>3268956</v>
      </c>
      <c r="F18" s="23">
        <v>4014169</v>
      </c>
      <c r="G18" s="23">
        <v>5003666</v>
      </c>
      <c r="H18" s="23">
        <v>5589491</v>
      </c>
      <c r="I18" s="23">
        <v>6209104</v>
      </c>
      <c r="J18" s="23">
        <v>6730307</v>
      </c>
      <c r="K18" s="23">
        <v>7295260</v>
      </c>
      <c r="L18" s="23">
        <v>7907637</v>
      </c>
      <c r="M18" s="23">
        <v>8571417</v>
      </c>
    </row>
    <row r="19" spans="1:15" x14ac:dyDescent="0.25">
      <c r="A19">
        <v>11</v>
      </c>
      <c r="B19" t="s">
        <v>65</v>
      </c>
      <c r="C19" s="23">
        <v>7925654</v>
      </c>
      <c r="D19" s="23">
        <v>7837139</v>
      </c>
      <c r="E19" s="23">
        <v>6628745</v>
      </c>
      <c r="F19" s="23">
        <v>8139877</v>
      </c>
      <c r="G19" s="23">
        <v>10146365</v>
      </c>
      <c r="H19" s="23">
        <v>11685310</v>
      </c>
      <c r="I19" s="23">
        <v>12980663</v>
      </c>
      <c r="J19" s="23">
        <v>14070282</v>
      </c>
      <c r="K19" s="23">
        <v>15251366</v>
      </c>
      <c r="L19" s="23">
        <v>16531591</v>
      </c>
      <c r="M19" s="23">
        <v>17919281</v>
      </c>
    </row>
    <row r="20" spans="1:15" x14ac:dyDescent="0.25">
      <c r="A20">
        <v>12</v>
      </c>
      <c r="B20" t="s">
        <v>66</v>
      </c>
      <c r="C20" s="23">
        <v>2481077</v>
      </c>
      <c r="D20" s="23">
        <v>2453368</v>
      </c>
      <c r="E20" s="23">
        <v>2075088</v>
      </c>
      <c r="F20" s="23">
        <v>2548138</v>
      </c>
      <c r="G20" s="23">
        <v>3176257</v>
      </c>
      <c r="H20" s="23">
        <v>3550742</v>
      </c>
      <c r="I20" s="23">
        <v>3944353</v>
      </c>
      <c r="J20" s="23">
        <v>4275449</v>
      </c>
      <c r="K20" s="23">
        <v>4634337</v>
      </c>
      <c r="L20" s="23">
        <v>5023351</v>
      </c>
      <c r="M20" s="23">
        <v>5445020</v>
      </c>
    </row>
    <row r="21" spans="1:15" x14ac:dyDescent="0.25">
      <c r="A21">
        <v>13</v>
      </c>
      <c r="B21" t="s">
        <v>67</v>
      </c>
      <c r="C21" s="23">
        <v>5342724</v>
      </c>
      <c r="D21" s="23">
        <v>5283055</v>
      </c>
      <c r="E21" s="23">
        <v>4468471</v>
      </c>
      <c r="F21" s="23">
        <v>5487133</v>
      </c>
      <c r="G21" s="23">
        <v>6839717</v>
      </c>
      <c r="H21" s="23">
        <v>7770896</v>
      </c>
      <c r="I21" s="23">
        <v>8632324</v>
      </c>
      <c r="J21" s="23">
        <v>9356936</v>
      </c>
      <c r="K21" s="23">
        <v>10142373</v>
      </c>
      <c r="L21" s="23">
        <v>10993741</v>
      </c>
      <c r="M21" s="23">
        <v>11916575</v>
      </c>
    </row>
    <row r="22" spans="1:15" x14ac:dyDescent="0.25">
      <c r="A22">
        <v>14</v>
      </c>
      <c r="B22" t="s">
        <v>68</v>
      </c>
      <c r="C22" s="23">
        <v>7998039</v>
      </c>
      <c r="D22" s="23">
        <v>7908715</v>
      </c>
      <c r="E22" s="23">
        <v>6689285</v>
      </c>
      <c r="F22" s="23">
        <v>8214218</v>
      </c>
      <c r="G22" s="23">
        <v>10239032</v>
      </c>
      <c r="H22" s="23">
        <v>11933330</v>
      </c>
      <c r="I22" s="23">
        <v>13256178</v>
      </c>
      <c r="J22" s="23">
        <v>14368924</v>
      </c>
      <c r="K22" s="23">
        <v>15575076</v>
      </c>
      <c r="L22" s="23">
        <v>16882474</v>
      </c>
      <c r="M22" s="23">
        <v>18299618</v>
      </c>
    </row>
    <row r="23" spans="1:15" x14ac:dyDescent="0.25">
      <c r="A23">
        <v>15</v>
      </c>
      <c r="B23" t="s">
        <v>69</v>
      </c>
      <c r="C23" s="23">
        <v>20487953</v>
      </c>
      <c r="D23" s="23">
        <v>20259139</v>
      </c>
      <c r="E23" s="23">
        <v>17135419</v>
      </c>
      <c r="F23" s="23">
        <v>21041722</v>
      </c>
      <c r="G23" s="23">
        <v>26228530</v>
      </c>
      <c r="H23" s="23">
        <v>30172860</v>
      </c>
      <c r="I23" s="23">
        <v>33517618</v>
      </c>
      <c r="J23" s="23">
        <v>36331143</v>
      </c>
      <c r="K23" s="23">
        <v>39380841</v>
      </c>
      <c r="L23" s="23">
        <v>42686536</v>
      </c>
      <c r="M23" s="23">
        <v>46269717</v>
      </c>
    </row>
    <row r="25" spans="1:15" x14ac:dyDescent="0.25">
      <c r="A25" t="s">
        <v>155</v>
      </c>
    </row>
    <row r="26" spans="1:15" x14ac:dyDescent="0.25"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</row>
    <row r="27" spans="1:15" x14ac:dyDescent="0.25">
      <c r="A27">
        <v>0</v>
      </c>
      <c r="B27" t="s">
        <v>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5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5" x14ac:dyDescent="0.25">
      <c r="A29">
        <v>2</v>
      </c>
      <c r="B29" t="s">
        <v>72</v>
      </c>
      <c r="C29" s="23">
        <v>10842149</v>
      </c>
      <c r="D29" s="23">
        <v>11149413</v>
      </c>
      <c r="E29" s="23">
        <v>16031971</v>
      </c>
      <c r="F29" s="23">
        <v>10207792</v>
      </c>
      <c r="G29" s="23">
        <v>5837839</v>
      </c>
      <c r="H29" s="23">
        <v>6305756</v>
      </c>
      <c r="I29" s="23">
        <v>4926849</v>
      </c>
      <c r="J29" s="23">
        <v>3916241</v>
      </c>
      <c r="K29" s="23">
        <v>3267076</v>
      </c>
      <c r="L29" s="23">
        <v>2710766</v>
      </c>
      <c r="M29" s="23">
        <v>2187444</v>
      </c>
      <c r="O29">
        <f>SUM(H29:H31)/SUM(G29:G31)-1</f>
        <v>8.9759976642721062E-2</v>
      </c>
    </row>
    <row r="30" spans="1:15" x14ac:dyDescent="0.25">
      <c r="A30">
        <v>3</v>
      </c>
      <c r="B30" t="s">
        <v>73</v>
      </c>
      <c r="C30" s="23">
        <v>78277742</v>
      </c>
      <c r="D30" s="23">
        <v>79081171</v>
      </c>
      <c r="E30" s="23">
        <v>92199986</v>
      </c>
      <c r="F30" s="23">
        <v>76240893</v>
      </c>
      <c r="G30" s="23">
        <v>55058996</v>
      </c>
      <c r="H30" s="23">
        <v>59840731</v>
      </c>
      <c r="I30" s="23">
        <v>49956630</v>
      </c>
      <c r="J30" s="23">
        <v>43070787</v>
      </c>
      <c r="K30" s="23">
        <v>36561625</v>
      </c>
      <c r="L30" s="23">
        <v>30462945</v>
      </c>
      <c r="M30" s="23">
        <v>25650333</v>
      </c>
    </row>
    <row r="31" spans="1:15" x14ac:dyDescent="0.25">
      <c r="A31">
        <v>4</v>
      </c>
      <c r="B31" t="s">
        <v>74</v>
      </c>
      <c r="C31" s="23">
        <v>78960019</v>
      </c>
      <c r="D31" s="23">
        <v>79196920</v>
      </c>
      <c r="E31" s="23">
        <v>75812105</v>
      </c>
      <c r="F31" s="23">
        <v>78995191</v>
      </c>
      <c r="G31" s="23">
        <v>77263094</v>
      </c>
      <c r="H31" s="23">
        <v>84414674</v>
      </c>
      <c r="I31" s="23">
        <v>78702918</v>
      </c>
      <c r="J31" s="23">
        <v>72446045</v>
      </c>
      <c r="K31" s="23">
        <v>64612174</v>
      </c>
      <c r="L31" s="23">
        <v>57894680</v>
      </c>
      <c r="M31" s="23">
        <v>50860973</v>
      </c>
    </row>
    <row r="32" spans="1:15" x14ac:dyDescent="0.25">
      <c r="A32">
        <v>5</v>
      </c>
      <c r="B32" t="s">
        <v>75</v>
      </c>
      <c r="C32" s="23">
        <v>106354114</v>
      </c>
      <c r="D32" s="23">
        <v>104810107</v>
      </c>
      <c r="E32" s="23">
        <v>88078224</v>
      </c>
      <c r="F32" s="23">
        <v>107463863</v>
      </c>
      <c r="G32" s="23">
        <v>116012484</v>
      </c>
      <c r="H32" s="23">
        <v>127553523</v>
      </c>
      <c r="I32" s="23">
        <v>129381301</v>
      </c>
      <c r="J32" s="23">
        <v>130577607</v>
      </c>
      <c r="K32" s="23">
        <v>131590161</v>
      </c>
      <c r="L32" s="23">
        <v>126344924</v>
      </c>
      <c r="M32" s="23">
        <v>119803864</v>
      </c>
    </row>
    <row r="33" spans="1:15" x14ac:dyDescent="0.25">
      <c r="A33">
        <v>6</v>
      </c>
      <c r="B33" t="s">
        <v>76</v>
      </c>
      <c r="C33" s="23">
        <v>72152494</v>
      </c>
      <c r="D33" s="23">
        <v>71162709</v>
      </c>
      <c r="E33" s="23">
        <v>50322126</v>
      </c>
      <c r="F33" s="23">
        <v>76062560</v>
      </c>
      <c r="G33" s="23">
        <v>102760194</v>
      </c>
      <c r="H33" s="23">
        <v>113629845</v>
      </c>
      <c r="I33" s="23">
        <v>121570464</v>
      </c>
      <c r="J33" s="23">
        <v>124936577</v>
      </c>
      <c r="K33" s="23">
        <v>124766044</v>
      </c>
      <c r="L33" s="23">
        <v>129513608</v>
      </c>
      <c r="M33" s="23">
        <v>130747136</v>
      </c>
    </row>
    <row r="34" spans="1:15" x14ac:dyDescent="0.25">
      <c r="A34">
        <v>7</v>
      </c>
      <c r="B34" t="s">
        <v>77</v>
      </c>
      <c r="C34" s="23">
        <v>30498429</v>
      </c>
      <c r="D34" s="23">
        <v>30368515</v>
      </c>
      <c r="E34" s="23">
        <v>25678693</v>
      </c>
      <c r="F34" s="23">
        <v>32484924</v>
      </c>
      <c r="G34" s="23">
        <v>52858608</v>
      </c>
      <c r="H34" s="23">
        <v>58771908</v>
      </c>
      <c r="I34" s="23">
        <v>67032760</v>
      </c>
      <c r="J34" s="23">
        <v>73865397</v>
      </c>
      <c r="K34" s="23">
        <v>81350803</v>
      </c>
      <c r="L34" s="23">
        <v>82961787</v>
      </c>
      <c r="M34" s="23">
        <v>83160799</v>
      </c>
    </row>
    <row r="35" spans="1:15" x14ac:dyDescent="0.25">
      <c r="A35">
        <v>8</v>
      </c>
      <c r="B35" t="s">
        <v>78</v>
      </c>
      <c r="C35" s="23">
        <v>56010732</v>
      </c>
      <c r="D35" s="23">
        <v>54072895</v>
      </c>
      <c r="E35" s="23">
        <v>35264121</v>
      </c>
      <c r="F35" s="23">
        <v>59374937</v>
      </c>
      <c r="G35" s="23">
        <v>85600951</v>
      </c>
      <c r="H35" s="23">
        <v>96447032</v>
      </c>
      <c r="I35" s="23">
        <v>118844561</v>
      </c>
      <c r="J35" s="23">
        <v>138438430</v>
      </c>
      <c r="K35" s="23">
        <v>155853848</v>
      </c>
      <c r="L35" s="23">
        <v>172173449</v>
      </c>
      <c r="M35" s="23">
        <v>189995839</v>
      </c>
    </row>
    <row r="36" spans="1:15" x14ac:dyDescent="0.25">
      <c r="A36">
        <v>9</v>
      </c>
      <c r="B36" t="s">
        <v>79</v>
      </c>
      <c r="C36" s="23">
        <v>45229421</v>
      </c>
      <c r="D36" s="23">
        <v>44336338</v>
      </c>
      <c r="E36" s="23">
        <v>30236961</v>
      </c>
      <c r="F36" s="23">
        <v>48331067</v>
      </c>
      <c r="G36" s="23">
        <v>87784552</v>
      </c>
      <c r="H36" s="23">
        <v>100634189</v>
      </c>
      <c r="I36" s="23">
        <v>124447814</v>
      </c>
      <c r="J36" s="23">
        <v>145233268</v>
      </c>
      <c r="K36" s="23">
        <v>171816189</v>
      </c>
      <c r="L36" s="23">
        <v>199790991</v>
      </c>
      <c r="M36" s="23">
        <v>225128793</v>
      </c>
      <c r="O36">
        <f>SUM(H36:H37)/SUM(G36:G37)-1</f>
        <v>0.15338160724680239</v>
      </c>
    </row>
    <row r="37" spans="1:15" x14ac:dyDescent="0.25">
      <c r="A37">
        <v>10</v>
      </c>
      <c r="B37" t="s">
        <v>80</v>
      </c>
      <c r="C37" s="23">
        <v>59145284</v>
      </c>
      <c r="D37" s="23">
        <v>57289728</v>
      </c>
      <c r="E37" s="23">
        <v>35897566</v>
      </c>
      <c r="F37" s="23">
        <v>62836451</v>
      </c>
      <c r="G37" s="23">
        <v>104889006</v>
      </c>
      <c r="H37" s="23">
        <v>121591949</v>
      </c>
      <c r="I37" s="23">
        <v>159593412</v>
      </c>
      <c r="J37" s="23">
        <v>193696909</v>
      </c>
      <c r="K37" s="23">
        <v>234108571</v>
      </c>
      <c r="L37" s="23">
        <v>286344637</v>
      </c>
      <c r="M37" s="23">
        <v>352007780</v>
      </c>
    </row>
    <row r="38" spans="1:15" x14ac:dyDescent="0.25">
      <c r="A38">
        <v>11</v>
      </c>
      <c r="B38" t="s">
        <v>81</v>
      </c>
      <c r="C38" s="23">
        <v>537470384</v>
      </c>
      <c r="D38" s="23">
        <v>531467797</v>
      </c>
      <c r="E38" s="23">
        <v>449521753</v>
      </c>
      <c r="F38" s="23">
        <v>551997679</v>
      </c>
      <c r="G38" s="23">
        <v>688065724</v>
      </c>
      <c r="H38" s="23">
        <v>769189607</v>
      </c>
      <c r="I38" s="23">
        <v>854456711</v>
      </c>
      <c r="J38" s="23">
        <v>926181260</v>
      </c>
      <c r="K38" s="23">
        <v>1003926491</v>
      </c>
      <c r="L38" s="23">
        <v>1088197788</v>
      </c>
      <c r="M38" s="23">
        <v>1179542961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8BDB-5881-4A09-8698-F14F230BB99B}">
  <dimension ref="B4:K21"/>
  <sheetViews>
    <sheetView tabSelected="1" topLeftCell="A15" workbookViewId="0">
      <selection activeCell="B14" sqref="B14:K21"/>
    </sheetView>
  </sheetViews>
  <sheetFormatPr defaultRowHeight="15" x14ac:dyDescent="0.25"/>
  <cols>
    <col min="2" max="2" width="4.140625" style="37" bestFit="1" customWidth="1"/>
    <col min="3" max="3" width="30" customWidth="1"/>
    <col min="4" max="4" width="13.28515625" customWidth="1"/>
    <col min="5" max="5" width="12.42578125" customWidth="1"/>
    <col min="6" max="6" width="10.5703125" customWidth="1"/>
    <col min="7" max="7" width="13.28515625" customWidth="1"/>
    <col min="8" max="8" width="15.140625" customWidth="1"/>
    <col min="9" max="9" width="12.85546875" customWidth="1"/>
    <col min="10" max="10" width="10.5703125" customWidth="1"/>
    <col min="11" max="11" width="10.7109375" customWidth="1"/>
  </cols>
  <sheetData>
    <row r="4" spans="2:11" ht="135" x14ac:dyDescent="0.25">
      <c r="B4" s="35" t="s">
        <v>162</v>
      </c>
      <c r="C4" s="36" t="s">
        <v>163</v>
      </c>
      <c r="D4" s="36" t="s">
        <v>164</v>
      </c>
      <c r="E4" s="36" t="s">
        <v>165</v>
      </c>
      <c r="F4" s="36" t="s">
        <v>166</v>
      </c>
      <c r="G4" s="36" t="s">
        <v>167</v>
      </c>
      <c r="H4" s="36" t="s">
        <v>168</v>
      </c>
    </row>
    <row r="5" spans="2:11" x14ac:dyDescent="0.25">
      <c r="B5" s="40">
        <v>1</v>
      </c>
      <c r="C5" s="26" t="s">
        <v>169</v>
      </c>
      <c r="D5" s="24">
        <v>0</v>
      </c>
      <c r="E5" s="24">
        <v>0</v>
      </c>
      <c r="F5" s="24">
        <v>0</v>
      </c>
      <c r="G5" s="24">
        <v>0</v>
      </c>
      <c r="H5" s="24">
        <v>2.3E-2</v>
      </c>
    </row>
    <row r="6" spans="2:11" x14ac:dyDescent="0.25">
      <c r="B6" s="40">
        <v>2</v>
      </c>
      <c r="C6" s="26" t="s">
        <v>170</v>
      </c>
      <c r="D6" s="41">
        <v>320</v>
      </c>
      <c r="E6" s="42">
        <v>0.46500000000000002</v>
      </c>
      <c r="F6" s="44">
        <v>0.64300000000000002</v>
      </c>
      <c r="G6" s="39">
        <v>0.3</v>
      </c>
      <c r="H6" s="43">
        <v>-0.02</v>
      </c>
    </row>
    <row r="7" spans="2:11" ht="30" customHeight="1" x14ac:dyDescent="0.25">
      <c r="B7" s="40">
        <v>3</v>
      </c>
      <c r="C7" s="26" t="s">
        <v>171</v>
      </c>
      <c r="D7" s="24">
        <v>62.551000000000002</v>
      </c>
      <c r="E7" s="38">
        <v>9.0899999999999995E-2</v>
      </c>
      <c r="F7" s="38">
        <v>9.0899999999999995E-2</v>
      </c>
      <c r="G7" s="38">
        <v>9.0899999999999995E-2</v>
      </c>
      <c r="H7" s="24">
        <v>2.3E-2</v>
      </c>
    </row>
    <row r="8" spans="2:11" ht="30" x14ac:dyDescent="0.25">
      <c r="B8" s="40">
        <v>4</v>
      </c>
      <c r="C8" s="26" t="s">
        <v>172</v>
      </c>
      <c r="D8" s="24">
        <v>47.862000000000002</v>
      </c>
      <c r="E8" s="38">
        <v>6.9500000000000006E-2</v>
      </c>
      <c r="F8" s="38">
        <v>7.17E-2</v>
      </c>
      <c r="G8" s="44">
        <v>3.85E-2</v>
      </c>
      <c r="H8" s="24">
        <v>1.7999999999999999E-2</v>
      </c>
    </row>
    <row r="9" spans="2:11" ht="34.5" customHeight="1" x14ac:dyDescent="0.25">
      <c r="B9" s="40">
        <v>5</v>
      </c>
      <c r="C9" s="26" t="s">
        <v>173</v>
      </c>
      <c r="D9" s="43">
        <v>19.63</v>
      </c>
      <c r="E9" s="44">
        <v>2.8500000000000001E-2</v>
      </c>
      <c r="F9" s="42">
        <v>1.83E-2</v>
      </c>
      <c r="G9" s="38">
        <v>4.2200000000000001E-2</v>
      </c>
      <c r="H9" s="24">
        <v>2.7E-2</v>
      </c>
    </row>
    <row r="10" spans="2:11" x14ac:dyDescent="0.25">
      <c r="B10" s="40">
        <v>6</v>
      </c>
      <c r="C10" s="26" t="s">
        <v>174</v>
      </c>
      <c r="D10" s="24">
        <v>54.99</v>
      </c>
      <c r="E10" s="39">
        <v>0.08</v>
      </c>
      <c r="F10" s="38">
        <v>7.3200000000000001E-2</v>
      </c>
      <c r="G10" s="38">
        <v>6.2600000000000003E-2</v>
      </c>
      <c r="H10" s="24">
        <v>2.1999999999999999E-2</v>
      </c>
    </row>
    <row r="11" spans="2:11" ht="30" x14ac:dyDescent="0.25">
      <c r="B11" s="40">
        <v>7</v>
      </c>
      <c r="C11" s="26" t="s">
        <v>175</v>
      </c>
      <c r="D11" s="24">
        <v>81.12</v>
      </c>
      <c r="E11" s="38">
        <v>0.1179</v>
      </c>
      <c r="F11" s="38">
        <v>8.9800000000000005E-2</v>
      </c>
      <c r="G11" s="42">
        <v>0.15340000000000001</v>
      </c>
      <c r="H11" s="41">
        <v>3.3000000000000002E-2</v>
      </c>
    </row>
    <row r="14" spans="2:11" ht="40.5" customHeight="1" x14ac:dyDescent="0.25">
      <c r="B14" s="45" t="s">
        <v>162</v>
      </c>
      <c r="C14" s="46" t="s">
        <v>163</v>
      </c>
      <c r="D14" s="46" t="s">
        <v>176</v>
      </c>
      <c r="E14" s="46" t="s">
        <v>177</v>
      </c>
      <c r="F14" s="46" t="s">
        <v>178</v>
      </c>
      <c r="G14" s="46" t="s">
        <v>179</v>
      </c>
      <c r="H14" s="46" t="s">
        <v>180</v>
      </c>
      <c r="I14" s="46" t="s">
        <v>181</v>
      </c>
      <c r="J14" s="46" t="s">
        <v>182</v>
      </c>
      <c r="K14" s="45" t="s">
        <v>183</v>
      </c>
    </row>
    <row r="15" spans="2:11" ht="18.75" x14ac:dyDescent="0.3">
      <c r="B15" s="47">
        <v>1</v>
      </c>
      <c r="C15" s="48" t="s">
        <v>169</v>
      </c>
      <c r="D15" s="47">
        <v>1</v>
      </c>
      <c r="E15" s="47">
        <v>1.2</v>
      </c>
      <c r="F15" s="47">
        <v>4</v>
      </c>
      <c r="G15" s="47">
        <v>1.5</v>
      </c>
      <c r="H15" s="47">
        <v>7</v>
      </c>
      <c r="I15" s="47">
        <v>2</v>
      </c>
      <c r="J15" s="49">
        <f>(D15*E15)+(F15*G15)+(H15*I15)</f>
        <v>21.2</v>
      </c>
      <c r="K15" s="50">
        <v>3</v>
      </c>
    </row>
    <row r="16" spans="2:11" ht="18.75" x14ac:dyDescent="0.3">
      <c r="B16" s="47">
        <v>2</v>
      </c>
      <c r="C16" s="48" t="s">
        <v>170</v>
      </c>
      <c r="D16" s="47">
        <v>7</v>
      </c>
      <c r="E16" s="47">
        <v>1.2</v>
      </c>
      <c r="F16" s="47">
        <v>1</v>
      </c>
      <c r="G16" s="47">
        <v>1.5</v>
      </c>
      <c r="H16" s="47">
        <v>1</v>
      </c>
      <c r="I16" s="47">
        <v>2</v>
      </c>
      <c r="J16" s="49">
        <f t="shared" ref="J16:J21" si="0">(D16*E16)+(F16*G16)+(H16*I16)</f>
        <v>11.9</v>
      </c>
      <c r="K16" s="50">
        <v>7</v>
      </c>
    </row>
    <row r="17" spans="2:11" ht="37.5" x14ac:dyDescent="0.3">
      <c r="B17" s="47">
        <v>3</v>
      </c>
      <c r="C17" s="48" t="s">
        <v>171</v>
      </c>
      <c r="D17" s="47">
        <v>5</v>
      </c>
      <c r="E17" s="47">
        <v>1.2</v>
      </c>
      <c r="F17" s="47">
        <v>5</v>
      </c>
      <c r="G17" s="47">
        <v>1.5</v>
      </c>
      <c r="H17" s="47">
        <v>3</v>
      </c>
      <c r="I17" s="47">
        <v>2</v>
      </c>
      <c r="J17" s="49">
        <f t="shared" si="0"/>
        <v>19.5</v>
      </c>
      <c r="K17" s="50">
        <v>4</v>
      </c>
    </row>
    <row r="18" spans="2:11" ht="56.25" x14ac:dyDescent="0.3">
      <c r="B18" s="47">
        <v>4</v>
      </c>
      <c r="C18" s="48" t="s">
        <v>172</v>
      </c>
      <c r="D18" s="47">
        <v>3</v>
      </c>
      <c r="E18" s="47">
        <v>1.2</v>
      </c>
      <c r="F18" s="47">
        <v>2</v>
      </c>
      <c r="G18" s="47">
        <v>1.5</v>
      </c>
      <c r="H18" s="47">
        <v>5</v>
      </c>
      <c r="I18" s="47">
        <v>2</v>
      </c>
      <c r="J18" s="49">
        <f t="shared" si="0"/>
        <v>16.600000000000001</v>
      </c>
      <c r="K18" s="50">
        <v>6</v>
      </c>
    </row>
    <row r="19" spans="2:11" ht="57" customHeight="1" x14ac:dyDescent="0.3">
      <c r="B19" s="51">
        <v>5</v>
      </c>
      <c r="C19" s="52" t="s">
        <v>173</v>
      </c>
      <c r="D19" s="51">
        <v>2</v>
      </c>
      <c r="E19" s="51">
        <v>1.2</v>
      </c>
      <c r="F19" s="51">
        <v>6</v>
      </c>
      <c r="G19" s="51">
        <v>1.5</v>
      </c>
      <c r="H19" s="51">
        <v>6</v>
      </c>
      <c r="I19" s="51">
        <v>2</v>
      </c>
      <c r="J19" s="51">
        <f t="shared" si="0"/>
        <v>23.4</v>
      </c>
      <c r="K19" s="51">
        <v>1</v>
      </c>
    </row>
    <row r="20" spans="2:11" ht="37.5" x14ac:dyDescent="0.3">
      <c r="B20" s="47">
        <v>6</v>
      </c>
      <c r="C20" s="48" t="s">
        <v>174</v>
      </c>
      <c r="D20" s="47">
        <v>4</v>
      </c>
      <c r="E20" s="47">
        <v>1.2</v>
      </c>
      <c r="F20" s="47">
        <v>3</v>
      </c>
      <c r="G20" s="47">
        <v>1.5</v>
      </c>
      <c r="H20" s="47">
        <v>4</v>
      </c>
      <c r="I20" s="47">
        <v>2</v>
      </c>
      <c r="J20" s="49">
        <f t="shared" si="0"/>
        <v>17.3</v>
      </c>
      <c r="K20" s="50">
        <v>5</v>
      </c>
    </row>
    <row r="21" spans="2:11" ht="56.25" x14ac:dyDescent="0.3">
      <c r="B21" s="47">
        <v>7</v>
      </c>
      <c r="C21" s="48" t="s">
        <v>175</v>
      </c>
      <c r="D21" s="47">
        <v>6</v>
      </c>
      <c r="E21" s="47">
        <v>1.2</v>
      </c>
      <c r="F21" s="47">
        <v>7</v>
      </c>
      <c r="G21" s="47">
        <v>1.5</v>
      </c>
      <c r="H21" s="47">
        <v>2</v>
      </c>
      <c r="I21" s="47">
        <v>2</v>
      </c>
      <c r="J21" s="49">
        <f t="shared" si="0"/>
        <v>21.7</v>
      </c>
      <c r="K21" s="5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FE1F-6777-4D8D-85AB-8504E9FF09D3}">
  <dimension ref="A2:O18"/>
  <sheetViews>
    <sheetView workbookViewId="0">
      <selection activeCell="J29" sqref="J29"/>
    </sheetView>
  </sheetViews>
  <sheetFormatPr defaultRowHeight="15" x14ac:dyDescent="0.25"/>
  <cols>
    <col min="1" max="1" width="9.7109375" bestFit="1" customWidth="1"/>
  </cols>
  <sheetData>
    <row r="2" spans="1:15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2024</v>
      </c>
    </row>
    <row r="3" spans="1:15" x14ac:dyDescent="0.25">
      <c r="A3" t="s">
        <v>27</v>
      </c>
      <c r="B3" s="8">
        <v>0.41</v>
      </c>
      <c r="C3" s="8">
        <v>0.41</v>
      </c>
      <c r="D3" s="9">
        <v>0.41</v>
      </c>
      <c r="E3" s="9">
        <v>0.41</v>
      </c>
      <c r="F3" s="9">
        <v>0.39700000000000002</v>
      </c>
      <c r="G3" s="9">
        <v>0.39261000000000001</v>
      </c>
      <c r="H3" s="9">
        <v>0.38900000000000001</v>
      </c>
      <c r="I3" s="9">
        <v>0.38163720000000001</v>
      </c>
      <c r="J3" s="9">
        <v>0.38112370000000001</v>
      </c>
      <c r="K3" s="9">
        <v>0.38399420000000001</v>
      </c>
      <c r="L3" s="9">
        <v>0.38373289999999999</v>
      </c>
      <c r="M3" s="9">
        <v>0.38760869999999997</v>
      </c>
      <c r="N3" s="10">
        <v>0.38760869999999997</v>
      </c>
      <c r="O3" s="10"/>
    </row>
    <row r="4" spans="1:15" x14ac:dyDescent="0.25">
      <c r="A4" t="s">
        <v>28</v>
      </c>
      <c r="B4" s="11"/>
      <c r="C4" s="11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B5" s="11"/>
      <c r="C5" s="1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7" spans="1:15" x14ac:dyDescent="0.25">
      <c r="B7">
        <v>0.371</v>
      </c>
      <c r="C7">
        <v>0.38900000000000001</v>
      </c>
      <c r="D7">
        <v>0.38799999999999996</v>
      </c>
      <c r="E7">
        <v>0.38200000000000001</v>
      </c>
      <c r="F7">
        <v>0.36899999999999999</v>
      </c>
      <c r="G7">
        <v>0.36399999999999999</v>
      </c>
      <c r="H7">
        <v>0.36299999999999999</v>
      </c>
      <c r="I7">
        <v>0.35399999999999998</v>
      </c>
      <c r="J7">
        <v>0.35299999999999998</v>
      </c>
      <c r="K7">
        <v>0.35499999999999998</v>
      </c>
      <c r="L7">
        <v>0.35499999999999998</v>
      </c>
      <c r="M7">
        <v>0.36099999999999999</v>
      </c>
    </row>
    <row r="16" spans="1:15" x14ac:dyDescent="0.25">
      <c r="F16">
        <f>16.5-E17</f>
        <v>3.3000000000000007</v>
      </c>
    </row>
    <row r="17" spans="5:5" x14ac:dyDescent="0.25">
      <c r="E17">
        <f>120*0.11</f>
        <v>13.2</v>
      </c>
    </row>
    <row r="18" spans="5:5" x14ac:dyDescent="0.25">
      <c r="E18">
        <f>E17+120</f>
        <v>133.19999999999999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DC38-9D7D-4040-90BD-57A4301F79D3}">
  <dimension ref="A2:T27"/>
  <sheetViews>
    <sheetView topLeftCell="G5" workbookViewId="0">
      <selection activeCell="O21" sqref="O21"/>
    </sheetView>
  </sheetViews>
  <sheetFormatPr defaultRowHeight="15" x14ac:dyDescent="0.25"/>
  <cols>
    <col min="1" max="1" width="12.7109375" bestFit="1" customWidth="1"/>
    <col min="2" max="2" width="11" hidden="1" customWidth="1"/>
    <col min="3" max="3" width="0" hidden="1" customWidth="1"/>
    <col min="4" max="5" width="9.5703125" hidden="1" customWidth="1"/>
    <col min="6" max="6" width="9.5703125" bestFit="1" customWidth="1"/>
    <col min="7" max="12" width="14.28515625" bestFit="1" customWidth="1"/>
    <col min="13" max="13" width="14.28515625" customWidth="1"/>
    <col min="15" max="20" width="14.28515625" bestFit="1" customWidth="1"/>
  </cols>
  <sheetData>
    <row r="2" spans="1:17" x14ac:dyDescent="0.25">
      <c r="A2" s="20"/>
      <c r="B2" s="20">
        <v>2013</v>
      </c>
      <c r="C2" s="20">
        <v>2014</v>
      </c>
      <c r="D2" s="20">
        <v>2015</v>
      </c>
      <c r="E2" s="20">
        <v>2016</v>
      </c>
      <c r="F2" s="20">
        <v>2017</v>
      </c>
      <c r="G2" s="20">
        <v>2018</v>
      </c>
      <c r="H2" s="20">
        <v>2019</v>
      </c>
      <c r="I2" s="20">
        <v>2020</v>
      </c>
      <c r="J2" s="20">
        <v>2021</v>
      </c>
      <c r="K2" s="20">
        <v>2022</v>
      </c>
      <c r="L2" s="20">
        <v>2023</v>
      </c>
      <c r="M2" s="33"/>
    </row>
    <row r="3" spans="1:17" x14ac:dyDescent="0.25">
      <c r="A3" s="18" t="s">
        <v>30</v>
      </c>
      <c r="B3" s="19">
        <f t="shared" ref="B3:L3" si="0">B19/B$22</f>
        <v>4.0167966943786777E-2</v>
      </c>
      <c r="C3" s="19">
        <f t="shared" si="0"/>
        <v>3.8681497690753311E-2</v>
      </c>
      <c r="D3" s="19">
        <f t="shared" si="0"/>
        <v>3.6710572193822476E-2</v>
      </c>
      <c r="E3" s="19">
        <f t="shared" si="0"/>
        <v>3.3242556868423784E-2</v>
      </c>
      <c r="F3" s="19">
        <f t="shared" si="0"/>
        <v>3.5377087706025399E-2</v>
      </c>
      <c r="G3" s="19">
        <f t="shared" si="0"/>
        <v>3.6220717708102756E-2</v>
      </c>
      <c r="H3" s="19">
        <f t="shared" si="0"/>
        <v>3.3567821135248671E-2</v>
      </c>
      <c r="I3" s="19">
        <f t="shared" si="0"/>
        <v>2.9107782102563904E-2</v>
      </c>
      <c r="J3" s="19">
        <f t="shared" si="0"/>
        <v>3.251491844154035E-2</v>
      </c>
      <c r="K3" s="19">
        <f t="shared" si="0"/>
        <v>3.5126739655733659E-2</v>
      </c>
      <c r="L3" s="19">
        <f t="shared" si="0"/>
        <v>3.6584636155828076E-2</v>
      </c>
      <c r="M3" s="34"/>
    </row>
    <row r="4" spans="1:17" x14ac:dyDescent="0.25">
      <c r="A4" s="18" t="s">
        <v>32</v>
      </c>
      <c r="B4" s="19">
        <f t="shared" ref="B4:L4" si="1">B20/B$22</f>
        <v>5.2023781554328068E-2</v>
      </c>
      <c r="C4" s="19">
        <f t="shared" si="1"/>
        <v>5.086587608405619E-2</v>
      </c>
      <c r="D4" s="19">
        <f t="shared" si="1"/>
        <v>5.1120044570200848E-2</v>
      </c>
      <c r="E4" s="19">
        <f t="shared" si="1"/>
        <v>5.2966462537148186E-2</v>
      </c>
      <c r="F4" s="19">
        <f t="shared" si="1"/>
        <v>4.6933746843908164E-2</v>
      </c>
      <c r="G4" s="19">
        <f t="shared" si="1"/>
        <v>4.9846697331068793E-2</v>
      </c>
      <c r="H4" s="19">
        <f t="shared" si="1"/>
        <v>4.8088646677032582E-2</v>
      </c>
      <c r="I4" s="19">
        <f t="shared" si="1"/>
        <v>3.7530609730169417E-2</v>
      </c>
      <c r="J4" s="19">
        <f t="shared" si="1"/>
        <v>4.0032815627064317E-2</v>
      </c>
      <c r="K4" s="19">
        <f t="shared" si="1"/>
        <v>5.0347550757545434E-2</v>
      </c>
      <c r="L4" s="19">
        <f t="shared" si="1"/>
        <v>4.7530734021275806E-2</v>
      </c>
      <c r="M4" s="34"/>
    </row>
    <row r="5" spans="1:17" x14ac:dyDescent="0.25">
      <c r="A5" s="18" t="s">
        <v>31</v>
      </c>
      <c r="B5" s="19">
        <f t="shared" ref="B5:L5" si="2">B21/B$22</f>
        <v>3.5590818458613683E-3</v>
      </c>
      <c r="C5" s="19">
        <f t="shared" si="2"/>
        <v>3.3517820829018839E-3</v>
      </c>
      <c r="D5" s="19">
        <f t="shared" si="2"/>
        <v>3.7259863622398624E-3</v>
      </c>
      <c r="E5" s="19">
        <f t="shared" si="2"/>
        <v>2.944357756009177E-3</v>
      </c>
      <c r="F5" s="19">
        <f t="shared" si="2"/>
        <v>2.3876048095278382E-3</v>
      </c>
      <c r="G5" s="19">
        <f t="shared" si="2"/>
        <v>2.4387102636995333E-3</v>
      </c>
      <c r="H5" s="19">
        <f t="shared" si="2"/>
        <v>2.5254801960170612E-3</v>
      </c>
      <c r="I5" s="19">
        <f t="shared" si="2"/>
        <v>2.7791161204027966E-3</v>
      </c>
      <c r="J5" s="19">
        <f t="shared" si="2"/>
        <v>2.7647007884475483E-3</v>
      </c>
      <c r="K5" s="19">
        <f t="shared" si="2"/>
        <v>2.1689893533289859E-3</v>
      </c>
      <c r="L5" s="19">
        <f t="shared" si="2"/>
        <v>5.3541060266254865E-3</v>
      </c>
      <c r="M5" s="34"/>
    </row>
    <row r="6" spans="1:17" x14ac:dyDescent="0.25">
      <c r="A6" s="18" t="s">
        <v>29</v>
      </c>
      <c r="B6" s="19">
        <f t="shared" ref="B6:L6" si="3">B18/B$22</f>
        <v>9.5750830343976204E-2</v>
      </c>
      <c r="C6" s="19">
        <f t="shared" si="3"/>
        <v>9.2899155857711385E-2</v>
      </c>
      <c r="D6" s="19">
        <f t="shared" si="3"/>
        <v>9.1556603126263195E-2</v>
      </c>
      <c r="E6" s="19">
        <f t="shared" si="3"/>
        <v>8.9153377161581143E-2</v>
      </c>
      <c r="F6" s="19">
        <f t="shared" si="3"/>
        <v>8.4698439359461405E-2</v>
      </c>
      <c r="G6" s="19">
        <f t="shared" si="3"/>
        <v>8.850612530287108E-2</v>
      </c>
      <c r="H6" s="19">
        <f t="shared" si="3"/>
        <v>8.4181948008298313E-2</v>
      </c>
      <c r="I6" s="19">
        <f t="shared" si="3"/>
        <v>6.9417507953136115E-2</v>
      </c>
      <c r="J6" s="19">
        <f t="shared" si="3"/>
        <v>7.5312434857052205E-2</v>
      </c>
      <c r="K6" s="19">
        <f t="shared" si="3"/>
        <v>8.7643279766608087E-2</v>
      </c>
      <c r="L6" s="19">
        <f t="shared" si="3"/>
        <v>8.9469476203729373E-2</v>
      </c>
      <c r="M6" s="34"/>
    </row>
    <row r="7" spans="1:17" x14ac:dyDescent="0.25">
      <c r="A7" t="s">
        <v>30</v>
      </c>
      <c r="B7">
        <v>383.44879495295902</v>
      </c>
      <c r="C7">
        <v>408.85203115389299</v>
      </c>
      <c r="D7" s="13">
        <v>423.138272384424</v>
      </c>
      <c r="E7" s="13">
        <v>412.26516492800198</v>
      </c>
      <c r="F7" s="13">
        <v>480.76845569849797</v>
      </c>
      <c r="G7" s="13">
        <v>537.47039221541604</v>
      </c>
      <c r="H7" s="13">
        <v>531.467804985307</v>
      </c>
      <c r="I7" s="13">
        <v>449.52175987853298</v>
      </c>
      <c r="J7" s="13">
        <v>551.99768717330596</v>
      </c>
      <c r="K7" s="13">
        <v>688.06573427040598</v>
      </c>
      <c r="L7" s="13">
        <v>764.34</v>
      </c>
    </row>
    <row r="8" spans="1:17" x14ac:dyDescent="0.25">
      <c r="A8" t="s">
        <v>32</v>
      </c>
      <c r="B8">
        <v>496.62598990434401</v>
      </c>
      <c r="C8">
        <v>537.63732003479197</v>
      </c>
      <c r="D8" s="13">
        <v>589.22664646696796</v>
      </c>
      <c r="E8" s="13">
        <v>656.87568799113296</v>
      </c>
      <c r="F8" s="13">
        <v>637.82143905663702</v>
      </c>
      <c r="G8" s="13">
        <v>739.66297910158096</v>
      </c>
      <c r="H8" s="13">
        <v>761.37105804937596</v>
      </c>
      <c r="I8" s="13">
        <v>579.59846187436301</v>
      </c>
      <c r="J8" s="13">
        <v>679.627158742706</v>
      </c>
      <c r="K8" s="13">
        <v>986.21235048361302</v>
      </c>
      <c r="L8" s="13">
        <v>993.03</v>
      </c>
    </row>
    <row r="9" spans="1:17" x14ac:dyDescent="0.25">
      <c r="A9" t="s">
        <v>31</v>
      </c>
      <c r="B9">
        <v>33.975472217559968</v>
      </c>
      <c r="C9">
        <v>35.427348846093082</v>
      </c>
      <c r="D9">
        <v>42.946958819438009</v>
      </c>
      <c r="E9">
        <v>36.515125496895052</v>
      </c>
      <c r="F9">
        <v>32.447133201965016</v>
      </c>
      <c r="G9">
        <v>36.187426557733033</v>
      </c>
      <c r="H9">
        <v>39.985062208926934</v>
      </c>
      <c r="I9">
        <v>42.91887183119411</v>
      </c>
      <c r="J9">
        <v>46.935637980858019</v>
      </c>
      <c r="K9">
        <v>42.486358445151041</v>
      </c>
      <c r="L9">
        <v>111.8599999999999</v>
      </c>
    </row>
    <row r="12" spans="1:17" x14ac:dyDescent="0.25">
      <c r="N12">
        <v>205.16499999999999</v>
      </c>
    </row>
    <row r="13" spans="1:17" x14ac:dyDescent="0.25">
      <c r="N13" s="13">
        <v>2.6196982536758999</v>
      </c>
    </row>
    <row r="14" spans="1:17" x14ac:dyDescent="0.25">
      <c r="L14">
        <v>206</v>
      </c>
    </row>
    <row r="15" spans="1:17" x14ac:dyDescent="0.25">
      <c r="L15" s="13">
        <f>L14/L19</f>
        <v>0.26951356726064318</v>
      </c>
    </row>
    <row r="16" spans="1:17" x14ac:dyDescent="0.25">
      <c r="A16" t="s">
        <v>149</v>
      </c>
      <c r="H16">
        <f>H19/G19</f>
        <v>0.98883178065796928</v>
      </c>
      <c r="I16">
        <f t="shared" ref="I16:M16" si="4">I19/H19</f>
        <v>0.84581183594170961</v>
      </c>
      <c r="J16">
        <f t="shared" si="4"/>
        <v>1.2279665556623185</v>
      </c>
      <c r="K16">
        <f t="shared" si="4"/>
        <v>1.246501118136714</v>
      </c>
      <c r="L16">
        <f t="shared" si="4"/>
        <v>1.1108531669731698</v>
      </c>
      <c r="M16">
        <f t="shared" si="4"/>
        <v>1.0839417013371013</v>
      </c>
      <c r="O16">
        <f>10^12</f>
        <v>1000000000000</v>
      </c>
      <c r="Q16" s="7">
        <f>Q19/L22</f>
        <v>9.8763775401388386E-3</v>
      </c>
    </row>
    <row r="17" spans="1:20" x14ac:dyDescent="0.25">
      <c r="B17">
        <v>2013</v>
      </c>
      <c r="C17">
        <v>2014</v>
      </c>
      <c r="D17">
        <v>2015</v>
      </c>
      <c r="E17">
        <v>2016</v>
      </c>
      <c r="F17">
        <v>2017</v>
      </c>
      <c r="G17">
        <v>2018</v>
      </c>
      <c r="H17">
        <v>2019</v>
      </c>
      <c r="I17">
        <v>2020</v>
      </c>
      <c r="J17">
        <v>2021</v>
      </c>
      <c r="K17">
        <v>2022</v>
      </c>
      <c r="L17">
        <v>2023</v>
      </c>
      <c r="M17">
        <v>2024</v>
      </c>
    </row>
    <row r="18" spans="1:20" x14ac:dyDescent="0.25">
      <c r="A18" t="s">
        <v>29</v>
      </c>
      <c r="B18">
        <v>914.050257074863</v>
      </c>
      <c r="C18">
        <v>981.91670003477805</v>
      </c>
      <c r="D18" s="13">
        <v>1055.31187767083</v>
      </c>
      <c r="E18" s="13">
        <v>1105.6559784160299</v>
      </c>
      <c r="F18" s="13">
        <v>1151.0370279571</v>
      </c>
      <c r="G18" s="13">
        <v>1313.32079787473</v>
      </c>
      <c r="H18" s="13">
        <v>1332.8239252436099</v>
      </c>
      <c r="I18" s="13">
        <v>1072.0390935840901</v>
      </c>
      <c r="J18" s="13">
        <v>1278.56048389687</v>
      </c>
      <c r="K18" s="13">
        <v>1716.76444319917</v>
      </c>
      <c r="L18" s="13">
        <v>1869.23</v>
      </c>
      <c r="M18" s="13"/>
      <c r="Q18" s="21">
        <v>206341</v>
      </c>
      <c r="S18">
        <v>156.6</v>
      </c>
      <c r="T18" s="7">
        <f>S18/L22</f>
        <v>7.4955569798815652E-3</v>
      </c>
    </row>
    <row r="19" spans="1:20" x14ac:dyDescent="0.25">
      <c r="A19" t="s">
        <v>30</v>
      </c>
      <c r="B19">
        <v>383.44879495295902</v>
      </c>
      <c r="C19">
        <v>408.85203115389299</v>
      </c>
      <c r="D19" s="13">
        <v>423.138272384424</v>
      </c>
      <c r="E19" s="13">
        <v>412.26516492800198</v>
      </c>
      <c r="F19" s="13">
        <v>480.76845569849797</v>
      </c>
      <c r="G19" s="13">
        <v>537.47039221541604</v>
      </c>
      <c r="H19" s="13">
        <v>531.467804985307</v>
      </c>
      <c r="I19" s="13">
        <v>449.52175987853298</v>
      </c>
      <c r="J19" s="13">
        <v>551.99768717330596</v>
      </c>
      <c r="K19" s="13">
        <v>688.06573427040598</v>
      </c>
      <c r="L19" s="13">
        <v>764.34</v>
      </c>
      <c r="M19" s="13">
        <v>828.5</v>
      </c>
      <c r="N19" s="7">
        <f>L19/2637.248</f>
        <v>0.28982484772004757</v>
      </c>
      <c r="O19">
        <f>L19/K19-1</f>
        <v>0.11085316697316983</v>
      </c>
      <c r="Q19" s="13">
        <f>Q18/1000</f>
        <v>206.34100000000001</v>
      </c>
      <c r="S19" s="7">
        <f>S18/L18</f>
        <v>8.3777812254243716E-2</v>
      </c>
    </row>
    <row r="20" spans="1:20" x14ac:dyDescent="0.25">
      <c r="A20" t="s">
        <v>32</v>
      </c>
      <c r="B20">
        <v>496.62598990434401</v>
      </c>
      <c r="C20">
        <v>537.63732003479197</v>
      </c>
      <c r="D20" s="13">
        <v>589.22664646696796</v>
      </c>
      <c r="E20" s="13">
        <v>656.87568799113296</v>
      </c>
      <c r="F20" s="13">
        <v>637.82143905663702</v>
      </c>
      <c r="G20" s="13">
        <v>739.66297910158096</v>
      </c>
      <c r="H20" s="13">
        <v>761.37105804937596</v>
      </c>
      <c r="I20" s="13">
        <v>579.59846187436301</v>
      </c>
      <c r="J20" s="13">
        <v>679.627158742706</v>
      </c>
      <c r="K20" s="13">
        <v>986.21235048361302</v>
      </c>
      <c r="L20" s="13">
        <v>993.03</v>
      </c>
      <c r="M20" s="13"/>
      <c r="Q20" s="7">
        <f>Q19/L18</f>
        <v>0.11038823472766862</v>
      </c>
    </row>
    <row r="21" spans="1:20" x14ac:dyDescent="0.25">
      <c r="A21" t="s">
        <v>31</v>
      </c>
      <c r="B21">
        <v>33.975472217559968</v>
      </c>
      <c r="C21">
        <v>35.427348846093082</v>
      </c>
      <c r="D21">
        <v>42.946958819438009</v>
      </c>
      <c r="E21">
        <v>36.515125496895052</v>
      </c>
      <c r="F21">
        <v>32.447133201965016</v>
      </c>
      <c r="G21">
        <v>36.187426557733033</v>
      </c>
      <c r="H21">
        <v>39.985062208926934</v>
      </c>
      <c r="I21">
        <v>42.91887183119411</v>
      </c>
      <c r="J21">
        <v>46.935637980858019</v>
      </c>
      <c r="K21">
        <v>42.486358445151041</v>
      </c>
      <c r="L21">
        <f t="shared" ref="L21" si="5">L18-L19-L20</f>
        <v>111.8599999999999</v>
      </c>
      <c r="N21" s="7">
        <f>AVERAGE(F19:L19)/AVERAGE(F18:L18)</f>
        <v>0.41131334110230655</v>
      </c>
      <c r="O21" s="7">
        <f>AVERAGE(F20:L20)/AVERAGE(F18:L18)</f>
        <v>0.55243962604024821</v>
      </c>
    </row>
    <row r="22" spans="1:20" x14ac:dyDescent="0.25">
      <c r="A22" t="s">
        <v>33</v>
      </c>
      <c r="B22">
        <f>B24/$O$16</f>
        <v>9546.134</v>
      </c>
      <c r="C22">
        <f t="shared" ref="C22:L22" si="6">C24/$O$16</f>
        <v>10569.7053</v>
      </c>
      <c r="D22">
        <f t="shared" si="6"/>
        <v>11526.3328</v>
      </c>
      <c r="E22">
        <f t="shared" si="6"/>
        <v>12401.728499999999</v>
      </c>
      <c r="F22">
        <f t="shared" si="6"/>
        <v>13589.825699999999</v>
      </c>
      <c r="G22">
        <f t="shared" si="6"/>
        <v>14838.755999999999</v>
      </c>
      <c r="H22">
        <f t="shared" si="6"/>
        <v>15832.6572</v>
      </c>
      <c r="I22">
        <f t="shared" si="6"/>
        <v>15443.3532</v>
      </c>
      <c r="J22">
        <f t="shared" si="6"/>
        <v>16976.751400000001</v>
      </c>
      <c r="K22">
        <f t="shared" si="6"/>
        <v>19588.089899999999</v>
      </c>
      <c r="L22">
        <f t="shared" si="6"/>
        <v>20892.376700000001</v>
      </c>
      <c r="N22" s="7">
        <f>AVERAGE(F19:L19)/AVERAGE(F22:L22)</f>
        <v>3.4171816147294802E-2</v>
      </c>
    </row>
    <row r="24" spans="1:20" x14ac:dyDescent="0.25">
      <c r="B24">
        <v>9546134000000000</v>
      </c>
      <c r="C24">
        <v>1.05697053E+16</v>
      </c>
      <c r="D24">
        <v>1.15263328E+16</v>
      </c>
      <c r="E24">
        <v>1.24017285E+16</v>
      </c>
      <c r="F24">
        <v>1.35898257E+16</v>
      </c>
      <c r="G24">
        <v>1.4838756E+16</v>
      </c>
      <c r="H24">
        <v>1.58326572E+16</v>
      </c>
      <c r="I24">
        <v>1.54433532E+16</v>
      </c>
      <c r="J24">
        <v>1.69767514E+16</v>
      </c>
      <c r="K24">
        <v>1.95880899E+16</v>
      </c>
      <c r="L24">
        <v>2.08923767E+16</v>
      </c>
    </row>
    <row r="25" spans="1:20" x14ac:dyDescent="0.25">
      <c r="G25" s="2">
        <v>14838756</v>
      </c>
      <c r="H25" s="2">
        <v>15832657.199999999</v>
      </c>
      <c r="I25" s="2">
        <v>15443353.199999999</v>
      </c>
      <c r="J25" s="2">
        <v>16976751.399999999</v>
      </c>
      <c r="K25" s="2">
        <v>19588089.899999999</v>
      </c>
      <c r="L25" s="2">
        <v>20892376.699999999</v>
      </c>
      <c r="M25" s="2"/>
      <c r="O25" s="13">
        <v>22563766.835999999</v>
      </c>
      <c r="P25" s="13">
        <v>24368868.182879999</v>
      </c>
      <c r="Q25" s="13">
        <v>26318377.6375104</v>
      </c>
      <c r="R25" s="13">
        <v>28423847.8485112</v>
      </c>
      <c r="S25" s="13">
        <v>30697755.676392101</v>
      </c>
      <c r="T25" s="13">
        <v>33153576.130503502</v>
      </c>
    </row>
    <row r="26" spans="1:20" x14ac:dyDescent="0.25">
      <c r="B26">
        <f>'[1]2014'!$K$74</f>
        <v>914050257074863</v>
      </c>
      <c r="L26">
        <f>0.072*L22</f>
        <v>1504.2511224</v>
      </c>
    </row>
    <row r="27" spans="1:20" x14ac:dyDescent="0.25">
      <c r="L27">
        <v>2230.0250999999998</v>
      </c>
      <c r="N27">
        <f>L26/L27</f>
        <v>0.67454448041862847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22F8-9D95-457B-A03B-9D177429311C}">
  <dimension ref="A1:C41"/>
  <sheetViews>
    <sheetView workbookViewId="0">
      <selection activeCell="C41" sqref="C41"/>
    </sheetView>
  </sheetViews>
  <sheetFormatPr defaultRowHeight="15" x14ac:dyDescent="0.25"/>
  <cols>
    <col min="1" max="1" width="12.7109375" bestFit="1" customWidth="1"/>
    <col min="2" max="2" width="13.28515625" bestFit="1" customWidth="1"/>
    <col min="3" max="3" width="22.5703125" bestFit="1" customWidth="1"/>
  </cols>
  <sheetData>
    <row r="1" spans="1:2" x14ac:dyDescent="0.25">
      <c r="A1" t="s">
        <v>36</v>
      </c>
    </row>
    <row r="2" spans="1:2" x14ac:dyDescent="0.25">
      <c r="A2" t="s">
        <v>0</v>
      </c>
      <c r="B2" t="s">
        <v>35</v>
      </c>
    </row>
    <row r="3" spans="1:2" x14ac:dyDescent="0.25">
      <c r="A3" t="s">
        <v>2</v>
      </c>
      <c r="B3" s="2">
        <v>315465.8075</v>
      </c>
    </row>
    <row r="4" spans="1:2" x14ac:dyDescent="0.25">
      <c r="A4" t="s">
        <v>3</v>
      </c>
      <c r="B4" s="2">
        <v>610313.33050000004</v>
      </c>
    </row>
    <row r="5" spans="1:2" x14ac:dyDescent="0.25">
      <c r="A5" t="s">
        <v>4</v>
      </c>
      <c r="B5" s="2">
        <v>844137.14249999996</v>
      </c>
    </row>
    <row r="6" spans="1:2" x14ac:dyDescent="0.25">
      <c r="A6" t="s">
        <v>5</v>
      </c>
      <c r="B6" s="2">
        <v>1080502.7420000001</v>
      </c>
    </row>
    <row r="7" spans="1:2" x14ac:dyDescent="0.25">
      <c r="A7" t="s">
        <v>6</v>
      </c>
      <c r="B7" s="2">
        <v>1328507.5944999999</v>
      </c>
    </row>
    <row r="8" spans="1:2" x14ac:dyDescent="0.25">
      <c r="A8" t="s">
        <v>7</v>
      </c>
      <c r="B8" s="2">
        <v>1615596.4</v>
      </c>
    </row>
    <row r="9" spans="1:2" x14ac:dyDescent="0.25">
      <c r="A9" t="s">
        <v>8</v>
      </c>
      <c r="B9" s="2">
        <v>1979474.754</v>
      </c>
    </row>
    <row r="10" spans="1:2" x14ac:dyDescent="0.25">
      <c r="A10" t="s">
        <v>9</v>
      </c>
      <c r="B10" s="2">
        <v>2470619.7735000001</v>
      </c>
    </row>
    <row r="11" spans="1:2" x14ac:dyDescent="0.25">
      <c r="A11" t="s">
        <v>10</v>
      </c>
      <c r="B11" s="2">
        <v>3329457.8415000001</v>
      </c>
    </row>
    <row r="12" spans="1:2" x14ac:dyDescent="0.25">
      <c r="A12" t="s">
        <v>11</v>
      </c>
      <c r="B12" s="2">
        <v>7079089.7869999995</v>
      </c>
    </row>
    <row r="13" spans="1:2" x14ac:dyDescent="0.25">
      <c r="B13" s="2"/>
    </row>
    <row r="14" spans="1:2" x14ac:dyDescent="0.25">
      <c r="B14" s="2"/>
    </row>
    <row r="15" spans="1:2" x14ac:dyDescent="0.25">
      <c r="A15" t="s">
        <v>37</v>
      </c>
      <c r="B15" s="2"/>
    </row>
    <row r="16" spans="1:2" x14ac:dyDescent="0.25">
      <c r="A16" t="s">
        <v>0</v>
      </c>
      <c r="B16" s="2" t="s">
        <v>35</v>
      </c>
    </row>
    <row r="17" spans="1:3" x14ac:dyDescent="0.25">
      <c r="A17" t="s">
        <v>2</v>
      </c>
      <c r="B17" s="2">
        <v>341096.66950000002</v>
      </c>
    </row>
    <row r="18" spans="1:3" x14ac:dyDescent="0.25">
      <c r="A18" t="s">
        <v>3</v>
      </c>
      <c r="B18" s="2">
        <v>659891.31949999998</v>
      </c>
    </row>
    <row r="19" spans="1:3" x14ac:dyDescent="0.25">
      <c r="A19" t="s">
        <v>4</v>
      </c>
      <c r="B19" s="2">
        <v>912692.18599999999</v>
      </c>
    </row>
    <row r="20" spans="1:3" x14ac:dyDescent="0.25">
      <c r="A20" t="s">
        <v>5</v>
      </c>
      <c r="B20" s="2">
        <v>1168244.7825</v>
      </c>
    </row>
    <row r="21" spans="1:3" x14ac:dyDescent="0.25">
      <c r="A21" t="s">
        <v>6</v>
      </c>
      <c r="B21" s="2">
        <v>1436382.2254999999</v>
      </c>
    </row>
    <row r="22" spans="1:3" x14ac:dyDescent="0.25">
      <c r="A22" t="s">
        <v>7</v>
      </c>
      <c r="B22" s="2">
        <v>1746772.8034999999</v>
      </c>
    </row>
    <row r="23" spans="1:3" x14ac:dyDescent="0.25">
      <c r="A23" t="s">
        <v>8</v>
      </c>
      <c r="B23" s="2">
        <v>2140198.0225</v>
      </c>
    </row>
    <row r="24" spans="1:3" x14ac:dyDescent="0.25">
      <c r="A24" t="s">
        <v>9</v>
      </c>
      <c r="B24" s="2">
        <v>2671212.62</v>
      </c>
    </row>
    <row r="25" spans="1:3" x14ac:dyDescent="0.25">
      <c r="A25" t="s">
        <v>10</v>
      </c>
      <c r="B25" s="2">
        <v>3599770.3144999999</v>
      </c>
    </row>
    <row r="26" spans="1:3" x14ac:dyDescent="0.25">
      <c r="A26" t="s">
        <v>11</v>
      </c>
      <c r="B26" s="2">
        <v>7653805.6535</v>
      </c>
    </row>
    <row r="28" spans="1:3" x14ac:dyDescent="0.25">
      <c r="A28" t="s">
        <v>38</v>
      </c>
    </row>
    <row r="29" spans="1:3" x14ac:dyDescent="0.25">
      <c r="A29" t="s">
        <v>0</v>
      </c>
      <c r="B29" t="s">
        <v>35</v>
      </c>
    </row>
    <row r="30" spans="1:3" x14ac:dyDescent="0.25">
      <c r="A30" t="s">
        <v>2</v>
      </c>
      <c r="B30" s="2">
        <v>25630.834999999999</v>
      </c>
      <c r="C30" s="22">
        <f>B30/B3</f>
        <v>8.1247584970044653E-2</v>
      </c>
    </row>
    <row r="31" spans="1:3" x14ac:dyDescent="0.25">
      <c r="A31" t="s">
        <v>3</v>
      </c>
      <c r="B31" s="2">
        <v>49576.698499999999</v>
      </c>
      <c r="C31" s="22">
        <f t="shared" ref="C31:C39" si="0">B31/B4</f>
        <v>8.1231551110614308E-2</v>
      </c>
    </row>
    <row r="32" spans="1:3" x14ac:dyDescent="0.25">
      <c r="A32" t="s">
        <v>4</v>
      </c>
      <c r="B32" s="2">
        <v>68555.054000000004</v>
      </c>
      <c r="C32" s="22">
        <f t="shared" si="0"/>
        <v>8.1213170879991234E-2</v>
      </c>
    </row>
    <row r="33" spans="1:3" x14ac:dyDescent="0.25">
      <c r="A33" t="s">
        <v>5</v>
      </c>
      <c r="B33" s="2">
        <v>87742.804499999998</v>
      </c>
      <c r="C33" s="22">
        <f t="shared" si="0"/>
        <v>8.1205536172531054E-2</v>
      </c>
    </row>
    <row r="34" spans="1:3" x14ac:dyDescent="0.25">
      <c r="A34" t="s">
        <v>6</v>
      </c>
      <c r="B34" s="2">
        <v>107875.14200000001</v>
      </c>
      <c r="C34" s="22">
        <f t="shared" si="0"/>
        <v>8.1200244881249731E-2</v>
      </c>
    </row>
    <row r="35" spans="1:3" x14ac:dyDescent="0.25">
      <c r="A35" t="s">
        <v>7</v>
      </c>
      <c r="B35" s="2">
        <v>131176.391</v>
      </c>
      <c r="C35" s="22">
        <f t="shared" si="0"/>
        <v>8.1193787631613945E-2</v>
      </c>
    </row>
    <row r="36" spans="1:3" x14ac:dyDescent="0.25">
      <c r="A36" t="s">
        <v>8</v>
      </c>
      <c r="B36" s="2">
        <v>160723.34599999999</v>
      </c>
      <c r="C36" s="22">
        <f t="shared" si="0"/>
        <v>8.1194946121550787E-2</v>
      </c>
    </row>
    <row r="37" spans="1:3" x14ac:dyDescent="0.25">
      <c r="A37" t="s">
        <v>9</v>
      </c>
      <c r="B37" s="2">
        <v>200592.53450000001</v>
      </c>
      <c r="C37" s="22">
        <f t="shared" si="0"/>
        <v>8.1191179902130733E-2</v>
      </c>
    </row>
    <row r="38" spans="1:3" x14ac:dyDescent="0.25">
      <c r="A38" t="s">
        <v>10</v>
      </c>
      <c r="B38" s="2">
        <v>270312.80800000002</v>
      </c>
      <c r="C38" s="22">
        <f t="shared" si="0"/>
        <v>8.1188235703329295E-2</v>
      </c>
    </row>
    <row r="39" spans="1:3" x14ac:dyDescent="0.25">
      <c r="A39" t="s">
        <v>11</v>
      </c>
      <c r="B39" s="2">
        <v>574715.87600000005</v>
      </c>
      <c r="C39" s="22">
        <f t="shared" si="0"/>
        <v>8.1184995994174988E-2</v>
      </c>
    </row>
    <row r="41" spans="1:3" x14ac:dyDescent="0.25">
      <c r="C41" s="2">
        <f>100000*135000000</f>
        <v>13500000000000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BFAC-55D7-4409-8E57-6D50C32BBA1C}">
  <dimension ref="A1:K11"/>
  <sheetViews>
    <sheetView workbookViewId="0">
      <selection activeCell="D17" sqref="D17"/>
    </sheetView>
  </sheetViews>
  <sheetFormatPr defaultRowHeight="15" x14ac:dyDescent="0.25"/>
  <cols>
    <col min="1" max="1" width="15.140625" bestFit="1" customWidth="1"/>
  </cols>
  <sheetData>
    <row r="1" spans="1:11" x14ac:dyDescent="0.25">
      <c r="A1" t="s">
        <v>41</v>
      </c>
    </row>
    <row r="2" spans="1:11" x14ac:dyDescent="0.25">
      <c r="B2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</row>
    <row r="3" spans="1:11" x14ac:dyDescent="0.25">
      <c r="A3" t="s">
        <v>39</v>
      </c>
      <c r="B3">
        <v>764341.54</v>
      </c>
      <c r="C3">
        <v>764341.54</v>
      </c>
      <c r="D3">
        <v>764341.54</v>
      </c>
      <c r="E3">
        <v>764341.54</v>
      </c>
      <c r="F3">
        <v>764341.54</v>
      </c>
      <c r="G3">
        <v>764341.54</v>
      </c>
      <c r="H3">
        <v>764341.54</v>
      </c>
      <c r="I3">
        <v>764341.54</v>
      </c>
      <c r="J3">
        <v>764341.54</v>
      </c>
      <c r="K3">
        <v>764341.54</v>
      </c>
    </row>
    <row r="4" spans="1:11" x14ac:dyDescent="0.25">
      <c r="A4" t="s">
        <v>40</v>
      </c>
      <c r="B4">
        <v>764341.54</v>
      </c>
      <c r="C4">
        <v>764341.54</v>
      </c>
      <c r="D4">
        <v>764341.54</v>
      </c>
      <c r="E4">
        <v>764341.54</v>
      </c>
      <c r="F4">
        <v>764341.54</v>
      </c>
      <c r="G4">
        <v>764341.54</v>
      </c>
      <c r="H4">
        <v>764341.54</v>
      </c>
      <c r="I4">
        <v>764341.54</v>
      </c>
      <c r="J4">
        <v>764341.54</v>
      </c>
      <c r="K4">
        <v>764341.54</v>
      </c>
    </row>
    <row r="6" spans="1:11" x14ac:dyDescent="0.25">
      <c r="A6" t="s">
        <v>83</v>
      </c>
    </row>
    <row r="7" spans="1:11" x14ac:dyDescent="0.25">
      <c r="B7">
        <v>2018</v>
      </c>
      <c r="C7">
        <v>2019</v>
      </c>
      <c r="D7">
        <v>2020</v>
      </c>
      <c r="E7">
        <v>2021</v>
      </c>
      <c r="F7">
        <v>2022</v>
      </c>
      <c r="G7">
        <v>2023</v>
      </c>
      <c r="H7">
        <v>2024</v>
      </c>
      <c r="I7">
        <v>2025</v>
      </c>
      <c r="J7">
        <v>2026</v>
      </c>
      <c r="K7">
        <v>2027</v>
      </c>
    </row>
    <row r="8" spans="1:11" x14ac:dyDescent="0.25">
      <c r="A8" t="s">
        <v>39</v>
      </c>
      <c r="B8">
        <v>833827.13</v>
      </c>
      <c r="C8">
        <v>833827.13</v>
      </c>
      <c r="D8">
        <v>833827.13</v>
      </c>
      <c r="E8">
        <v>833827.13</v>
      </c>
      <c r="F8">
        <v>833827.13</v>
      </c>
      <c r="G8">
        <v>833827.13</v>
      </c>
      <c r="H8">
        <v>833827.13</v>
      </c>
      <c r="I8">
        <v>833827.13</v>
      </c>
      <c r="J8">
        <v>833827.13</v>
      </c>
      <c r="K8">
        <v>833827.13</v>
      </c>
    </row>
    <row r="9" spans="1:11" x14ac:dyDescent="0.25">
      <c r="A9" t="s">
        <v>40</v>
      </c>
      <c r="B9">
        <v>833827.13</v>
      </c>
      <c r="C9">
        <v>833827.13</v>
      </c>
      <c r="D9">
        <v>833827.13</v>
      </c>
      <c r="E9">
        <v>833827.13</v>
      </c>
      <c r="F9">
        <v>833827.13</v>
      </c>
      <c r="G9">
        <v>833827.13</v>
      </c>
      <c r="H9">
        <v>833827.13</v>
      </c>
      <c r="I9">
        <v>833827.13</v>
      </c>
      <c r="J9">
        <v>833827.13</v>
      </c>
      <c r="K9">
        <v>833827.13</v>
      </c>
    </row>
    <row r="11" spans="1:11" x14ac:dyDescent="0.25">
      <c r="A11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18DA-1CAD-46B1-9A54-DF97371D3896}">
  <dimension ref="A1:M57"/>
  <sheetViews>
    <sheetView topLeftCell="A16" workbookViewId="0">
      <selection activeCell="A41" sqref="A41"/>
    </sheetView>
  </sheetViews>
  <sheetFormatPr defaultRowHeight="15" x14ac:dyDescent="0.25"/>
  <cols>
    <col min="3" max="7" width="10.7109375" bestFit="1" customWidth="1"/>
    <col min="8" max="13" width="14.42578125" bestFit="1" customWidth="1"/>
  </cols>
  <sheetData>
    <row r="1" spans="1:13" x14ac:dyDescent="0.25">
      <c r="A1" t="s">
        <v>70</v>
      </c>
    </row>
    <row r="2" spans="1:13" x14ac:dyDescent="0.25"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</row>
    <row r="3" spans="1:13" x14ac:dyDescent="0.25">
      <c r="A3">
        <v>0</v>
      </c>
      <c r="B3" t="s">
        <v>54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1</v>
      </c>
      <c r="B4" t="s">
        <v>55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2</v>
      </c>
      <c r="B5" t="s">
        <v>56</v>
      </c>
      <c r="C5" s="23">
        <v>2348101</v>
      </c>
      <c r="D5" s="23">
        <v>2348101</v>
      </c>
      <c r="E5" s="23">
        <v>2348101</v>
      </c>
      <c r="F5" s="23">
        <v>2348101</v>
      </c>
      <c r="G5" s="23">
        <v>2348101</v>
      </c>
      <c r="H5" s="23">
        <v>2348101</v>
      </c>
      <c r="I5" s="23">
        <v>2348101</v>
      </c>
      <c r="J5" s="23">
        <v>2348101</v>
      </c>
      <c r="K5" s="23">
        <v>2348101</v>
      </c>
      <c r="L5" s="23">
        <v>2348101</v>
      </c>
      <c r="M5" s="23">
        <v>2348101</v>
      </c>
    </row>
    <row r="6" spans="1:13" x14ac:dyDescent="0.25">
      <c r="A6">
        <v>3</v>
      </c>
      <c r="B6" t="s">
        <v>57</v>
      </c>
      <c r="C6" s="23">
        <v>3912385</v>
      </c>
      <c r="D6" s="23">
        <v>3912385</v>
      </c>
      <c r="E6" s="23">
        <v>3912385</v>
      </c>
      <c r="F6" s="23">
        <v>3912385</v>
      </c>
      <c r="G6" s="23">
        <v>3912385</v>
      </c>
      <c r="H6" s="23">
        <v>3912385</v>
      </c>
      <c r="I6" s="23">
        <v>3912385</v>
      </c>
      <c r="J6" s="23">
        <v>3912385</v>
      </c>
      <c r="K6" s="23">
        <v>3912385</v>
      </c>
      <c r="L6" s="23">
        <v>3912385</v>
      </c>
      <c r="M6" s="23">
        <v>3912385</v>
      </c>
    </row>
    <row r="7" spans="1:13" x14ac:dyDescent="0.25">
      <c r="A7">
        <v>4</v>
      </c>
      <c r="B7" t="s">
        <v>58</v>
      </c>
      <c r="C7" s="23">
        <v>5150696</v>
      </c>
      <c r="D7" s="23">
        <v>5150696</v>
      </c>
      <c r="E7" s="23">
        <v>5150696</v>
      </c>
      <c r="F7" s="23">
        <v>5150696</v>
      </c>
      <c r="G7" s="23">
        <v>5150696</v>
      </c>
      <c r="H7" s="23">
        <v>5150696</v>
      </c>
      <c r="I7" s="23">
        <v>5150696</v>
      </c>
      <c r="J7" s="23">
        <v>5150696</v>
      </c>
      <c r="K7" s="23">
        <v>5150696</v>
      </c>
      <c r="L7" s="23">
        <v>5150696</v>
      </c>
      <c r="M7" s="23">
        <v>5150696</v>
      </c>
    </row>
    <row r="8" spans="1:13" x14ac:dyDescent="0.25">
      <c r="A8">
        <v>5</v>
      </c>
      <c r="B8" t="s">
        <v>59</v>
      </c>
      <c r="C8" s="23">
        <v>6287057</v>
      </c>
      <c r="D8" s="23">
        <v>6287057</v>
      </c>
      <c r="E8" s="23">
        <v>6287057</v>
      </c>
      <c r="F8" s="23">
        <v>6287057</v>
      </c>
      <c r="G8" s="23">
        <v>6287057</v>
      </c>
      <c r="H8" s="23">
        <v>6287057</v>
      </c>
      <c r="I8" s="23">
        <v>6287057</v>
      </c>
      <c r="J8" s="23">
        <v>6287057</v>
      </c>
      <c r="K8" s="23">
        <v>6287057</v>
      </c>
      <c r="L8" s="23">
        <v>6287057</v>
      </c>
      <c r="M8" s="23">
        <v>6287057</v>
      </c>
    </row>
    <row r="9" spans="1:13" x14ac:dyDescent="0.25">
      <c r="A9">
        <v>6</v>
      </c>
      <c r="B9" t="s">
        <v>60</v>
      </c>
      <c r="C9" s="23">
        <v>7611719</v>
      </c>
      <c r="D9" s="23">
        <v>7611719</v>
      </c>
      <c r="E9" s="23">
        <v>7611719</v>
      </c>
      <c r="F9" s="23">
        <v>7611719</v>
      </c>
      <c r="G9" s="23">
        <v>7611719</v>
      </c>
      <c r="H9" s="23">
        <v>7611719</v>
      </c>
      <c r="I9" s="23">
        <v>7611719</v>
      </c>
      <c r="J9" s="23">
        <v>7611719</v>
      </c>
      <c r="K9" s="23">
        <v>7611719</v>
      </c>
      <c r="L9" s="23">
        <v>7611719</v>
      </c>
      <c r="M9" s="23">
        <v>7611719</v>
      </c>
    </row>
    <row r="10" spans="1:13" x14ac:dyDescent="0.25">
      <c r="A10">
        <v>7</v>
      </c>
      <c r="B10" t="s">
        <v>61</v>
      </c>
      <c r="C10" s="23">
        <v>9066544</v>
      </c>
      <c r="D10" s="23">
        <v>9066544</v>
      </c>
      <c r="E10" s="23">
        <v>9066544</v>
      </c>
      <c r="F10" s="23">
        <v>9066544</v>
      </c>
      <c r="G10" s="23">
        <v>9066544</v>
      </c>
      <c r="H10" s="23">
        <v>9066544</v>
      </c>
      <c r="I10" s="23">
        <v>9066544</v>
      </c>
      <c r="J10" s="23">
        <v>9066544</v>
      </c>
      <c r="K10" s="23">
        <v>9066544</v>
      </c>
      <c r="L10" s="23">
        <v>9066544</v>
      </c>
      <c r="M10" s="23">
        <v>9066544</v>
      </c>
    </row>
    <row r="11" spans="1:13" x14ac:dyDescent="0.25">
      <c r="A11">
        <v>8</v>
      </c>
      <c r="B11" t="s">
        <v>62</v>
      </c>
      <c r="C11" s="23">
        <v>10665446</v>
      </c>
      <c r="D11" s="23">
        <v>10665446</v>
      </c>
      <c r="E11" s="23">
        <v>10665446</v>
      </c>
      <c r="F11" s="23">
        <v>10665446</v>
      </c>
      <c r="G11" s="23">
        <v>10665446</v>
      </c>
      <c r="H11" s="23">
        <v>10665446</v>
      </c>
      <c r="I11" s="23">
        <v>10665446</v>
      </c>
      <c r="J11" s="23">
        <v>10665446</v>
      </c>
      <c r="K11" s="23">
        <v>10665446</v>
      </c>
      <c r="L11" s="23">
        <v>10665446</v>
      </c>
      <c r="M11" s="23">
        <v>10665446</v>
      </c>
    </row>
    <row r="12" spans="1:13" x14ac:dyDescent="0.25">
      <c r="A12">
        <v>9</v>
      </c>
      <c r="B12" t="s">
        <v>63</v>
      </c>
      <c r="C12" s="23">
        <v>13157370</v>
      </c>
      <c r="D12" s="23">
        <v>13157370</v>
      </c>
      <c r="E12" s="23">
        <v>13157370</v>
      </c>
      <c r="F12" s="23">
        <v>13157370</v>
      </c>
      <c r="G12" s="23">
        <v>13157370</v>
      </c>
      <c r="H12" s="23">
        <v>13157370</v>
      </c>
      <c r="I12" s="23">
        <v>13157370</v>
      </c>
      <c r="J12" s="23">
        <v>13157370</v>
      </c>
      <c r="K12" s="23">
        <v>13157370</v>
      </c>
      <c r="L12" s="23">
        <v>13157370</v>
      </c>
      <c r="M12" s="23">
        <v>13157370</v>
      </c>
    </row>
    <row r="13" spans="1:13" x14ac:dyDescent="0.25">
      <c r="A13">
        <v>10</v>
      </c>
      <c r="B13" t="s">
        <v>64</v>
      </c>
      <c r="C13" s="23">
        <v>17169612</v>
      </c>
      <c r="D13" s="23">
        <v>17169612</v>
      </c>
      <c r="E13" s="23">
        <v>17169612</v>
      </c>
      <c r="F13" s="23">
        <v>17169612</v>
      </c>
      <c r="G13" s="23">
        <v>17169612</v>
      </c>
      <c r="H13" s="23">
        <v>17169612</v>
      </c>
      <c r="I13" s="23">
        <v>17169612</v>
      </c>
      <c r="J13" s="23">
        <v>17169612</v>
      </c>
      <c r="K13" s="23">
        <v>17169612</v>
      </c>
      <c r="L13" s="23">
        <v>17169612</v>
      </c>
      <c r="M13" s="23">
        <v>17169612</v>
      </c>
    </row>
    <row r="14" spans="1:13" x14ac:dyDescent="0.25">
      <c r="A14">
        <v>11</v>
      </c>
      <c r="B14" t="s">
        <v>65</v>
      </c>
      <c r="C14" s="23">
        <v>33660180</v>
      </c>
      <c r="D14" s="23">
        <v>33660180</v>
      </c>
      <c r="E14" s="23">
        <v>33660180</v>
      </c>
      <c r="F14" s="23">
        <v>33660180</v>
      </c>
      <c r="G14" s="23">
        <v>33660180</v>
      </c>
      <c r="H14" s="23">
        <v>33660180</v>
      </c>
      <c r="I14" s="23">
        <v>33660180</v>
      </c>
      <c r="J14" s="23">
        <v>33660180</v>
      </c>
      <c r="K14" s="23">
        <v>33660180</v>
      </c>
      <c r="L14" s="23">
        <v>33660180</v>
      </c>
      <c r="M14" s="23">
        <v>33660180</v>
      </c>
    </row>
    <row r="15" spans="1:13" x14ac:dyDescent="0.25">
      <c r="A15">
        <v>12</v>
      </c>
      <c r="B15" t="s">
        <v>66</v>
      </c>
      <c r="C15" s="23">
        <v>10903247</v>
      </c>
      <c r="D15" s="23">
        <v>10903247</v>
      </c>
      <c r="E15" s="23">
        <v>10903247</v>
      </c>
      <c r="F15" s="23">
        <v>10903247</v>
      </c>
      <c r="G15" s="23">
        <v>10903247</v>
      </c>
      <c r="H15" s="23">
        <v>10903247</v>
      </c>
      <c r="I15" s="23">
        <v>10903247</v>
      </c>
      <c r="J15" s="23">
        <v>10903247</v>
      </c>
      <c r="K15" s="23">
        <v>10903247</v>
      </c>
      <c r="L15" s="23">
        <v>10903247</v>
      </c>
      <c r="M15" s="23">
        <v>10903247</v>
      </c>
    </row>
    <row r="16" spans="1:13" x14ac:dyDescent="0.25">
      <c r="A16">
        <v>13</v>
      </c>
      <c r="B16" t="s">
        <v>67</v>
      </c>
      <c r="C16" s="23">
        <v>23445449</v>
      </c>
      <c r="D16" s="23">
        <v>23445449</v>
      </c>
      <c r="E16" s="23">
        <v>23445449</v>
      </c>
      <c r="F16" s="23">
        <v>23445449</v>
      </c>
      <c r="G16" s="23">
        <v>23445449</v>
      </c>
      <c r="H16" s="23">
        <v>23445449</v>
      </c>
      <c r="I16" s="23">
        <v>23445449</v>
      </c>
      <c r="J16" s="23">
        <v>23445449</v>
      </c>
      <c r="K16" s="23">
        <v>23445449</v>
      </c>
      <c r="L16" s="23">
        <v>23445449</v>
      </c>
      <c r="M16" s="23">
        <v>23445449</v>
      </c>
    </row>
    <row r="17" spans="1:13" x14ac:dyDescent="0.25">
      <c r="A17">
        <v>14</v>
      </c>
      <c r="B17" t="s">
        <v>68</v>
      </c>
      <c r="C17" s="23">
        <v>34234073</v>
      </c>
      <c r="D17" s="23">
        <v>34234073</v>
      </c>
      <c r="E17" s="23">
        <v>34234073</v>
      </c>
      <c r="F17" s="23">
        <v>34234073</v>
      </c>
      <c r="G17" s="23">
        <v>34234073</v>
      </c>
      <c r="H17" s="23">
        <v>34234073</v>
      </c>
      <c r="I17" s="23">
        <v>34234073</v>
      </c>
      <c r="J17" s="23">
        <v>34234073</v>
      </c>
      <c r="K17" s="23">
        <v>34234073</v>
      </c>
      <c r="L17" s="23">
        <v>34234073</v>
      </c>
      <c r="M17" s="23">
        <v>34234073</v>
      </c>
    </row>
    <row r="18" spans="1:13" x14ac:dyDescent="0.25">
      <c r="A18">
        <v>15</v>
      </c>
      <c r="B18" t="s">
        <v>69</v>
      </c>
      <c r="C18" s="23">
        <v>82438260</v>
      </c>
      <c r="D18" s="23">
        <v>82438260</v>
      </c>
      <c r="E18" s="23">
        <v>82438260</v>
      </c>
      <c r="F18" s="23">
        <v>82438260</v>
      </c>
      <c r="G18" s="23">
        <v>82438260</v>
      </c>
      <c r="H18" s="23">
        <v>82438260</v>
      </c>
      <c r="I18" s="23">
        <v>82438260</v>
      </c>
      <c r="J18" s="23">
        <v>82438260</v>
      </c>
      <c r="K18" s="23">
        <v>82438260</v>
      </c>
      <c r="L18" s="23">
        <v>82438260</v>
      </c>
      <c r="M18" s="23">
        <v>82438260</v>
      </c>
    </row>
    <row r="20" spans="1:13" x14ac:dyDescent="0.25">
      <c r="A20" t="s">
        <v>84</v>
      </c>
    </row>
    <row r="21" spans="1:13" x14ac:dyDescent="0.25">
      <c r="B21" t="s">
        <v>42</v>
      </c>
      <c r="C21" t="s">
        <v>43</v>
      </c>
      <c r="D21" t="s">
        <v>44</v>
      </c>
      <c r="E21" t="s">
        <v>45</v>
      </c>
      <c r="F21" t="s">
        <v>46</v>
      </c>
      <c r="G21" t="s">
        <v>47</v>
      </c>
      <c r="H21" t="s">
        <v>48</v>
      </c>
      <c r="I21" t="s">
        <v>49</v>
      </c>
      <c r="J21" t="s">
        <v>50</v>
      </c>
      <c r="K21" t="s">
        <v>51</v>
      </c>
      <c r="L21" t="s">
        <v>52</v>
      </c>
      <c r="M21" t="s">
        <v>53</v>
      </c>
    </row>
    <row r="22" spans="1:13" x14ac:dyDescent="0.25">
      <c r="A22">
        <v>0</v>
      </c>
      <c r="B22" t="s">
        <v>54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>
        <v>1</v>
      </c>
      <c r="B23" t="s">
        <v>55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>
        <v>2</v>
      </c>
      <c r="B24" t="s">
        <v>56</v>
      </c>
      <c r="C24" s="23">
        <v>2561565</v>
      </c>
      <c r="D24" s="23">
        <v>2561565</v>
      </c>
      <c r="E24" s="23">
        <v>2561565</v>
      </c>
      <c r="F24" s="23">
        <v>2561565</v>
      </c>
      <c r="G24" s="23">
        <v>2561565</v>
      </c>
      <c r="H24" s="23">
        <v>2561565</v>
      </c>
      <c r="I24" s="23">
        <v>2561565</v>
      </c>
      <c r="J24" s="23">
        <v>2561565</v>
      </c>
      <c r="K24" s="23">
        <v>2561565</v>
      </c>
      <c r="L24" s="23">
        <v>2561565</v>
      </c>
      <c r="M24" s="23">
        <v>2561565</v>
      </c>
    </row>
    <row r="25" spans="1:13" x14ac:dyDescent="0.25">
      <c r="A25">
        <v>3</v>
      </c>
      <c r="B25" t="s">
        <v>57</v>
      </c>
      <c r="C25" s="23">
        <v>4268056</v>
      </c>
      <c r="D25" s="23">
        <v>4268056</v>
      </c>
      <c r="E25" s="23">
        <v>4268056</v>
      </c>
      <c r="F25" s="23">
        <v>4268056</v>
      </c>
      <c r="G25" s="23">
        <v>4268056</v>
      </c>
      <c r="H25" s="23">
        <v>4268056</v>
      </c>
      <c r="I25" s="23">
        <v>4268056</v>
      </c>
      <c r="J25" s="23">
        <v>4268056</v>
      </c>
      <c r="K25" s="23">
        <v>4268056</v>
      </c>
      <c r="L25" s="23">
        <v>4268056</v>
      </c>
      <c r="M25" s="23">
        <v>4268056</v>
      </c>
    </row>
    <row r="26" spans="1:13" x14ac:dyDescent="0.25">
      <c r="A26">
        <v>4</v>
      </c>
      <c r="B26" t="s">
        <v>58</v>
      </c>
      <c r="C26" s="23">
        <v>5618941</v>
      </c>
      <c r="D26" s="23">
        <v>5618941</v>
      </c>
      <c r="E26" s="23">
        <v>5618941</v>
      </c>
      <c r="F26" s="23">
        <v>5618941</v>
      </c>
      <c r="G26" s="23">
        <v>5618941</v>
      </c>
      <c r="H26" s="23">
        <v>5618941</v>
      </c>
      <c r="I26" s="23">
        <v>5618941</v>
      </c>
      <c r="J26" s="23">
        <v>5618941</v>
      </c>
      <c r="K26" s="23">
        <v>5618941</v>
      </c>
      <c r="L26" s="23">
        <v>5618941</v>
      </c>
      <c r="M26" s="23">
        <v>5618941</v>
      </c>
    </row>
    <row r="27" spans="1:13" x14ac:dyDescent="0.25">
      <c r="A27">
        <v>5</v>
      </c>
      <c r="B27" t="s">
        <v>59</v>
      </c>
      <c r="C27" s="23">
        <v>6858607</v>
      </c>
      <c r="D27" s="23">
        <v>6858607</v>
      </c>
      <c r="E27" s="23">
        <v>6858607</v>
      </c>
      <c r="F27" s="23">
        <v>6858607</v>
      </c>
      <c r="G27" s="23">
        <v>6858607</v>
      </c>
      <c r="H27" s="23">
        <v>6858607</v>
      </c>
      <c r="I27" s="23">
        <v>6858607</v>
      </c>
      <c r="J27" s="23">
        <v>6858607</v>
      </c>
      <c r="K27" s="23">
        <v>6858607</v>
      </c>
      <c r="L27" s="23">
        <v>6858607</v>
      </c>
      <c r="M27" s="23">
        <v>6858607</v>
      </c>
    </row>
    <row r="28" spans="1:13" x14ac:dyDescent="0.25">
      <c r="A28">
        <v>6</v>
      </c>
      <c r="B28" t="s">
        <v>60</v>
      </c>
      <c r="C28" s="23">
        <v>8303693</v>
      </c>
      <c r="D28" s="23">
        <v>8303693</v>
      </c>
      <c r="E28" s="23">
        <v>8303693</v>
      </c>
      <c r="F28" s="23">
        <v>8303693</v>
      </c>
      <c r="G28" s="23">
        <v>8303693</v>
      </c>
      <c r="H28" s="23">
        <v>8303693</v>
      </c>
      <c r="I28" s="23">
        <v>8303693</v>
      </c>
      <c r="J28" s="23">
        <v>8303693</v>
      </c>
      <c r="K28" s="23">
        <v>8303693</v>
      </c>
      <c r="L28" s="23">
        <v>8303693</v>
      </c>
      <c r="M28" s="23">
        <v>8303693</v>
      </c>
    </row>
    <row r="29" spans="1:13" x14ac:dyDescent="0.25">
      <c r="A29">
        <v>7</v>
      </c>
      <c r="B29" t="s">
        <v>61</v>
      </c>
      <c r="C29" s="23">
        <v>9890776</v>
      </c>
      <c r="D29" s="23">
        <v>9890776</v>
      </c>
      <c r="E29" s="23">
        <v>9890776</v>
      </c>
      <c r="F29" s="23">
        <v>9890776</v>
      </c>
      <c r="G29" s="23">
        <v>9890776</v>
      </c>
      <c r="H29" s="23">
        <v>9890776</v>
      </c>
      <c r="I29" s="23">
        <v>9890776</v>
      </c>
      <c r="J29" s="23">
        <v>9890776</v>
      </c>
      <c r="K29" s="23">
        <v>9890776</v>
      </c>
      <c r="L29" s="23">
        <v>9890776</v>
      </c>
      <c r="M29" s="23">
        <v>9890776</v>
      </c>
    </row>
    <row r="30" spans="1:13" x14ac:dyDescent="0.25">
      <c r="A30">
        <v>8</v>
      </c>
      <c r="B30" t="s">
        <v>62</v>
      </c>
      <c r="C30" s="23">
        <v>11635032</v>
      </c>
      <c r="D30" s="23">
        <v>11635032</v>
      </c>
      <c r="E30" s="23">
        <v>11635032</v>
      </c>
      <c r="F30" s="23">
        <v>11635032</v>
      </c>
      <c r="G30" s="23">
        <v>11635032</v>
      </c>
      <c r="H30" s="23">
        <v>11635032</v>
      </c>
      <c r="I30" s="23">
        <v>11635032</v>
      </c>
      <c r="J30" s="23">
        <v>11635032</v>
      </c>
      <c r="K30" s="23">
        <v>11635032</v>
      </c>
      <c r="L30" s="23">
        <v>11635032</v>
      </c>
      <c r="M30" s="23">
        <v>11635032</v>
      </c>
    </row>
    <row r="31" spans="1:13" x14ac:dyDescent="0.25">
      <c r="A31">
        <v>9</v>
      </c>
      <c r="B31" t="s">
        <v>63</v>
      </c>
      <c r="C31" s="23">
        <v>14353495</v>
      </c>
      <c r="D31" s="23">
        <v>14353495</v>
      </c>
      <c r="E31" s="23">
        <v>14353495</v>
      </c>
      <c r="F31" s="23">
        <v>14353495</v>
      </c>
      <c r="G31" s="23">
        <v>14353495</v>
      </c>
      <c r="H31" s="23">
        <v>14353495</v>
      </c>
      <c r="I31" s="23">
        <v>14353495</v>
      </c>
      <c r="J31" s="23">
        <v>14353495</v>
      </c>
      <c r="K31" s="23">
        <v>14353495</v>
      </c>
      <c r="L31" s="23">
        <v>14353495</v>
      </c>
      <c r="M31" s="23">
        <v>14353495</v>
      </c>
    </row>
    <row r="32" spans="1:13" x14ac:dyDescent="0.25">
      <c r="A32">
        <v>10</v>
      </c>
      <c r="B32" t="s">
        <v>64</v>
      </c>
      <c r="C32" s="23">
        <v>18730486</v>
      </c>
      <c r="D32" s="23">
        <v>18730486</v>
      </c>
      <c r="E32" s="23">
        <v>18730486</v>
      </c>
      <c r="F32" s="23">
        <v>18730486</v>
      </c>
      <c r="G32" s="23">
        <v>18730486</v>
      </c>
      <c r="H32" s="23">
        <v>18730486</v>
      </c>
      <c r="I32" s="23">
        <v>18730486</v>
      </c>
      <c r="J32" s="23">
        <v>18730486</v>
      </c>
      <c r="K32" s="23">
        <v>18730486</v>
      </c>
      <c r="L32" s="23">
        <v>18730486</v>
      </c>
      <c r="M32" s="23">
        <v>18730486</v>
      </c>
    </row>
    <row r="33" spans="1:13" x14ac:dyDescent="0.25">
      <c r="A33">
        <v>11</v>
      </c>
      <c r="B33" t="s">
        <v>65</v>
      </c>
      <c r="C33" s="23">
        <v>36720196</v>
      </c>
      <c r="D33" s="23">
        <v>36720196</v>
      </c>
      <c r="E33" s="23">
        <v>36720196</v>
      </c>
      <c r="F33" s="23">
        <v>36720196</v>
      </c>
      <c r="G33" s="23">
        <v>36720196</v>
      </c>
      <c r="H33" s="23">
        <v>36720196</v>
      </c>
      <c r="I33" s="23">
        <v>36720196</v>
      </c>
      <c r="J33" s="23">
        <v>36720196</v>
      </c>
      <c r="K33" s="23">
        <v>36720196</v>
      </c>
      <c r="L33" s="23">
        <v>36720196</v>
      </c>
      <c r="M33" s="23">
        <v>36720196</v>
      </c>
    </row>
    <row r="34" spans="1:13" x14ac:dyDescent="0.25">
      <c r="A34">
        <v>12</v>
      </c>
      <c r="B34" t="s">
        <v>66</v>
      </c>
      <c r="C34" s="23">
        <v>11894451</v>
      </c>
      <c r="D34" s="23">
        <v>11894451</v>
      </c>
      <c r="E34" s="23">
        <v>11894451</v>
      </c>
      <c r="F34" s="23">
        <v>11894451</v>
      </c>
      <c r="G34" s="23">
        <v>11894451</v>
      </c>
      <c r="H34" s="23">
        <v>11894451</v>
      </c>
      <c r="I34" s="23">
        <v>11894451</v>
      </c>
      <c r="J34" s="23">
        <v>11894451</v>
      </c>
      <c r="K34" s="23">
        <v>11894451</v>
      </c>
      <c r="L34" s="23">
        <v>11894451</v>
      </c>
      <c r="M34" s="23">
        <v>11894451</v>
      </c>
    </row>
    <row r="35" spans="1:13" x14ac:dyDescent="0.25">
      <c r="A35">
        <v>13</v>
      </c>
      <c r="B35" t="s">
        <v>67</v>
      </c>
      <c r="C35" s="23">
        <v>25576854</v>
      </c>
      <c r="D35" s="23">
        <v>25576854</v>
      </c>
      <c r="E35" s="23">
        <v>25576854</v>
      </c>
      <c r="F35" s="23">
        <v>25576854</v>
      </c>
      <c r="G35" s="23">
        <v>25576854</v>
      </c>
      <c r="H35" s="23">
        <v>25576854</v>
      </c>
      <c r="I35" s="23">
        <v>25576854</v>
      </c>
      <c r="J35" s="23">
        <v>25576854</v>
      </c>
      <c r="K35" s="23">
        <v>25576854</v>
      </c>
      <c r="L35" s="23">
        <v>25576854</v>
      </c>
      <c r="M35" s="23">
        <v>25576854</v>
      </c>
    </row>
    <row r="36" spans="1:13" x14ac:dyDescent="0.25">
      <c r="A36">
        <v>14</v>
      </c>
      <c r="B36" t="s">
        <v>68</v>
      </c>
      <c r="C36" s="23">
        <v>37346261</v>
      </c>
      <c r="D36" s="23">
        <v>37346261</v>
      </c>
      <c r="E36" s="23">
        <v>37346261</v>
      </c>
      <c r="F36" s="23">
        <v>37346261</v>
      </c>
      <c r="G36" s="23">
        <v>37346261</v>
      </c>
      <c r="H36" s="23">
        <v>37346261</v>
      </c>
      <c r="I36" s="23">
        <v>37346261</v>
      </c>
      <c r="J36" s="23">
        <v>37346261</v>
      </c>
      <c r="K36" s="23">
        <v>37346261</v>
      </c>
      <c r="L36" s="23">
        <v>37346261</v>
      </c>
      <c r="M36" s="23">
        <v>37346261</v>
      </c>
    </row>
    <row r="37" spans="1:13" x14ac:dyDescent="0.25">
      <c r="A37">
        <v>15</v>
      </c>
      <c r="B37" t="s">
        <v>69</v>
      </c>
      <c r="C37" s="23">
        <v>89932647</v>
      </c>
      <c r="D37" s="23">
        <v>89932647</v>
      </c>
      <c r="E37" s="23">
        <v>89932647</v>
      </c>
      <c r="F37" s="23">
        <v>89932647</v>
      </c>
      <c r="G37" s="23">
        <v>89932647</v>
      </c>
      <c r="H37" s="23">
        <v>89932647</v>
      </c>
      <c r="I37" s="23">
        <v>89932647</v>
      </c>
      <c r="J37" s="23">
        <v>89932647</v>
      </c>
      <c r="K37" s="23">
        <v>89932647</v>
      </c>
      <c r="L37" s="23">
        <v>89932647</v>
      </c>
      <c r="M37" s="23">
        <v>89932647</v>
      </c>
    </row>
    <row r="40" spans="1:13" x14ac:dyDescent="0.25">
      <c r="A40" t="s">
        <v>85</v>
      </c>
    </row>
    <row r="41" spans="1:13" x14ac:dyDescent="0.25">
      <c r="B41" t="s">
        <v>42</v>
      </c>
      <c r="C41" t="s">
        <v>43</v>
      </c>
      <c r="D41" t="s">
        <v>44</v>
      </c>
      <c r="E41" t="s">
        <v>45</v>
      </c>
      <c r="F41" t="s">
        <v>46</v>
      </c>
      <c r="G41" t="s">
        <v>47</v>
      </c>
      <c r="H41" t="s">
        <v>48</v>
      </c>
      <c r="I41" t="s">
        <v>49</v>
      </c>
      <c r="J41" t="s">
        <v>50</v>
      </c>
      <c r="K41" t="s">
        <v>51</v>
      </c>
      <c r="L41" t="s">
        <v>52</v>
      </c>
      <c r="M41" t="s">
        <v>53</v>
      </c>
    </row>
    <row r="42" spans="1:13" x14ac:dyDescent="0.25">
      <c r="A42">
        <v>0</v>
      </c>
      <c r="B42" t="s">
        <v>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>
        <v>1</v>
      </c>
      <c r="B43" t="s">
        <v>55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>
        <v>2</v>
      </c>
      <c r="B44" t="s">
        <v>56</v>
      </c>
      <c r="C44" s="23">
        <v>2348101</v>
      </c>
      <c r="D44" s="23">
        <v>2348101</v>
      </c>
      <c r="E44" s="23">
        <v>2348101</v>
      </c>
      <c r="F44" s="23">
        <v>2348101</v>
      </c>
      <c r="G44" s="23">
        <v>2348101</v>
      </c>
      <c r="H44" s="23">
        <v>4271047</v>
      </c>
      <c r="I44" s="23">
        <v>4271047</v>
      </c>
      <c r="J44" s="23">
        <v>4271047</v>
      </c>
      <c r="K44" s="23">
        <v>4271047</v>
      </c>
      <c r="L44" s="23">
        <v>4271047</v>
      </c>
      <c r="M44" s="23">
        <v>4271047</v>
      </c>
    </row>
    <row r="45" spans="1:13" x14ac:dyDescent="0.25">
      <c r="A45">
        <v>3</v>
      </c>
      <c r="B45" t="s">
        <v>57</v>
      </c>
      <c r="C45" s="23">
        <v>3912385</v>
      </c>
      <c r="D45" s="23">
        <v>3912385</v>
      </c>
      <c r="E45" s="23">
        <v>3912385</v>
      </c>
      <c r="F45" s="23">
        <v>3912385</v>
      </c>
      <c r="G45" s="23">
        <v>3912385</v>
      </c>
      <c r="H45" s="23">
        <v>6970330</v>
      </c>
      <c r="I45" s="23">
        <v>6970330</v>
      </c>
      <c r="J45" s="23">
        <v>6970330</v>
      </c>
      <c r="K45" s="23">
        <v>6970330</v>
      </c>
      <c r="L45" s="23">
        <v>6970330</v>
      </c>
      <c r="M45" s="23">
        <v>6970330</v>
      </c>
    </row>
    <row r="46" spans="1:13" x14ac:dyDescent="0.25">
      <c r="A46">
        <v>4</v>
      </c>
      <c r="B46" t="s">
        <v>58</v>
      </c>
      <c r="C46" s="23">
        <v>5150696</v>
      </c>
      <c r="D46" s="23">
        <v>5150696</v>
      </c>
      <c r="E46" s="23">
        <v>5150696</v>
      </c>
      <c r="F46" s="23">
        <v>5150696</v>
      </c>
      <c r="G46" s="23">
        <v>5150696</v>
      </c>
      <c r="H46" s="23">
        <v>8839778</v>
      </c>
      <c r="I46" s="23">
        <v>8839778</v>
      </c>
      <c r="J46" s="23">
        <v>8839778</v>
      </c>
      <c r="K46" s="23">
        <v>8839778</v>
      </c>
      <c r="L46" s="23">
        <v>8839778</v>
      </c>
      <c r="M46" s="23">
        <v>8839778</v>
      </c>
    </row>
    <row r="47" spans="1:13" x14ac:dyDescent="0.25">
      <c r="A47">
        <v>5</v>
      </c>
      <c r="B47" t="s">
        <v>59</v>
      </c>
      <c r="C47" s="23">
        <v>6287057</v>
      </c>
      <c r="D47" s="23">
        <v>6287057</v>
      </c>
      <c r="E47" s="23">
        <v>6287057</v>
      </c>
      <c r="F47" s="23">
        <v>6287057</v>
      </c>
      <c r="G47" s="23">
        <v>6287057</v>
      </c>
      <c r="H47" s="23">
        <v>10675051</v>
      </c>
      <c r="I47" s="23">
        <v>10675051</v>
      </c>
      <c r="J47" s="23">
        <v>10675051</v>
      </c>
      <c r="K47" s="23">
        <v>10675051</v>
      </c>
      <c r="L47" s="23">
        <v>10675051</v>
      </c>
      <c r="M47" s="23">
        <v>10675051</v>
      </c>
    </row>
    <row r="48" spans="1:13" x14ac:dyDescent="0.25">
      <c r="A48">
        <v>6</v>
      </c>
      <c r="B48" t="s">
        <v>60</v>
      </c>
      <c r="C48" s="23">
        <v>7611719</v>
      </c>
      <c r="D48" s="23">
        <v>7611719</v>
      </c>
      <c r="E48" s="23">
        <v>7611719</v>
      </c>
      <c r="F48" s="23">
        <v>7611719</v>
      </c>
      <c r="G48" s="23">
        <v>7611719</v>
      </c>
      <c r="H48" s="23">
        <v>12633016</v>
      </c>
      <c r="I48" s="23">
        <v>12633016</v>
      </c>
      <c r="J48" s="23">
        <v>12633016</v>
      </c>
      <c r="K48" s="23">
        <v>12633016</v>
      </c>
      <c r="L48" s="23">
        <v>12633016</v>
      </c>
      <c r="M48" s="23">
        <v>12633016</v>
      </c>
    </row>
    <row r="49" spans="1:13" x14ac:dyDescent="0.25">
      <c r="A49">
        <v>7</v>
      </c>
      <c r="B49" t="s">
        <v>61</v>
      </c>
      <c r="C49" s="23">
        <v>9066544</v>
      </c>
      <c r="D49" s="23">
        <v>9066544</v>
      </c>
      <c r="E49" s="23">
        <v>9066544</v>
      </c>
      <c r="F49" s="23">
        <v>9066544</v>
      </c>
      <c r="G49" s="23">
        <v>9066544</v>
      </c>
      <c r="H49" s="23">
        <v>14734702</v>
      </c>
      <c r="I49" s="23">
        <v>14734702</v>
      </c>
      <c r="J49" s="23">
        <v>14734702</v>
      </c>
      <c r="K49" s="23">
        <v>14734702</v>
      </c>
      <c r="L49" s="23">
        <v>14734702</v>
      </c>
      <c r="M49" s="23">
        <v>14734702</v>
      </c>
    </row>
    <row r="50" spans="1:13" x14ac:dyDescent="0.25">
      <c r="A50">
        <v>8</v>
      </c>
      <c r="B50" t="s">
        <v>62</v>
      </c>
      <c r="C50" s="23">
        <v>10665446</v>
      </c>
      <c r="D50" s="23">
        <v>10665446</v>
      </c>
      <c r="E50" s="23">
        <v>10665446</v>
      </c>
      <c r="F50" s="23">
        <v>10665446</v>
      </c>
      <c r="G50" s="23">
        <v>10665446</v>
      </c>
      <c r="H50" s="23">
        <v>17374486</v>
      </c>
      <c r="I50" s="23">
        <v>17374486</v>
      </c>
      <c r="J50" s="23">
        <v>17374486</v>
      </c>
      <c r="K50" s="23">
        <v>17374486</v>
      </c>
      <c r="L50" s="23">
        <v>17374486</v>
      </c>
      <c r="M50" s="23">
        <v>17374486</v>
      </c>
    </row>
    <row r="51" spans="1:13" x14ac:dyDescent="0.25">
      <c r="A51">
        <v>9</v>
      </c>
      <c r="B51" t="s">
        <v>63</v>
      </c>
      <c r="C51" s="23">
        <v>13157370</v>
      </c>
      <c r="D51" s="23">
        <v>13157370</v>
      </c>
      <c r="E51" s="23">
        <v>13157370</v>
      </c>
      <c r="F51" s="23">
        <v>13157370</v>
      </c>
      <c r="G51" s="23">
        <v>13157370</v>
      </c>
      <c r="H51" s="23">
        <v>21042423</v>
      </c>
      <c r="I51" s="23">
        <v>21042423</v>
      </c>
      <c r="J51" s="23">
        <v>21042423</v>
      </c>
      <c r="K51" s="23">
        <v>21042423</v>
      </c>
      <c r="L51" s="23">
        <v>21042423</v>
      </c>
      <c r="M51" s="23">
        <v>21042423</v>
      </c>
    </row>
    <row r="52" spans="1:13" x14ac:dyDescent="0.25">
      <c r="A52">
        <v>10</v>
      </c>
      <c r="B52" t="s">
        <v>64</v>
      </c>
      <c r="C52" s="23">
        <v>17169612</v>
      </c>
      <c r="D52" s="23">
        <v>17169612</v>
      </c>
      <c r="E52" s="23">
        <v>17169612</v>
      </c>
      <c r="F52" s="23">
        <v>17169612</v>
      </c>
      <c r="G52" s="23">
        <v>17169612</v>
      </c>
      <c r="H52" s="23">
        <v>26899431</v>
      </c>
      <c r="I52" s="23">
        <v>26899431</v>
      </c>
      <c r="J52" s="23">
        <v>26899431</v>
      </c>
      <c r="K52" s="23">
        <v>26899431</v>
      </c>
      <c r="L52" s="23">
        <v>26899431</v>
      </c>
      <c r="M52" s="23">
        <v>26899431</v>
      </c>
    </row>
    <row r="53" spans="1:13" x14ac:dyDescent="0.25">
      <c r="A53">
        <v>11</v>
      </c>
      <c r="B53" t="s">
        <v>65</v>
      </c>
      <c r="C53" s="23">
        <v>33660180</v>
      </c>
      <c r="D53" s="23">
        <v>33660180</v>
      </c>
      <c r="E53" s="23">
        <v>33660180</v>
      </c>
      <c r="F53" s="23">
        <v>33660180</v>
      </c>
      <c r="G53" s="23">
        <v>33660180</v>
      </c>
      <c r="H53" s="23">
        <v>50575039</v>
      </c>
      <c r="I53" s="23">
        <v>50575039</v>
      </c>
      <c r="J53" s="23">
        <v>50575039</v>
      </c>
      <c r="K53" s="23">
        <v>50575039</v>
      </c>
      <c r="L53" s="23">
        <v>50575039</v>
      </c>
      <c r="M53" s="23">
        <v>50575039</v>
      </c>
    </row>
    <row r="54" spans="1:13" x14ac:dyDescent="0.25">
      <c r="A54">
        <v>12</v>
      </c>
      <c r="B54" t="s">
        <v>66</v>
      </c>
      <c r="C54" s="23">
        <v>10903247</v>
      </c>
      <c r="D54" s="23">
        <v>10903247</v>
      </c>
      <c r="E54" s="23">
        <v>10903247</v>
      </c>
      <c r="F54" s="23">
        <v>10903247</v>
      </c>
      <c r="G54" s="23">
        <v>10903247</v>
      </c>
      <c r="H54" s="23">
        <v>17402053</v>
      </c>
      <c r="I54" s="23">
        <v>17402053</v>
      </c>
      <c r="J54" s="23">
        <v>17402053</v>
      </c>
      <c r="K54" s="23">
        <v>17402053</v>
      </c>
      <c r="L54" s="23">
        <v>17402053</v>
      </c>
      <c r="M54" s="23">
        <v>17402053</v>
      </c>
    </row>
    <row r="55" spans="1:13" x14ac:dyDescent="0.25">
      <c r="A55">
        <v>13</v>
      </c>
      <c r="B55" t="s">
        <v>67</v>
      </c>
      <c r="C55" s="23">
        <v>23445449</v>
      </c>
      <c r="D55" s="23">
        <v>23445449</v>
      </c>
      <c r="E55" s="23">
        <v>23445449</v>
      </c>
      <c r="F55" s="23">
        <v>23445449</v>
      </c>
      <c r="G55" s="23">
        <v>23445449</v>
      </c>
      <c r="H55" s="23">
        <v>35996934</v>
      </c>
      <c r="I55" s="23">
        <v>35996934</v>
      </c>
      <c r="J55" s="23">
        <v>35996934</v>
      </c>
      <c r="K55" s="23">
        <v>35996934</v>
      </c>
      <c r="L55" s="23">
        <v>35996934</v>
      </c>
      <c r="M55" s="23">
        <v>35996934</v>
      </c>
    </row>
    <row r="56" spans="1:13" x14ac:dyDescent="0.25">
      <c r="A56">
        <v>14</v>
      </c>
      <c r="B56" t="s">
        <v>68</v>
      </c>
      <c r="C56" s="23">
        <v>34234073</v>
      </c>
      <c r="D56" s="23">
        <v>34234073</v>
      </c>
      <c r="E56" s="23">
        <v>34234073</v>
      </c>
      <c r="F56" s="23">
        <v>34234073</v>
      </c>
      <c r="G56" s="23">
        <v>34234073</v>
      </c>
      <c r="H56" s="23">
        <v>52534605</v>
      </c>
      <c r="I56" s="23">
        <v>52534605</v>
      </c>
      <c r="J56" s="23">
        <v>52534605</v>
      </c>
      <c r="K56" s="23">
        <v>52534605</v>
      </c>
      <c r="L56" s="23">
        <v>52534605</v>
      </c>
      <c r="M56" s="23">
        <v>52534605</v>
      </c>
    </row>
    <row r="57" spans="1:13" x14ac:dyDescent="0.25">
      <c r="A57">
        <v>15</v>
      </c>
      <c r="B57" t="s">
        <v>69</v>
      </c>
      <c r="C57" s="23">
        <v>82438260</v>
      </c>
      <c r="D57" s="23">
        <v>82438260</v>
      </c>
      <c r="E57" s="23">
        <v>82438260</v>
      </c>
      <c r="F57" s="23">
        <v>82438260</v>
      </c>
      <c r="G57" s="23">
        <v>82438260</v>
      </c>
      <c r="H57" s="23">
        <v>115627298</v>
      </c>
      <c r="I57" s="23">
        <v>115627298</v>
      </c>
      <c r="J57" s="23">
        <v>115627298</v>
      </c>
      <c r="K57" s="23">
        <v>115627298</v>
      </c>
      <c r="L57" s="23">
        <v>115627298</v>
      </c>
      <c r="M57" s="23">
        <v>115627298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0D37-8C98-4638-A59B-04D7FFD5DF58}">
  <dimension ref="A1:M46"/>
  <sheetViews>
    <sheetView topLeftCell="A3" workbookViewId="0">
      <selection activeCell="H46" sqref="H46"/>
    </sheetView>
  </sheetViews>
  <sheetFormatPr defaultRowHeight="15" x14ac:dyDescent="0.25"/>
  <cols>
    <col min="3" max="7" width="11.140625" bestFit="1" customWidth="1"/>
    <col min="8" max="13" width="14.42578125" bestFit="1" customWidth="1"/>
  </cols>
  <sheetData>
    <row r="1" spans="1:13" x14ac:dyDescent="0.25">
      <c r="A1" t="s">
        <v>82</v>
      </c>
    </row>
    <row r="2" spans="1:13" x14ac:dyDescent="0.25"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</row>
    <row r="3" spans="1:13" x14ac:dyDescent="0.25">
      <c r="A3">
        <v>0</v>
      </c>
      <c r="B3" t="s">
        <v>71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1</v>
      </c>
      <c r="B4">
        <f>0</f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2</v>
      </c>
      <c r="B5" t="s">
        <v>72</v>
      </c>
      <c r="C5" s="23">
        <v>5191991</v>
      </c>
      <c r="D5" s="23">
        <v>5191991</v>
      </c>
      <c r="E5" s="23">
        <v>5191991</v>
      </c>
      <c r="F5" s="23">
        <v>5191991</v>
      </c>
      <c r="G5" s="23">
        <v>5191991</v>
      </c>
      <c r="H5" s="23">
        <v>5191991</v>
      </c>
      <c r="I5" s="23">
        <v>5191991</v>
      </c>
      <c r="J5" s="23">
        <v>5191991</v>
      </c>
      <c r="K5" s="23">
        <v>5191991</v>
      </c>
      <c r="L5" s="23">
        <v>5191991</v>
      </c>
      <c r="M5" s="23">
        <v>5191991</v>
      </c>
    </row>
    <row r="6" spans="1:13" x14ac:dyDescent="0.25">
      <c r="A6">
        <v>3</v>
      </c>
      <c r="B6" t="s">
        <v>73</v>
      </c>
      <c r="C6" s="23">
        <v>60158243</v>
      </c>
      <c r="D6" s="23">
        <v>60158243</v>
      </c>
      <c r="E6" s="23">
        <v>60158243</v>
      </c>
      <c r="F6" s="23">
        <v>60158243</v>
      </c>
      <c r="G6" s="23">
        <v>60158243</v>
      </c>
      <c r="H6" s="23">
        <v>60158243</v>
      </c>
      <c r="I6" s="23">
        <v>60158243</v>
      </c>
      <c r="J6" s="23">
        <v>60158243</v>
      </c>
      <c r="K6" s="23">
        <v>60158243</v>
      </c>
      <c r="L6" s="23">
        <v>60158243</v>
      </c>
      <c r="M6" s="23">
        <v>60158243</v>
      </c>
    </row>
    <row r="7" spans="1:13" x14ac:dyDescent="0.25">
      <c r="A7">
        <v>4</v>
      </c>
      <c r="B7" t="s">
        <v>74</v>
      </c>
      <c r="C7" s="23">
        <v>87634370</v>
      </c>
      <c r="D7" s="23">
        <v>87634370</v>
      </c>
      <c r="E7" s="23">
        <v>87634370</v>
      </c>
      <c r="F7" s="23">
        <v>87634370</v>
      </c>
      <c r="G7" s="23">
        <v>87634370</v>
      </c>
      <c r="H7" s="23">
        <v>87634370</v>
      </c>
      <c r="I7" s="23">
        <v>87634370</v>
      </c>
      <c r="J7" s="23">
        <v>87634370</v>
      </c>
      <c r="K7" s="23">
        <v>87634370</v>
      </c>
      <c r="L7" s="23">
        <v>87634370</v>
      </c>
      <c r="M7" s="23">
        <v>87634370</v>
      </c>
    </row>
    <row r="8" spans="1:13" x14ac:dyDescent="0.25">
      <c r="A8">
        <v>5</v>
      </c>
      <c r="B8" t="s">
        <v>75</v>
      </c>
      <c r="C8" s="23">
        <v>140640273</v>
      </c>
      <c r="D8" s="23">
        <v>140640273</v>
      </c>
      <c r="E8" s="23">
        <v>140640273</v>
      </c>
      <c r="F8" s="23">
        <v>140640273</v>
      </c>
      <c r="G8" s="23">
        <v>140640273</v>
      </c>
      <c r="H8" s="23">
        <v>140640273</v>
      </c>
      <c r="I8" s="23">
        <v>140640273</v>
      </c>
      <c r="J8" s="23">
        <v>140640273</v>
      </c>
      <c r="K8" s="23">
        <v>140640273</v>
      </c>
      <c r="L8" s="23">
        <v>140640273</v>
      </c>
      <c r="M8" s="23">
        <v>140640273</v>
      </c>
    </row>
    <row r="9" spans="1:13" x14ac:dyDescent="0.25">
      <c r="A9">
        <v>6</v>
      </c>
      <c r="B9" t="s">
        <v>76</v>
      </c>
      <c r="C9" s="23">
        <v>113095564</v>
      </c>
      <c r="D9" s="23">
        <v>113095564</v>
      </c>
      <c r="E9" s="23">
        <v>113095564</v>
      </c>
      <c r="F9" s="23">
        <v>113095564</v>
      </c>
      <c r="G9" s="23">
        <v>113095564</v>
      </c>
      <c r="H9" s="23">
        <v>113095564</v>
      </c>
      <c r="I9" s="23">
        <v>113095564</v>
      </c>
      <c r="J9" s="23">
        <v>113095564</v>
      </c>
      <c r="K9" s="23">
        <v>113095564</v>
      </c>
      <c r="L9" s="23">
        <v>113095564</v>
      </c>
      <c r="M9" s="23">
        <v>113095564</v>
      </c>
    </row>
    <row r="10" spans="1:13" x14ac:dyDescent="0.25">
      <c r="A10">
        <v>7</v>
      </c>
      <c r="B10" t="s">
        <v>77</v>
      </c>
      <c r="C10" s="23">
        <v>56674616</v>
      </c>
      <c r="D10" s="23">
        <v>56674616</v>
      </c>
      <c r="E10" s="23">
        <v>56674616</v>
      </c>
      <c r="F10" s="23">
        <v>56674616</v>
      </c>
      <c r="G10" s="23">
        <v>56674616</v>
      </c>
      <c r="H10" s="23">
        <v>56674616</v>
      </c>
      <c r="I10" s="23">
        <v>56674616</v>
      </c>
      <c r="J10" s="23">
        <v>56674616</v>
      </c>
      <c r="K10" s="23">
        <v>56674616</v>
      </c>
      <c r="L10" s="23">
        <v>56674616</v>
      </c>
      <c r="M10" s="23">
        <v>56674616</v>
      </c>
    </row>
    <row r="11" spans="1:13" x14ac:dyDescent="0.25">
      <c r="A11">
        <v>8</v>
      </c>
      <c r="B11" t="s">
        <v>78</v>
      </c>
      <c r="C11" s="23">
        <v>101502926</v>
      </c>
      <c r="D11" s="23">
        <v>101502926</v>
      </c>
      <c r="E11" s="23">
        <v>101502926</v>
      </c>
      <c r="F11" s="23">
        <v>101502926</v>
      </c>
      <c r="G11" s="23">
        <v>101502926</v>
      </c>
      <c r="H11" s="23">
        <v>101502926</v>
      </c>
      <c r="I11" s="23">
        <v>101502926</v>
      </c>
      <c r="J11" s="23">
        <v>101502926</v>
      </c>
      <c r="K11" s="23">
        <v>101502926</v>
      </c>
      <c r="L11" s="23">
        <v>101502926</v>
      </c>
      <c r="M11" s="23">
        <v>101502926</v>
      </c>
    </row>
    <row r="12" spans="1:13" x14ac:dyDescent="0.25">
      <c r="A12">
        <v>9</v>
      </c>
      <c r="B12" t="s">
        <v>79</v>
      </c>
      <c r="C12" s="23">
        <v>93431302</v>
      </c>
      <c r="D12" s="23">
        <v>93431302</v>
      </c>
      <c r="E12" s="23">
        <v>93431302</v>
      </c>
      <c r="F12" s="23">
        <v>93431302</v>
      </c>
      <c r="G12" s="23">
        <v>93431302</v>
      </c>
      <c r="H12" s="23">
        <v>93431302</v>
      </c>
      <c r="I12" s="23">
        <v>93431302</v>
      </c>
      <c r="J12" s="23">
        <v>93431302</v>
      </c>
      <c r="K12" s="23">
        <v>93431302</v>
      </c>
      <c r="L12" s="23">
        <v>93431302</v>
      </c>
      <c r="M12" s="23">
        <v>93431302</v>
      </c>
    </row>
    <row r="13" spans="1:13" x14ac:dyDescent="0.25">
      <c r="A13">
        <v>10</v>
      </c>
      <c r="B13" t="s">
        <v>80</v>
      </c>
      <c r="C13" s="23">
        <v>106012255</v>
      </c>
      <c r="D13" s="23">
        <v>106012255</v>
      </c>
      <c r="E13" s="23">
        <v>106012255</v>
      </c>
      <c r="F13" s="23">
        <v>106012255</v>
      </c>
      <c r="G13" s="23">
        <v>106012255</v>
      </c>
      <c r="H13" s="23">
        <v>106012255</v>
      </c>
      <c r="I13" s="23">
        <v>106012255</v>
      </c>
      <c r="J13" s="23">
        <v>106012255</v>
      </c>
      <c r="K13" s="23">
        <v>106012255</v>
      </c>
      <c r="L13" s="23">
        <v>106012255</v>
      </c>
      <c r="M13" s="23">
        <v>106012255</v>
      </c>
    </row>
    <row r="14" spans="1:13" x14ac:dyDescent="0.25">
      <c r="A14">
        <v>11</v>
      </c>
      <c r="B14" t="s">
        <v>81</v>
      </c>
      <c r="C14" s="23">
        <v>764341539</v>
      </c>
      <c r="D14" s="23">
        <v>764341539</v>
      </c>
      <c r="E14" s="23">
        <v>764341539</v>
      </c>
      <c r="F14" s="23">
        <v>764341539</v>
      </c>
      <c r="G14" s="23">
        <v>764341539</v>
      </c>
      <c r="H14" s="23">
        <v>764341539</v>
      </c>
      <c r="I14" s="23">
        <v>764341539</v>
      </c>
      <c r="J14" s="23">
        <v>764341539</v>
      </c>
      <c r="K14" s="23">
        <v>764341539</v>
      </c>
      <c r="L14" s="23">
        <v>764341539</v>
      </c>
      <c r="M14" s="23">
        <v>764341539</v>
      </c>
    </row>
    <row r="16" spans="1:13" x14ac:dyDescent="0.25">
      <c r="A16" t="s">
        <v>83</v>
      </c>
    </row>
    <row r="17" spans="1:13" x14ac:dyDescent="0.25">
      <c r="B17" t="s">
        <v>42</v>
      </c>
      <c r="C17" t="s">
        <v>43</v>
      </c>
      <c r="D17" t="s">
        <v>44</v>
      </c>
      <c r="E17" t="s">
        <v>45</v>
      </c>
      <c r="F17" t="s">
        <v>46</v>
      </c>
      <c r="G17" t="s">
        <v>47</v>
      </c>
      <c r="H17" t="s">
        <v>48</v>
      </c>
      <c r="I17" t="s">
        <v>49</v>
      </c>
      <c r="J17" t="s">
        <v>50</v>
      </c>
      <c r="K17" t="s">
        <v>51</v>
      </c>
      <c r="L17" t="s">
        <v>52</v>
      </c>
      <c r="M17" t="s">
        <v>53</v>
      </c>
    </row>
    <row r="18" spans="1:13" x14ac:dyDescent="0.25">
      <c r="A18">
        <v>0</v>
      </c>
      <c r="B18" t="s">
        <v>71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>
        <v>1</v>
      </c>
      <c r="B19">
        <f>0</f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2</v>
      </c>
      <c r="B20" t="s">
        <v>72</v>
      </c>
      <c r="C20" s="23">
        <v>5663991</v>
      </c>
      <c r="D20" s="23">
        <v>5663991</v>
      </c>
      <c r="E20" s="23">
        <v>5663991</v>
      </c>
      <c r="F20" s="23">
        <v>5663991</v>
      </c>
      <c r="G20" s="23">
        <v>5663991</v>
      </c>
      <c r="H20" s="23">
        <v>5663991</v>
      </c>
      <c r="I20" s="23">
        <v>5663991</v>
      </c>
      <c r="J20" s="23">
        <v>5663991</v>
      </c>
      <c r="K20" s="23">
        <v>5663991</v>
      </c>
      <c r="L20" s="23">
        <v>5663991</v>
      </c>
      <c r="M20" s="23">
        <v>5663991</v>
      </c>
    </row>
    <row r="21" spans="1:13" x14ac:dyDescent="0.25">
      <c r="A21">
        <v>3</v>
      </c>
      <c r="B21" t="s">
        <v>73</v>
      </c>
      <c r="C21" s="23">
        <v>65627174</v>
      </c>
      <c r="D21" s="23">
        <v>65627174</v>
      </c>
      <c r="E21" s="23">
        <v>65627174</v>
      </c>
      <c r="F21" s="23">
        <v>65627174</v>
      </c>
      <c r="G21" s="23">
        <v>65627174</v>
      </c>
      <c r="H21" s="23">
        <v>65627174</v>
      </c>
      <c r="I21" s="23">
        <v>65627174</v>
      </c>
      <c r="J21" s="23">
        <v>65627174</v>
      </c>
      <c r="K21" s="23">
        <v>65627174</v>
      </c>
      <c r="L21" s="23">
        <v>65627174</v>
      </c>
      <c r="M21" s="23">
        <v>65627174</v>
      </c>
    </row>
    <row r="22" spans="1:13" x14ac:dyDescent="0.25">
      <c r="A22">
        <v>4</v>
      </c>
      <c r="B22" t="s">
        <v>74</v>
      </c>
      <c r="C22" s="23">
        <v>95601131</v>
      </c>
      <c r="D22" s="23">
        <v>95601131</v>
      </c>
      <c r="E22" s="23">
        <v>95601131</v>
      </c>
      <c r="F22" s="23">
        <v>95601131</v>
      </c>
      <c r="G22" s="23">
        <v>95601131</v>
      </c>
      <c r="H22" s="23">
        <v>95601131</v>
      </c>
      <c r="I22" s="23">
        <v>95601131</v>
      </c>
      <c r="J22" s="23">
        <v>95601131</v>
      </c>
      <c r="K22" s="23">
        <v>95601131</v>
      </c>
      <c r="L22" s="23">
        <v>95601131</v>
      </c>
      <c r="M22" s="23">
        <v>95601131</v>
      </c>
    </row>
    <row r="23" spans="1:13" x14ac:dyDescent="0.25">
      <c r="A23">
        <v>5</v>
      </c>
      <c r="B23" t="s">
        <v>75</v>
      </c>
      <c r="C23" s="23">
        <v>153425752</v>
      </c>
      <c r="D23" s="23">
        <v>153425752</v>
      </c>
      <c r="E23" s="23">
        <v>153425752</v>
      </c>
      <c r="F23" s="23">
        <v>153425752</v>
      </c>
      <c r="G23" s="23">
        <v>153425752</v>
      </c>
      <c r="H23" s="23">
        <v>153425752</v>
      </c>
      <c r="I23" s="23">
        <v>153425752</v>
      </c>
      <c r="J23" s="23">
        <v>153425752</v>
      </c>
      <c r="K23" s="23">
        <v>153425752</v>
      </c>
      <c r="L23" s="23">
        <v>153425752</v>
      </c>
      <c r="M23" s="23">
        <v>153425752</v>
      </c>
    </row>
    <row r="24" spans="1:13" x14ac:dyDescent="0.25">
      <c r="A24">
        <v>6</v>
      </c>
      <c r="B24" t="s">
        <v>76</v>
      </c>
      <c r="C24" s="23">
        <v>123376979</v>
      </c>
      <c r="D24" s="23">
        <v>123376979</v>
      </c>
      <c r="E24" s="23">
        <v>123376979</v>
      </c>
      <c r="F24" s="23">
        <v>123376979</v>
      </c>
      <c r="G24" s="23">
        <v>123376979</v>
      </c>
      <c r="H24" s="23">
        <v>123376979</v>
      </c>
      <c r="I24" s="23">
        <v>123376979</v>
      </c>
      <c r="J24" s="23">
        <v>123376979</v>
      </c>
      <c r="K24" s="23">
        <v>123376979</v>
      </c>
      <c r="L24" s="23">
        <v>123376979</v>
      </c>
      <c r="M24" s="23">
        <v>123376979</v>
      </c>
    </row>
    <row r="25" spans="1:13" x14ac:dyDescent="0.25">
      <c r="A25">
        <v>7</v>
      </c>
      <c r="B25" t="s">
        <v>77</v>
      </c>
      <c r="C25" s="23">
        <v>61826854</v>
      </c>
      <c r="D25" s="23">
        <v>61826854</v>
      </c>
      <c r="E25" s="23">
        <v>61826854</v>
      </c>
      <c r="F25" s="23">
        <v>61826854</v>
      </c>
      <c r="G25" s="23">
        <v>61826854</v>
      </c>
      <c r="H25" s="23">
        <v>61826854</v>
      </c>
      <c r="I25" s="23">
        <v>61826854</v>
      </c>
      <c r="J25" s="23">
        <v>61826854</v>
      </c>
      <c r="K25" s="23">
        <v>61826854</v>
      </c>
      <c r="L25" s="23">
        <v>61826854</v>
      </c>
      <c r="M25" s="23">
        <v>61826854</v>
      </c>
    </row>
    <row r="26" spans="1:13" x14ac:dyDescent="0.25">
      <c r="A26">
        <v>8</v>
      </c>
      <c r="B26" t="s">
        <v>78</v>
      </c>
      <c r="C26" s="23">
        <v>110730465</v>
      </c>
      <c r="D26" s="23">
        <v>110730465</v>
      </c>
      <c r="E26" s="23">
        <v>110730465</v>
      </c>
      <c r="F26" s="23">
        <v>110730465</v>
      </c>
      <c r="G26" s="23">
        <v>110730465</v>
      </c>
      <c r="H26" s="23">
        <v>110730465</v>
      </c>
      <c r="I26" s="23">
        <v>110730465</v>
      </c>
      <c r="J26" s="23">
        <v>110730465</v>
      </c>
      <c r="K26" s="23">
        <v>110730465</v>
      </c>
      <c r="L26" s="23">
        <v>110730465</v>
      </c>
      <c r="M26" s="23">
        <v>110730465</v>
      </c>
    </row>
    <row r="27" spans="1:13" x14ac:dyDescent="0.25">
      <c r="A27">
        <v>9</v>
      </c>
      <c r="B27" t="s">
        <v>79</v>
      </c>
      <c r="C27" s="23">
        <v>101925056</v>
      </c>
      <c r="D27" s="23">
        <v>101925056</v>
      </c>
      <c r="E27" s="23">
        <v>101925056</v>
      </c>
      <c r="F27" s="23">
        <v>101925056</v>
      </c>
      <c r="G27" s="23">
        <v>101925056</v>
      </c>
      <c r="H27" s="23">
        <v>101925056</v>
      </c>
      <c r="I27" s="23">
        <v>101925056</v>
      </c>
      <c r="J27" s="23">
        <v>101925056</v>
      </c>
      <c r="K27" s="23">
        <v>101925056</v>
      </c>
      <c r="L27" s="23">
        <v>101925056</v>
      </c>
      <c r="M27" s="23">
        <v>101925056</v>
      </c>
    </row>
    <row r="28" spans="1:13" x14ac:dyDescent="0.25">
      <c r="A28">
        <v>10</v>
      </c>
      <c r="B28" t="s">
        <v>80</v>
      </c>
      <c r="C28" s="23">
        <v>115649732</v>
      </c>
      <c r="D28" s="23">
        <v>115649732</v>
      </c>
      <c r="E28" s="23">
        <v>115649732</v>
      </c>
      <c r="F28" s="23">
        <v>115649732</v>
      </c>
      <c r="G28" s="23">
        <v>115649732</v>
      </c>
      <c r="H28" s="23">
        <v>115649732</v>
      </c>
      <c r="I28" s="23">
        <v>115649732</v>
      </c>
      <c r="J28" s="23">
        <v>115649732</v>
      </c>
      <c r="K28" s="23">
        <v>115649732</v>
      </c>
      <c r="L28" s="23">
        <v>115649732</v>
      </c>
      <c r="M28" s="23">
        <v>115649732</v>
      </c>
    </row>
    <row r="29" spans="1:13" x14ac:dyDescent="0.25">
      <c r="A29">
        <v>11</v>
      </c>
      <c r="B29" t="s">
        <v>81</v>
      </c>
      <c r="C29" s="23">
        <v>833827134</v>
      </c>
      <c r="D29" s="23">
        <v>833827134</v>
      </c>
      <c r="E29" s="23">
        <v>833827134</v>
      </c>
      <c r="F29" s="23">
        <v>833827134</v>
      </c>
      <c r="G29" s="23">
        <v>833827134</v>
      </c>
      <c r="H29" s="23">
        <v>833827134</v>
      </c>
      <c r="I29" s="23">
        <v>833827134</v>
      </c>
      <c r="J29" s="23">
        <v>833827134</v>
      </c>
      <c r="K29" s="23">
        <v>833827134</v>
      </c>
      <c r="L29" s="23">
        <v>833827134</v>
      </c>
      <c r="M29" s="23">
        <v>833827134</v>
      </c>
    </row>
    <row r="31" spans="1:13" x14ac:dyDescent="0.25">
      <c r="B31" t="s">
        <v>42</v>
      </c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  <c r="J31" t="s">
        <v>50</v>
      </c>
      <c r="K31" t="s">
        <v>51</v>
      </c>
      <c r="L31" t="s">
        <v>52</v>
      </c>
      <c r="M31" t="s">
        <v>53</v>
      </c>
    </row>
    <row r="32" spans="1:13" x14ac:dyDescent="0.25">
      <c r="A32">
        <v>0</v>
      </c>
      <c r="B32" t="s">
        <v>71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1</v>
      </c>
      <c r="B33">
        <f>0</f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>
        <v>2</v>
      </c>
      <c r="B34" t="s">
        <v>72</v>
      </c>
      <c r="C34" s="23">
        <v>5191991</v>
      </c>
      <c r="D34" s="23">
        <v>5191991</v>
      </c>
      <c r="E34" s="23">
        <v>5191991</v>
      </c>
      <c r="F34" s="23">
        <v>5191991</v>
      </c>
      <c r="G34" s="23">
        <v>5191991</v>
      </c>
      <c r="H34" s="23">
        <v>9685065</v>
      </c>
      <c r="I34" s="23">
        <v>9685065</v>
      </c>
      <c r="J34" s="23">
        <v>9685065</v>
      </c>
      <c r="K34" s="23">
        <v>9685065</v>
      </c>
      <c r="L34" s="23">
        <v>9685065</v>
      </c>
      <c r="M34" s="23">
        <v>9685065</v>
      </c>
    </row>
    <row r="35" spans="1:13" x14ac:dyDescent="0.25">
      <c r="A35">
        <v>3</v>
      </c>
      <c r="B35" t="s">
        <v>73</v>
      </c>
      <c r="C35" s="23">
        <v>60158243</v>
      </c>
      <c r="D35" s="23">
        <v>60158243</v>
      </c>
      <c r="E35" s="23">
        <v>60158243</v>
      </c>
      <c r="F35" s="23">
        <v>60158243</v>
      </c>
      <c r="G35" s="23">
        <v>60158243</v>
      </c>
      <c r="H35" s="23">
        <v>105955427</v>
      </c>
      <c r="I35" s="23">
        <v>105955427</v>
      </c>
      <c r="J35" s="23">
        <v>105955427</v>
      </c>
      <c r="K35" s="23">
        <v>105955427</v>
      </c>
      <c r="L35" s="23">
        <v>105955427</v>
      </c>
      <c r="M35" s="23">
        <v>105955427</v>
      </c>
    </row>
    <row r="36" spans="1:13" x14ac:dyDescent="0.25">
      <c r="A36">
        <v>4</v>
      </c>
      <c r="B36" t="s">
        <v>74</v>
      </c>
      <c r="C36" s="23">
        <v>87634370</v>
      </c>
      <c r="D36" s="23">
        <v>87634370</v>
      </c>
      <c r="E36" s="23">
        <v>87634370</v>
      </c>
      <c r="F36" s="23">
        <v>87634370</v>
      </c>
      <c r="G36" s="23">
        <v>87634370</v>
      </c>
      <c r="H36" s="23">
        <v>147918595</v>
      </c>
      <c r="I36" s="23">
        <v>147918595</v>
      </c>
      <c r="J36" s="23">
        <v>147918595</v>
      </c>
      <c r="K36" s="23">
        <v>147918595</v>
      </c>
      <c r="L36" s="23">
        <v>147918595</v>
      </c>
      <c r="M36" s="23">
        <v>147918595</v>
      </c>
    </row>
    <row r="37" spans="1:13" x14ac:dyDescent="0.25">
      <c r="A37">
        <v>5</v>
      </c>
      <c r="B37" t="s">
        <v>75</v>
      </c>
      <c r="C37" s="23">
        <v>140640273</v>
      </c>
      <c r="D37" s="23">
        <v>140640273</v>
      </c>
      <c r="E37" s="23">
        <v>140640273</v>
      </c>
      <c r="F37" s="23">
        <v>140640273</v>
      </c>
      <c r="G37" s="23">
        <v>140640273</v>
      </c>
      <c r="H37" s="23">
        <v>229803191</v>
      </c>
      <c r="I37" s="23">
        <v>229803191</v>
      </c>
      <c r="J37" s="23">
        <v>229803191</v>
      </c>
      <c r="K37" s="23">
        <v>229803191</v>
      </c>
      <c r="L37" s="23">
        <v>229803191</v>
      </c>
      <c r="M37" s="23">
        <v>229803191</v>
      </c>
    </row>
    <row r="38" spans="1:13" x14ac:dyDescent="0.25">
      <c r="A38">
        <v>6</v>
      </c>
      <c r="B38" t="s">
        <v>76</v>
      </c>
      <c r="C38" s="23">
        <v>113095564</v>
      </c>
      <c r="D38" s="23">
        <v>113095564</v>
      </c>
      <c r="E38" s="23">
        <v>113095564</v>
      </c>
      <c r="F38" s="23">
        <v>113095564</v>
      </c>
      <c r="G38" s="23">
        <v>113095564</v>
      </c>
      <c r="H38" s="23">
        <v>181456112</v>
      </c>
      <c r="I38" s="23">
        <v>181456112</v>
      </c>
      <c r="J38" s="23">
        <v>181456112</v>
      </c>
      <c r="K38" s="23">
        <v>181456112</v>
      </c>
      <c r="L38" s="23">
        <v>181456112</v>
      </c>
      <c r="M38" s="23">
        <v>181456112</v>
      </c>
    </row>
    <row r="39" spans="1:13" x14ac:dyDescent="0.25">
      <c r="A39">
        <v>7</v>
      </c>
      <c r="B39" t="s">
        <v>77</v>
      </c>
      <c r="C39" s="23">
        <v>56674616</v>
      </c>
      <c r="D39" s="23">
        <v>56674616</v>
      </c>
      <c r="E39" s="23">
        <v>56674616</v>
      </c>
      <c r="F39" s="23">
        <v>56674616</v>
      </c>
      <c r="G39" s="23">
        <v>56674616</v>
      </c>
      <c r="H39" s="23">
        <v>89743243</v>
      </c>
      <c r="I39" s="23">
        <v>89743243</v>
      </c>
      <c r="J39" s="23">
        <v>89743243</v>
      </c>
      <c r="K39" s="23">
        <v>89743243</v>
      </c>
      <c r="L39" s="23">
        <v>89743243</v>
      </c>
      <c r="M39" s="23">
        <v>89743243</v>
      </c>
    </row>
    <row r="40" spans="1:13" x14ac:dyDescent="0.25">
      <c r="A40">
        <v>8</v>
      </c>
      <c r="B40" t="s">
        <v>78</v>
      </c>
      <c r="C40" s="23">
        <v>101502926</v>
      </c>
      <c r="D40" s="23">
        <v>101502926</v>
      </c>
      <c r="E40" s="23">
        <v>101502926</v>
      </c>
      <c r="F40" s="23">
        <v>101502926</v>
      </c>
      <c r="G40" s="23">
        <v>101502926</v>
      </c>
      <c r="H40" s="23">
        <v>156307542</v>
      </c>
      <c r="I40" s="23">
        <v>156307542</v>
      </c>
      <c r="J40" s="23">
        <v>156307542</v>
      </c>
      <c r="K40" s="23">
        <v>156307542</v>
      </c>
      <c r="L40" s="23">
        <v>156307542</v>
      </c>
      <c r="M40" s="23">
        <v>156307542</v>
      </c>
    </row>
    <row r="41" spans="1:13" x14ac:dyDescent="0.25">
      <c r="A41">
        <v>9</v>
      </c>
      <c r="B41" t="s">
        <v>79</v>
      </c>
      <c r="C41" s="23">
        <v>93431302</v>
      </c>
      <c r="D41" s="23">
        <v>93431302</v>
      </c>
      <c r="E41" s="23">
        <v>93431302</v>
      </c>
      <c r="F41" s="23">
        <v>93431302</v>
      </c>
      <c r="G41" s="23">
        <v>93431302</v>
      </c>
      <c r="H41" s="23">
        <v>144540443</v>
      </c>
      <c r="I41" s="23">
        <v>144540443</v>
      </c>
      <c r="J41" s="23">
        <v>144540443</v>
      </c>
      <c r="K41" s="23">
        <v>144540443</v>
      </c>
      <c r="L41" s="23">
        <v>144540443</v>
      </c>
      <c r="M41" s="23">
        <v>144540443</v>
      </c>
    </row>
    <row r="42" spans="1:13" x14ac:dyDescent="0.25">
      <c r="A42">
        <v>10</v>
      </c>
      <c r="B42" t="s">
        <v>80</v>
      </c>
      <c r="C42" s="23">
        <v>106012255</v>
      </c>
      <c r="D42" s="23">
        <v>106012255</v>
      </c>
      <c r="E42" s="23">
        <v>106012255</v>
      </c>
      <c r="F42" s="23">
        <v>106012255</v>
      </c>
      <c r="G42" s="23">
        <v>106012255</v>
      </c>
      <c r="H42" s="23">
        <v>154512528</v>
      </c>
      <c r="I42" s="23">
        <v>154512528</v>
      </c>
      <c r="J42" s="23">
        <v>154512528</v>
      </c>
      <c r="K42" s="23">
        <v>154512528</v>
      </c>
      <c r="L42" s="23">
        <v>154512528</v>
      </c>
      <c r="M42" s="23">
        <v>154512528</v>
      </c>
    </row>
    <row r="43" spans="1:13" x14ac:dyDescent="0.25">
      <c r="A43">
        <v>11</v>
      </c>
      <c r="B43" t="s">
        <v>81</v>
      </c>
      <c r="C43" s="23">
        <v>764341539</v>
      </c>
      <c r="D43" s="23">
        <v>764341539</v>
      </c>
      <c r="E43" s="23">
        <v>764341539</v>
      </c>
      <c r="F43" s="23">
        <v>764341539</v>
      </c>
      <c r="G43" s="23">
        <v>764341539</v>
      </c>
      <c r="H43" s="23">
        <v>1219922147</v>
      </c>
      <c r="I43" s="23">
        <v>1219922147</v>
      </c>
      <c r="J43" s="23">
        <v>1219922147</v>
      </c>
      <c r="K43" s="23">
        <v>1219922147</v>
      </c>
      <c r="L43" s="23">
        <v>1219922147</v>
      </c>
      <c r="M43" s="23">
        <v>1219922147</v>
      </c>
    </row>
    <row r="45" spans="1:13" x14ac:dyDescent="0.25">
      <c r="H45" s="23">
        <f>H43-H14</f>
        <v>455580608</v>
      </c>
    </row>
    <row r="46" spans="1:13" x14ac:dyDescent="0.25">
      <c r="H46" s="23">
        <f>SUM(H34:H36)-SUM(H5:H7)</f>
        <v>110574483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DDA-1A18-4138-A0F4-A0406450D551}">
  <dimension ref="A31:O53"/>
  <sheetViews>
    <sheetView topLeftCell="A25" workbookViewId="0">
      <selection activeCell="B59" sqref="B59"/>
    </sheetView>
  </sheetViews>
  <sheetFormatPr defaultRowHeight="15" x14ac:dyDescent="0.25"/>
  <cols>
    <col min="1" max="1" width="29" customWidth="1"/>
    <col min="2" max="2" width="17.140625" customWidth="1"/>
    <col min="3" max="3" width="17" customWidth="1"/>
    <col min="4" max="4" width="16.42578125" customWidth="1"/>
    <col min="5" max="5" width="16.140625" customWidth="1"/>
    <col min="6" max="6" width="16.42578125" customWidth="1"/>
  </cols>
  <sheetData>
    <row r="31" spans="1:12" x14ac:dyDescent="0.25">
      <c r="A31" t="s">
        <v>86</v>
      </c>
      <c r="B31" t="s">
        <v>87</v>
      </c>
      <c r="C31" t="s">
        <v>88</v>
      </c>
      <c r="D31" t="s">
        <v>89</v>
      </c>
      <c r="E31" t="s">
        <v>90</v>
      </c>
      <c r="F31" t="s">
        <v>91</v>
      </c>
    </row>
    <row r="32" spans="1:12" x14ac:dyDescent="0.25">
      <c r="A32" t="s">
        <v>92</v>
      </c>
      <c r="B32" s="7">
        <v>0.45318218501450003</v>
      </c>
      <c r="C32" s="7">
        <v>0.54681781498549997</v>
      </c>
      <c r="D32" s="7">
        <v>0.384832122966</v>
      </c>
      <c r="E32" s="7">
        <v>6.7893299875999999E-2</v>
      </c>
      <c r="F32" s="7">
        <v>6.0149959641999998E-2</v>
      </c>
      <c r="H32" s="22">
        <f>VAR(B32:B41)</f>
        <v>1.070425879510453E-3</v>
      </c>
      <c r="I32" s="22">
        <f>VAR(C32:C41)</f>
        <v>1.0704258795082488E-3</v>
      </c>
      <c r="J32" s="22">
        <f>VAR(D32:D41)</f>
        <v>2.6762810402313703E-3</v>
      </c>
      <c r="K32" s="22">
        <f>VAR(E32:E41)</f>
        <v>3.6320406940303237E-4</v>
      </c>
      <c r="L32" s="22">
        <f>VAR(F32:F41)</f>
        <v>1.2952154064816349E-5</v>
      </c>
    </row>
    <row r="33" spans="1:15" x14ac:dyDescent="0.25">
      <c r="A33" t="s">
        <v>93</v>
      </c>
      <c r="B33" s="7">
        <v>0.43930202540649999</v>
      </c>
      <c r="C33" s="7">
        <v>0.56069797459350001</v>
      </c>
      <c r="D33" s="7">
        <v>0.36051229566749998</v>
      </c>
      <c r="E33" s="7">
        <v>7.8155908903999996E-2</v>
      </c>
      <c r="F33" s="7">
        <v>6.1676777202499998E-2</v>
      </c>
      <c r="H33" s="7">
        <f>_xlfn.STDEV.S(B32:B41)</f>
        <v>3.2717363578235535E-2</v>
      </c>
      <c r="I33" s="7">
        <f>_xlfn.STDEV.S(C32:C41)</f>
        <v>3.2717363578201847E-2</v>
      </c>
      <c r="J33" s="7">
        <f>_xlfn.STDEV.S(D32:D41)</f>
        <v>5.1732784964965597E-2</v>
      </c>
      <c r="K33" s="7">
        <f>_xlfn.STDEV.S(E32:E41)</f>
        <v>1.905791356374124E-2</v>
      </c>
      <c r="L33" s="7">
        <f>_xlfn.STDEV.S(F32:F41)</f>
        <v>3.5989101218030367E-3</v>
      </c>
    </row>
    <row r="34" spans="1:15" x14ac:dyDescent="0.25">
      <c r="A34" t="s">
        <v>94</v>
      </c>
      <c r="B34" s="7">
        <v>0.41821613796349999</v>
      </c>
      <c r="C34" s="7">
        <v>0.58178386203699906</v>
      </c>
      <c r="D34" s="7">
        <v>0.34006415661599998</v>
      </c>
      <c r="E34" s="7">
        <v>7.7463773933499999E-2</v>
      </c>
      <c r="F34" s="7">
        <v>6.3996224832999896E-2</v>
      </c>
    </row>
    <row r="35" spans="1:15" x14ac:dyDescent="0.25">
      <c r="A35" t="s">
        <v>95</v>
      </c>
      <c r="B35" s="7">
        <v>0.41165174927549902</v>
      </c>
      <c r="C35" s="7">
        <v>0.58834825072449903</v>
      </c>
      <c r="D35" s="7">
        <v>0.32791407386400001</v>
      </c>
      <c r="E35" s="7">
        <v>8.2724006385499996E-2</v>
      </c>
      <c r="F35" s="7">
        <v>6.4718307586500004E-2</v>
      </c>
    </row>
    <row r="36" spans="1:15" x14ac:dyDescent="0.25">
      <c r="A36" t="s">
        <v>96</v>
      </c>
      <c r="B36" s="7">
        <v>0.3980877736965</v>
      </c>
      <c r="C36" s="7">
        <v>0.60191222630350005</v>
      </c>
      <c r="D36" s="7">
        <v>0.31279512023450001</v>
      </c>
      <c r="E36" s="7">
        <v>8.4137527556E-2</v>
      </c>
      <c r="F36" s="7">
        <v>6.6210344895499998E-2</v>
      </c>
    </row>
    <row r="37" spans="1:15" x14ac:dyDescent="0.25">
      <c r="A37" t="s">
        <v>97</v>
      </c>
      <c r="B37" s="7">
        <v>0.38564829019749902</v>
      </c>
      <c r="C37" s="7">
        <v>0.61435170980249998</v>
      </c>
      <c r="D37" s="7">
        <v>0.30027371134149999</v>
      </c>
      <c r="E37" s="7">
        <v>8.4320031884499894E-2</v>
      </c>
      <c r="F37" s="7">
        <v>6.7578688075499896E-2</v>
      </c>
      <c r="H37" s="14">
        <f>MEDIAN(F32:F41)</f>
        <v>6.6786651329999946E-2</v>
      </c>
      <c r="J37" s="14">
        <f>AVERAGE(B32:B41)</f>
        <v>0.39832407203879983</v>
      </c>
      <c r="K37" s="14">
        <f>AVERAGE(C32:C41)</f>
        <v>0.6016759279612498</v>
      </c>
      <c r="L37" s="14">
        <f>AVERAGE(D32:D41)</f>
        <v>0.30608516912709993</v>
      </c>
      <c r="M37" s="14">
        <f>AVERAGE(E32:E41)</f>
        <v>9.0549925586199981E-2</v>
      </c>
      <c r="N37" s="14">
        <f>AVERAGE(F32:F41)</f>
        <v>6.6184352152749967E-2</v>
      </c>
      <c r="O37" s="14"/>
    </row>
    <row r="38" spans="1:15" x14ac:dyDescent="0.25">
      <c r="A38" t="s">
        <v>98</v>
      </c>
      <c r="B38" s="7">
        <v>0.38760947486800001</v>
      </c>
      <c r="C38" s="7">
        <v>0.61239052513199999</v>
      </c>
      <c r="D38" s="7">
        <v>0.29311873532400001</v>
      </c>
      <c r="E38" s="7">
        <v>9.3045385873E-2</v>
      </c>
      <c r="F38" s="7">
        <v>6.7362957764499895E-2</v>
      </c>
      <c r="H38" s="14">
        <f>AVERAGE(F32:F41)</f>
        <v>6.6184352152749967E-2</v>
      </c>
    </row>
    <row r="39" spans="1:15" x14ac:dyDescent="0.25">
      <c r="A39" t="s">
        <v>99</v>
      </c>
      <c r="B39" s="7">
        <v>0.37645260163700001</v>
      </c>
      <c r="C39" s="7">
        <v>0.62354739836299999</v>
      </c>
      <c r="D39" s="7">
        <v>0.27757090236650001</v>
      </c>
      <c r="E39" s="7">
        <v>9.6854899502499994E-2</v>
      </c>
      <c r="F39" s="7">
        <v>6.8590213836500005E-2</v>
      </c>
    </row>
    <row r="40" spans="1:15" x14ac:dyDescent="0.25">
      <c r="A40" t="s">
        <v>100</v>
      </c>
      <c r="B40" s="7">
        <v>0.36451612305249997</v>
      </c>
      <c r="C40" s="7">
        <v>0.63548387694749997</v>
      </c>
      <c r="D40" s="7">
        <v>0.25659184799399998</v>
      </c>
      <c r="E40" s="7">
        <v>0.1053656917395</v>
      </c>
      <c r="F40" s="7">
        <v>6.9903226462499995E-2</v>
      </c>
    </row>
    <row r="41" spans="1:15" x14ac:dyDescent="0.25">
      <c r="A41" t="s">
        <v>101</v>
      </c>
      <c r="B41" s="7">
        <v>0.34857435927649999</v>
      </c>
      <c r="C41" s="7">
        <v>0.65142564072349995</v>
      </c>
      <c r="D41" s="7">
        <v>0.20717872489699901</v>
      </c>
      <c r="E41" s="7">
        <v>0.13553873020750001</v>
      </c>
      <c r="F41" s="7">
        <v>7.1656821228999995E-2</v>
      </c>
      <c r="H41" s="14">
        <f>F41-F32</f>
        <v>1.1506861586999997E-2</v>
      </c>
    </row>
    <row r="45" spans="1:15" ht="30" x14ac:dyDescent="0.25">
      <c r="A45" s="24"/>
      <c r="B45" s="25" t="s">
        <v>102</v>
      </c>
      <c r="C45" s="25" t="s">
        <v>103</v>
      </c>
      <c r="D45" s="25" t="s">
        <v>104</v>
      </c>
      <c r="E45" s="25" t="s">
        <v>104</v>
      </c>
      <c r="F45" s="25" t="s">
        <v>105</v>
      </c>
    </row>
    <row r="46" spans="1:15" ht="30" x14ac:dyDescent="0.25">
      <c r="A46" s="26" t="s">
        <v>106</v>
      </c>
      <c r="B46" s="27">
        <v>3.2717363578235535E-2</v>
      </c>
      <c r="C46" s="27">
        <v>3.2717363578201847E-2</v>
      </c>
      <c r="D46" s="27">
        <v>5.1732784964965597E-2</v>
      </c>
      <c r="E46" s="27">
        <v>1.905791356374124E-2</v>
      </c>
      <c r="F46" s="27">
        <v>3.5989101218030367E-3</v>
      </c>
    </row>
    <row r="47" spans="1:15" x14ac:dyDescent="0.25">
      <c r="A47" s="24" t="s">
        <v>107</v>
      </c>
      <c r="B47" s="28"/>
      <c r="C47" s="28"/>
      <c r="D47" s="28"/>
      <c r="E47" s="28"/>
      <c r="F47" s="28"/>
    </row>
    <row r="48" spans="1:15" x14ac:dyDescent="0.25">
      <c r="A48" s="24" t="s">
        <v>108</v>
      </c>
      <c r="B48" s="28"/>
      <c r="C48" s="28"/>
      <c r="D48" s="28"/>
      <c r="E48" s="28"/>
      <c r="F48" s="28"/>
    </row>
    <row r="51" spans="1:1" x14ac:dyDescent="0.25">
      <c r="A51" t="s">
        <v>150</v>
      </c>
    </row>
    <row r="52" spans="1:1" x14ac:dyDescent="0.25">
      <c r="A52" t="s">
        <v>151</v>
      </c>
    </row>
    <row r="53" spans="1:1" x14ac:dyDescent="0.25">
      <c r="A53" t="s">
        <v>152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F3DD-C3C3-41AE-8F60-D1DC04252A67}">
  <dimension ref="A1:D13"/>
  <sheetViews>
    <sheetView showGridLines="0" workbookViewId="0">
      <selection activeCell="A3" sqref="A3"/>
    </sheetView>
  </sheetViews>
  <sheetFormatPr defaultRowHeight="15" x14ac:dyDescent="0.25"/>
  <cols>
    <col min="1" max="1" width="18" customWidth="1"/>
    <col min="2" max="2" width="21.7109375" customWidth="1"/>
    <col min="3" max="3" width="25" customWidth="1"/>
    <col min="4" max="4" width="25.140625" customWidth="1"/>
  </cols>
  <sheetData>
    <row r="1" spans="1:4" x14ac:dyDescent="0.25">
      <c r="A1" s="29" t="s">
        <v>109</v>
      </c>
      <c r="B1" s="29" t="s">
        <v>110</v>
      </c>
      <c r="C1" s="29" t="s">
        <v>111</v>
      </c>
      <c r="D1" s="29" t="s">
        <v>112</v>
      </c>
    </row>
    <row r="2" spans="1:4" x14ac:dyDescent="0.25">
      <c r="A2" s="32" t="s">
        <v>145</v>
      </c>
      <c r="B2" s="31"/>
      <c r="C2" s="31"/>
      <c r="D2" s="31"/>
    </row>
    <row r="3" spans="1:4" ht="45" x14ac:dyDescent="0.25">
      <c r="A3" s="30" t="s">
        <v>113</v>
      </c>
      <c r="B3" s="30" t="s">
        <v>114</v>
      </c>
      <c r="C3" s="30" t="s">
        <v>115</v>
      </c>
      <c r="D3" s="30" t="s">
        <v>116</v>
      </c>
    </row>
    <row r="4" spans="1:4" ht="45" x14ac:dyDescent="0.25">
      <c r="A4" s="30" t="s">
        <v>117</v>
      </c>
      <c r="B4" s="30" t="s">
        <v>118</v>
      </c>
      <c r="C4" s="30" t="s">
        <v>119</v>
      </c>
      <c r="D4" s="30" t="s">
        <v>120</v>
      </c>
    </row>
    <row r="5" spans="1:4" x14ac:dyDescent="0.25">
      <c r="A5" s="32" t="s">
        <v>146</v>
      </c>
      <c r="B5" s="30"/>
      <c r="C5" s="30"/>
      <c r="D5" s="30"/>
    </row>
    <row r="6" spans="1:4" ht="45" x14ac:dyDescent="0.25">
      <c r="A6" s="30" t="s">
        <v>129</v>
      </c>
      <c r="B6" s="30" t="s">
        <v>130</v>
      </c>
      <c r="C6" s="30" t="s">
        <v>131</v>
      </c>
      <c r="D6" s="30" t="s">
        <v>132</v>
      </c>
    </row>
    <row r="7" spans="1:4" x14ac:dyDescent="0.25">
      <c r="A7" s="32" t="s">
        <v>147</v>
      </c>
      <c r="B7" s="30"/>
      <c r="C7" s="30"/>
      <c r="D7" s="30"/>
    </row>
    <row r="8" spans="1:4" ht="60" x14ac:dyDescent="0.25">
      <c r="A8" s="30" t="s">
        <v>121</v>
      </c>
      <c r="B8" s="30" t="s">
        <v>122</v>
      </c>
      <c r="C8" s="30" t="s">
        <v>123</v>
      </c>
      <c r="D8" s="30" t="s">
        <v>124</v>
      </c>
    </row>
    <row r="9" spans="1:4" ht="60" x14ac:dyDescent="0.25">
      <c r="A9" s="30" t="s">
        <v>125</v>
      </c>
      <c r="B9" s="30" t="s">
        <v>126</v>
      </c>
      <c r="C9" s="30" t="s">
        <v>127</v>
      </c>
      <c r="D9" s="30" t="s">
        <v>128</v>
      </c>
    </row>
    <row r="10" spans="1:4" x14ac:dyDescent="0.25">
      <c r="A10" s="32" t="s">
        <v>148</v>
      </c>
      <c r="B10" s="30"/>
      <c r="C10" s="30"/>
      <c r="D10" s="30"/>
    </row>
    <row r="11" spans="1:4" ht="45" x14ac:dyDescent="0.25">
      <c r="A11" s="30" t="s">
        <v>133</v>
      </c>
      <c r="B11" s="30" t="s">
        <v>134</v>
      </c>
      <c r="C11" s="30" t="s">
        <v>135</v>
      </c>
      <c r="D11" s="30" t="s">
        <v>136</v>
      </c>
    </row>
    <row r="12" spans="1:4" ht="45" x14ac:dyDescent="0.25">
      <c r="A12" s="30" t="s">
        <v>137</v>
      </c>
      <c r="B12" s="30" t="s">
        <v>138</v>
      </c>
      <c r="C12" s="30" t="s">
        <v>139</v>
      </c>
      <c r="D12" s="30" t="s">
        <v>140</v>
      </c>
    </row>
    <row r="13" spans="1:4" ht="45" x14ac:dyDescent="0.25">
      <c r="A13" s="30" t="s">
        <v>141</v>
      </c>
      <c r="B13" s="30" t="s">
        <v>142</v>
      </c>
      <c r="C13" s="30" t="s">
        <v>143</v>
      </c>
      <c r="D13" s="3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MPN</vt:lpstr>
      <vt:lpstr>VAT distr</vt:lpstr>
      <vt:lpstr>rev</vt:lpstr>
      <vt:lpstr>distr</vt:lpstr>
      <vt:lpstr>distr_cons</vt:lpstr>
      <vt:lpstr>sample mean</vt:lpstr>
      <vt:lpstr>stakeholder</vt:lpstr>
      <vt:lpstr>result_food_reform</vt:lpstr>
      <vt:lpstr>result_12%</vt:lpstr>
      <vt:lpstr>result_all_taxed</vt:lpstr>
      <vt:lpstr>result_tobacco_alc</vt:lpstr>
      <vt:lpstr>result_trans_dur_veh</vt:lpstr>
      <vt:lpstr>result_al_tob_veh_dur</vt:lpstr>
      <vt:lpstr>result_edu_health_fin</vt:lpstr>
      <vt:lpstr>Policy recom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Ade Putra</cp:lastModifiedBy>
  <dcterms:created xsi:type="dcterms:W3CDTF">2025-03-26T20:15:30Z</dcterms:created>
  <dcterms:modified xsi:type="dcterms:W3CDTF">2025-04-10T21:48:14Z</dcterms:modified>
</cp:coreProperties>
</file>