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D" sheetId="1" r:id="rId4"/>
    <sheet state="visible" name="PDA" sheetId="2" r:id="rId5"/>
    <sheet state="visible" name="SD" sheetId="3" r:id="rId6"/>
    <sheet state="visible" name="GAA" sheetId="4" r:id="rId7"/>
  </sheets>
  <definedNames>
    <definedName name="Plan1">PDA!$10:$20</definedName>
    <definedName name="Guía">#REF!</definedName>
    <definedName name="Guía1">PDA!$22:$54</definedName>
    <definedName name="Silabo">#REF!</definedName>
  </definedNames>
  <calcPr/>
</workbook>
</file>

<file path=xl/sharedStrings.xml><?xml version="1.0" encoding="utf-8"?>
<sst xmlns="http://schemas.openxmlformats.org/spreadsheetml/2006/main" count="1309" uniqueCount="158">
  <si>
    <t>N° de encuentro</t>
  </si>
  <si>
    <t>Fecha:</t>
  </si>
  <si>
    <t>Nombre de la Unidad</t>
  </si>
  <si>
    <t>TObjetivos de la unidad 1</t>
  </si>
  <si>
    <t>TObjetivos de la unidad 2</t>
  </si>
  <si>
    <t>TObjetivos de la unidad 3</t>
  </si>
  <si>
    <t>Objetivos de la unidad 1</t>
  </si>
  <si>
    <t>Objetivos de la unidad 2</t>
  </si>
  <si>
    <t>Objetivos de la unidad 3</t>
  </si>
  <si>
    <t>Contenido temático</t>
  </si>
  <si>
    <t>Fase1</t>
  </si>
  <si>
    <t>Primer momento didáctico (Fase Entrada)</t>
  </si>
  <si>
    <t>Descripción de la forma organizativa</t>
  </si>
  <si>
    <t>Recursos didácticos</t>
  </si>
  <si>
    <t>Tiempo en minutos</t>
  </si>
  <si>
    <t>Fase2</t>
  </si>
  <si>
    <t>Fase 2 Forma1</t>
  </si>
  <si>
    <t>Fase 2 Forma1 eleción</t>
  </si>
  <si>
    <t>Fase 2 Forma1 descrip</t>
  </si>
  <si>
    <t>Fase 2 Forma2</t>
  </si>
  <si>
    <t>Fase 2 Forma2 eleción</t>
  </si>
  <si>
    <t>Fase 2 Forma2 descrip</t>
  </si>
  <si>
    <t>Fase 2 Forma1 Tiempo</t>
  </si>
  <si>
    <t>Fase 2 Forma2 tiempo</t>
  </si>
  <si>
    <t>F2 Recursos</t>
  </si>
  <si>
    <t>Fase3</t>
  </si>
  <si>
    <t>Tercer momento didáctico (Fase Salida)</t>
  </si>
  <si>
    <t>F3 Descripción de la forma organizativa</t>
  </si>
  <si>
    <t>Fase 3 Forma1 Tiempo</t>
  </si>
  <si>
    <t>F3 Recursos</t>
  </si>
  <si>
    <t>Ejes transversales Tipo</t>
  </si>
  <si>
    <t>Ejes transversales descrip</t>
  </si>
  <si>
    <t>Actividad de Aprendizaje 1</t>
  </si>
  <si>
    <t>Técnica de Evaluación</t>
  </si>
  <si>
    <t>Tipo de Evaluación</t>
  </si>
  <si>
    <t>Evaluación de la actividad de Aprendizaje</t>
  </si>
  <si>
    <t>Período de tiempo programado</t>
  </si>
  <si>
    <t>Agente evaluador</t>
  </si>
  <si>
    <t xml:space="preserve">Instrumento de evaluación </t>
  </si>
  <si>
    <t xml:space="preserve">Criterios de evaluación </t>
  </si>
  <si>
    <t>Puntaje</t>
  </si>
  <si>
    <t>Actividad #1</t>
  </si>
  <si>
    <t>N° Guía</t>
  </si>
  <si>
    <t>Fecha de la Guía</t>
  </si>
  <si>
    <t>Unidad</t>
  </si>
  <si>
    <t>TObjetivo</t>
  </si>
  <si>
    <t>Contenido Temático</t>
  </si>
  <si>
    <t>Descripcion de la actividad de Aprendizaje</t>
  </si>
  <si>
    <t>Período</t>
  </si>
  <si>
    <t>Instrumento de evaluación</t>
  </si>
  <si>
    <t>Fecha de Entrega</t>
  </si>
  <si>
    <t>Actividad #2</t>
  </si>
  <si>
    <t>Actividad #3</t>
  </si>
  <si>
    <t>Actividad #4</t>
  </si>
  <si>
    <t>UNIVERSIDAD MARTÍN LUTERO</t>
  </si>
  <si>
    <t>PROGRAMACIÓN DIDÁCTICA DE ASIGNATURA</t>
  </si>
  <si>
    <t>SEDE</t>
  </si>
  <si>
    <t>Sede Jalapa</t>
  </si>
  <si>
    <t>Año Lectivo</t>
  </si>
  <si>
    <t>1pfu-f4ItfbYFVTa2lP_FW9H_qMpJ5CRvy7-f8T5XKc8</t>
  </si>
  <si>
    <t>Carrera:</t>
  </si>
  <si>
    <t>Código</t>
  </si>
  <si>
    <t>A.C. CINE 2011</t>
  </si>
  <si>
    <t>A.C. CINE 2013</t>
  </si>
  <si>
    <t>Nombre de la carrera</t>
  </si>
  <si>
    <t xml:space="preserve">Área de formación </t>
  </si>
  <si>
    <t>Área disciplinaria</t>
  </si>
  <si>
    <t>Nombre de la asignatura</t>
  </si>
  <si>
    <t>Código:</t>
  </si>
  <si>
    <t>Año académico</t>
  </si>
  <si>
    <t>Trimestre</t>
  </si>
  <si>
    <t>Modalidad:</t>
  </si>
  <si>
    <t>Semi presencial</t>
  </si>
  <si>
    <t>Turno:</t>
  </si>
  <si>
    <t>Horas presenciales:</t>
  </si>
  <si>
    <t>H. de est. indep.</t>
  </si>
  <si>
    <t>Total de horas:</t>
  </si>
  <si>
    <t>PR</t>
  </si>
  <si>
    <t>PC</t>
  </si>
  <si>
    <t>CR</t>
  </si>
  <si>
    <t>Mediador:</t>
  </si>
  <si>
    <t>N° encuentro</t>
  </si>
  <si>
    <t>Fecha</t>
  </si>
  <si>
    <t>Nombre de la unidad</t>
  </si>
  <si>
    <t>Objetivos de la unidad</t>
  </si>
  <si>
    <t>Descripción de las fases del acto mental</t>
  </si>
  <si>
    <t>Ejes transversales</t>
  </si>
  <si>
    <t>Evaluación dinámica</t>
  </si>
  <si>
    <t>UNIDAD I. INTRUDUCCION A LA ARQUITECTURA DE COMPUTADORA</t>
  </si>
  <si>
    <t>Conceptual</t>
  </si>
  <si>
    <t>Primer momento didáctico (Fase entrada)</t>
  </si>
  <si>
    <t>Orientaciones metodológicas</t>
  </si>
  <si>
    <t>Procedimental</t>
  </si>
  <si>
    <t>Segundo momento didáctico (Fase elaboración)</t>
  </si>
  <si>
    <t>Clases teóricas</t>
  </si>
  <si>
    <t>Clases prácticas</t>
  </si>
  <si>
    <t>Actitudinal</t>
  </si>
  <si>
    <t>Tercer momento didáctico (Fase salida)</t>
  </si>
  <si>
    <t>TOTAL HORAS</t>
  </si>
  <si>
    <t>De</t>
  </si>
  <si>
    <t>a</t>
  </si>
  <si>
    <t>Objetivo de aprendizaje</t>
  </si>
  <si>
    <t>Orientaciones metodológicas de la valuación dinámica</t>
  </si>
  <si>
    <t xml:space="preserve">Aspectos organizacionales de la evaluación </t>
  </si>
  <si>
    <t>Fecha de entrega</t>
  </si>
  <si>
    <t>Actividad de aprendizaje 1</t>
  </si>
  <si>
    <t>Técnica de evaluación</t>
  </si>
  <si>
    <t>Escala de valoración</t>
  </si>
  <si>
    <t>Tipo de evaluación</t>
  </si>
  <si>
    <t>Aprendizaje Alcanzado</t>
  </si>
  <si>
    <t>Aprendizaje Sastifactorio</t>
  </si>
  <si>
    <t>Aprendizaje Fundamental</t>
  </si>
  <si>
    <t>Aprendizaje Inicial</t>
  </si>
  <si>
    <t>Actividad de aprendizaje 2</t>
  </si>
  <si>
    <t>Actividad de aprendizaje 3</t>
  </si>
  <si>
    <t>Actividad de aprendizaje 4</t>
  </si>
  <si>
    <t>Tipo de Evaluacióe</t>
  </si>
  <si>
    <t>Segundo momento didáctico (Fase Elaboración)</t>
  </si>
  <si>
    <t>Objetivo de Aprendizaje</t>
  </si>
  <si>
    <t xml:space="preserve">Aspectos organizacionales de la Evaluación </t>
  </si>
  <si>
    <t>Actividad de Aprendizaje 2</t>
  </si>
  <si>
    <t>Actividad de Aprendizaje 3</t>
  </si>
  <si>
    <t>Actividad de Aprendizaje 4</t>
  </si>
  <si>
    <t>Coevaluación, Evaluación formativa</t>
  </si>
  <si>
    <t>SECUENCIA DIDÁCTICA</t>
  </si>
  <si>
    <t>I</t>
  </si>
  <si>
    <t>DATOS GENERALES</t>
  </si>
  <si>
    <t>Asignatura:</t>
  </si>
  <si>
    <t>Cód. de asignatura:</t>
  </si>
  <si>
    <t>Sede:</t>
  </si>
  <si>
    <t>Trimestre:</t>
  </si>
  <si>
    <t>Año Lectivo:</t>
  </si>
  <si>
    <t>Año académico:</t>
  </si>
  <si>
    <t>II</t>
  </si>
  <si>
    <t>III</t>
  </si>
  <si>
    <t>MEDIACIÓN PEDAGÓGICA</t>
  </si>
  <si>
    <t>Descripción de las Fases del Acto Mental</t>
  </si>
  <si>
    <t>Fases</t>
  </si>
  <si>
    <t>Forma organizativa</t>
  </si>
  <si>
    <t>Orientaciones de las actividades de aprendizaje</t>
  </si>
  <si>
    <t>Eje transversal</t>
  </si>
  <si>
    <t>V</t>
  </si>
  <si>
    <t>GUÍA AUTODIDÁCTICA DE APRENDIZAJE</t>
  </si>
  <si>
    <t>Objetivo</t>
  </si>
  <si>
    <t>Actividad de Aprendizaje #1</t>
  </si>
  <si>
    <t>Actividad de Aprendizaje #2</t>
  </si>
  <si>
    <t>Actividad de Aprendizaje #3</t>
  </si>
  <si>
    <t>Puntaje en actividad de aprendizaje presencial:</t>
  </si>
  <si>
    <t>Horas de estudio independiente:</t>
  </si>
  <si>
    <t>Puntaje en estudio independiente:</t>
  </si>
  <si>
    <t xml:space="preserve">Total de horas: </t>
  </si>
  <si>
    <t>Puntaje Total</t>
  </si>
  <si>
    <t>REVISIÓN</t>
  </si>
  <si>
    <t>Firma del Facilitador:</t>
  </si>
  <si>
    <t>Revisado Por:</t>
  </si>
  <si>
    <t>Fecha de Revisado</t>
  </si>
  <si>
    <t>N° de guía</t>
  </si>
  <si>
    <t>ESTUDIO INDEPENDIENTE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</si>
</sst>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 de &quot;mmmm"/>
    <numFmt numFmtId="165" formatCode="d&quot; de &quot;mmmm&quot; de &quot;yyyy"/>
    <numFmt numFmtId="166" formatCode="0.000"/>
    <numFmt numFmtId="167" formatCode="d/mm/yyyy"/>
    <numFmt numFmtId="168" formatCode="d\.m"/>
  </numFmts>
  <fonts count="23">
    <font>
      <sz val="10.0"/>
      <color theme="1"/>
      <name val="Arial"/>
      <scheme val="minor"/>
    </font>
    <font>
      <b/>
      <sz val="10.0"/>
      <color theme="1"/>
      <name val="Arial"/>
    </font>
    <font>
      <sz val="10.0"/>
      <color theme="1"/>
      <name val="Arial"/>
    </font>
    <font>
      <b/>
      <sz val="10.0"/>
      <color rgb="FFFF0000"/>
      <name val="Arial"/>
    </font>
    <font>
      <sz val="10.0"/>
      <color rgb="FFFF0000"/>
      <name val="Arial"/>
    </font>
    <font>
      <b/>
      <sz val="11.0"/>
      <color theme="1"/>
      <name val="Arial"/>
    </font>
    <font>
      <b/>
      <sz val="18.0"/>
      <color theme="1"/>
      <name val="Arial"/>
    </font>
    <font>
      <b/>
      <sz val="14.0"/>
      <color theme="1"/>
      <name val="Arial"/>
    </font>
    <font>
      <b/>
      <sz val="10.0"/>
      <color rgb="FF1F1F1F"/>
      <name val="Arial"/>
    </font>
    <font>
      <sz val="6.0"/>
      <color rgb="FFFFFFFF"/>
      <name val="Arial"/>
    </font>
    <font/>
    <font>
      <u/>
      <sz val="10.0"/>
      <color theme="1"/>
      <name val="Arial"/>
    </font>
    <font>
      <sz val="11.0"/>
      <color rgb="FF1F1F1F"/>
      <name val="Arial"/>
    </font>
    <font>
      <sz val="10.0"/>
      <color rgb="FF1F1F1F"/>
      <name val="Arial"/>
    </font>
    <font>
      <i/>
      <sz val="10.0"/>
      <color theme="1"/>
      <name val="Arial Narrow"/>
    </font>
    <font>
      <sz val="10.0"/>
      <color theme="1"/>
      <name val="Arial Narrow"/>
    </font>
    <font>
      <sz val="10.0"/>
      <color rgb="FFFFFFFF"/>
      <name val="Arial"/>
    </font>
    <font>
      <sz val="10.0"/>
      <color rgb="FF666666"/>
      <name val="Arial"/>
    </font>
    <font>
      <u/>
      <sz val="10.0"/>
      <color rgb="FF0000FF"/>
      <name val="Arial"/>
    </font>
    <font>
      <b/>
      <sz val="20.0"/>
      <color theme="1"/>
      <name val="Arial"/>
    </font>
    <font>
      <u/>
      <sz val="10.0"/>
      <color theme="1"/>
      <name val="Arial"/>
    </font>
    <font>
      <sz val="11.0"/>
      <color theme="1"/>
      <name val="Arial"/>
    </font>
    <font>
      <b/>
      <sz val="12.0"/>
      <color theme="1"/>
      <name val="Arial"/>
    </font>
  </fonts>
  <fills count="10">
    <fill>
      <patternFill patternType="none"/>
    </fill>
    <fill>
      <patternFill patternType="lightGray"/>
    </fill>
    <fill>
      <patternFill patternType="solid">
        <fgColor rgb="FFEFEFEF"/>
        <bgColor rgb="FFEFEFEF"/>
      </patternFill>
    </fill>
    <fill>
      <patternFill patternType="solid">
        <fgColor rgb="FFC9DAF8"/>
        <bgColor rgb="FFC9DAF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9FC5E8"/>
        <bgColor rgb="FF9FC5E8"/>
      </patternFill>
    </fill>
    <fill>
      <patternFill patternType="solid">
        <fgColor rgb="FFCFE2F3"/>
        <bgColor rgb="FFCFE2F3"/>
      </patternFill>
    </fill>
  </fills>
  <borders count="3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top/>
      <bottom/>
    </border>
    <border>
      <right/>
      <top/>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rder>
    <border>
      <right style="thin">
        <color rgb="FF000000"/>
      </right>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top style="thin">
        <color rgb="FF000000"/>
      </top>
      <bottom style="thin">
        <color rgb="FF000000"/>
      </bottom>
    </border>
    <border>
      <left style="thin">
        <color rgb="FF000000"/>
      </left>
      <right style="thin">
        <color rgb="FF000000"/>
      </right>
      <bottom/>
    </border>
    <border>
      <top/>
      <bottom/>
    </border>
    <border>
      <left style="thin">
        <color rgb="FF000000"/>
      </left>
      <right/>
      <top style="thin">
        <color rgb="FF000000"/>
      </top>
    </border>
    <border>
      <left style="thin">
        <color rgb="FF000000"/>
      </left>
      <right/>
      <bottom style="thin">
        <color rgb="FF000000"/>
      </bottom>
    </border>
    <border>
      <left/>
      <right/>
      <top/>
    </border>
    <border>
      <left/>
      <right/>
    </border>
    <border>
      <left/>
      <right/>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shrinkToFit="0" wrapText="1"/>
    </xf>
    <xf borderId="1" fillId="2" fontId="2" numFmtId="0" xfId="0" applyBorder="1" applyFont="1"/>
    <xf borderId="1" fillId="2" fontId="1" numFmtId="0" xfId="0" applyAlignment="1" applyBorder="1" applyFont="1">
      <alignment horizontal="center" shrinkToFit="0" wrapText="1"/>
    </xf>
    <xf borderId="1" fillId="2" fontId="3" numFmtId="0" xfId="0" applyAlignment="1" applyBorder="1" applyFont="1">
      <alignment horizontal="center" shrinkToFit="0" wrapText="1"/>
    </xf>
    <xf borderId="1" fillId="0" fontId="2" numFmtId="0" xfId="0" applyBorder="1" applyFont="1"/>
    <xf borderId="1" fillId="0" fontId="2" numFmtId="164" xfId="0" applyBorder="1" applyFont="1" applyNumberFormat="1"/>
    <xf borderId="1" fillId="0" fontId="2" numFmtId="0" xfId="0" applyAlignment="1" applyBorder="1" applyFont="1">
      <alignment shrinkToFit="0" wrapText="1"/>
    </xf>
    <xf borderId="1" fillId="0" fontId="4" numFmtId="0" xfId="0" applyBorder="1" applyFont="1"/>
    <xf borderId="0" fillId="0" fontId="2" numFmtId="0" xfId="0" applyFont="1"/>
    <xf borderId="1" fillId="2" fontId="1" numFmtId="0" xfId="0" applyBorder="1" applyFont="1"/>
    <xf borderId="1" fillId="3" fontId="5" numFmtId="0" xfId="0" applyAlignment="1" applyBorder="1" applyFill="1" applyFont="1">
      <alignment horizontal="center" shrinkToFit="0" wrapText="1"/>
    </xf>
    <xf borderId="1" fillId="3" fontId="1" numFmtId="0" xfId="0" applyAlignment="1" applyBorder="1" applyFont="1">
      <alignment horizontal="center" shrinkToFit="0" wrapText="1"/>
    </xf>
    <xf borderId="1" fillId="3" fontId="2" numFmtId="0" xfId="0" applyAlignment="1" applyBorder="1" applyFont="1">
      <alignment horizontal="center" shrinkToFit="0" wrapText="1"/>
    </xf>
    <xf borderId="0" fillId="0" fontId="2" numFmtId="165" xfId="0" applyFont="1" applyNumberFormat="1"/>
    <xf borderId="0" fillId="0" fontId="2" numFmtId="164" xfId="0" applyFont="1" applyNumberFormat="1"/>
    <xf borderId="1" fillId="0" fontId="2" numFmtId="165" xfId="0" applyBorder="1" applyFont="1" applyNumberFormat="1"/>
    <xf borderId="0" fillId="0" fontId="6" numFmtId="0" xfId="0" applyAlignment="1" applyFont="1">
      <alignment horizontal="center" vertical="center"/>
    </xf>
    <xf borderId="0" fillId="0" fontId="7" numFmtId="0" xfId="0" applyAlignment="1" applyFont="1">
      <alignment horizontal="center" vertical="center"/>
    </xf>
    <xf borderId="0" fillId="0" fontId="2" numFmtId="0" xfId="0" applyAlignment="1" applyFont="1">
      <alignment vertical="center"/>
    </xf>
    <xf borderId="0" fillId="0" fontId="1" numFmtId="0" xfId="0" applyAlignment="1" applyFont="1">
      <alignment horizontal="right"/>
    </xf>
    <xf borderId="0" fillId="0" fontId="5" numFmtId="0" xfId="0" applyAlignment="1" applyFont="1">
      <alignment horizontal="center"/>
    </xf>
    <xf borderId="2" fillId="4" fontId="8" numFmtId="0" xfId="0" applyBorder="1" applyFill="1" applyFont="1"/>
    <xf borderId="0" fillId="0" fontId="2" numFmtId="0" xfId="0" applyAlignment="1" applyFont="1">
      <alignment horizontal="right"/>
    </xf>
    <xf borderId="0" fillId="0" fontId="9" numFmtId="0" xfId="0" applyAlignment="1" applyFont="1">
      <alignment horizontal="right"/>
    </xf>
    <xf borderId="3" fillId="5" fontId="1" numFmtId="0" xfId="0" applyAlignment="1" applyBorder="1" applyFill="1" applyFont="1">
      <alignment horizontal="center" shrinkToFit="0" vertical="center" wrapText="1"/>
    </xf>
    <xf borderId="4" fillId="0" fontId="10" numFmtId="0" xfId="0" applyBorder="1" applyFont="1"/>
    <xf borderId="1" fillId="5"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5" fillId="0" fontId="10" numFmtId="0" xfId="0" applyBorder="1" applyFont="1"/>
    <xf borderId="6" fillId="0" fontId="10" numFmtId="0" xfId="0" applyBorder="1" applyFont="1"/>
    <xf borderId="1" fillId="6" fontId="2" numFmtId="0" xfId="0" applyAlignment="1" applyBorder="1" applyFill="1" applyFont="1">
      <alignment horizontal="center" shrinkToFit="0" vertical="center" wrapText="1"/>
    </xf>
    <xf borderId="1" fillId="6"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7" fillId="2" fontId="1" numFmtId="0" xfId="0" applyAlignment="1" applyBorder="1" applyFont="1">
      <alignment shrinkToFit="0" vertical="center" wrapText="1"/>
    </xf>
    <xf borderId="8" fillId="0" fontId="10" numFmtId="0" xfId="0" applyBorder="1" applyFont="1"/>
    <xf borderId="2" fillId="2" fontId="1" numFmtId="0" xfId="0" applyAlignment="1" applyBorder="1" applyFont="1">
      <alignment vertical="center"/>
    </xf>
    <xf borderId="1" fillId="5" fontId="1" numFmtId="0" xfId="0" applyAlignment="1" applyBorder="1" applyFont="1">
      <alignment horizontal="center" shrinkToFit="0" wrapText="1"/>
    </xf>
    <xf borderId="1" fillId="5" fontId="8" numFmtId="0" xfId="0" applyAlignment="1" applyBorder="1" applyFont="1">
      <alignment horizontal="center" shrinkToFit="0" wrapText="1"/>
    </xf>
    <xf borderId="1" fillId="5"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right" shrinkToFit="0" wrapText="1"/>
    </xf>
    <xf borderId="0" fillId="0" fontId="11" numFmtId="0" xfId="0" applyAlignment="1" applyFont="1">
      <alignment shrinkToFit="0" wrapText="1"/>
    </xf>
    <xf borderId="1" fillId="6" fontId="2" numFmtId="0" xfId="0" applyAlignment="1" applyBorder="1" applyFont="1">
      <alignment horizontal="center" shrinkToFit="0" wrapText="1"/>
    </xf>
    <xf borderId="1" fillId="6" fontId="12" numFmtId="0" xfId="0" applyAlignment="1" applyBorder="1" applyFont="1">
      <alignment horizontal="center" shrinkToFit="0" wrapText="1"/>
    </xf>
    <xf borderId="1" fillId="6" fontId="13" numFmtId="0" xfId="0" applyAlignment="1" applyBorder="1" applyFont="1">
      <alignment horizontal="center" shrinkToFit="0" wrapText="1"/>
    </xf>
    <xf borderId="1" fillId="2" fontId="2" numFmtId="0" xfId="0" applyAlignment="1" applyBorder="1" applyFont="1">
      <alignment horizontal="center" shrinkToFit="0" wrapText="1"/>
    </xf>
    <xf borderId="0" fillId="0" fontId="2" numFmtId="0" xfId="0" applyAlignment="1" applyFont="1">
      <alignment horizontal="center"/>
    </xf>
    <xf borderId="2" fillId="4" fontId="1" numFmtId="0" xfId="0" applyAlignment="1" applyBorder="1" applyFont="1">
      <alignment horizontal="center" shrinkToFit="0" vertical="center" wrapText="1"/>
    </xf>
    <xf borderId="2" fillId="4" fontId="2" numFmtId="0" xfId="0" applyBorder="1" applyFont="1"/>
    <xf borderId="1" fillId="7" fontId="1" numFmtId="0" xfId="0" applyAlignment="1" applyBorder="1" applyFill="1" applyFont="1">
      <alignment horizontal="center" shrinkToFit="0" textRotation="90" vertical="center" wrapText="1"/>
    </xf>
    <xf borderId="1" fillId="7" fontId="1" numFmtId="0" xfId="0" applyAlignment="1" applyBorder="1" applyFont="1">
      <alignment shrinkToFit="0" textRotation="90" vertical="center" wrapText="1"/>
    </xf>
    <xf borderId="9" fillId="7" fontId="1" numFmtId="0" xfId="0" applyAlignment="1" applyBorder="1" applyFont="1">
      <alignment horizontal="center" shrinkToFit="0" textRotation="90" vertical="center" wrapText="1"/>
    </xf>
    <xf borderId="10" fillId="7" fontId="1" numFmtId="0" xfId="0" applyAlignment="1" applyBorder="1" applyFont="1">
      <alignment horizontal="center" shrinkToFit="0" vertical="center" wrapText="1"/>
    </xf>
    <xf borderId="11" fillId="0" fontId="10" numFmtId="0" xfId="0" applyBorder="1" applyFont="1"/>
    <xf borderId="12" fillId="0" fontId="10" numFmtId="0" xfId="0" applyBorder="1" applyFont="1"/>
    <xf borderId="9" fillId="7" fontId="1" numFmtId="0" xfId="0" applyAlignment="1" applyBorder="1" applyFont="1">
      <alignment horizontal="center" shrinkToFit="0" vertical="center" wrapText="1"/>
    </xf>
    <xf borderId="13" fillId="7" fontId="1" numFmtId="0" xfId="0" applyAlignment="1" applyBorder="1" applyFont="1">
      <alignment horizontal="center" shrinkToFit="0" vertical="center" wrapText="1"/>
    </xf>
    <xf borderId="14" fillId="0" fontId="10" numFmtId="0" xfId="0" applyBorder="1" applyFont="1"/>
    <xf borderId="15" fillId="7" fontId="1" numFmtId="0" xfId="0" applyAlignment="1" applyBorder="1" applyFont="1">
      <alignment horizontal="center" shrinkToFit="0" vertical="center" wrapText="1"/>
    </xf>
    <xf borderId="1" fillId="7" fontId="1" numFmtId="0" xfId="0" applyAlignment="1" applyBorder="1" applyFont="1">
      <alignment shrinkToFit="0" vertical="center" wrapText="1"/>
    </xf>
    <xf borderId="0" fillId="0" fontId="1" numFmtId="0" xfId="0" applyAlignment="1" applyFont="1">
      <alignment shrinkToFit="0" vertical="center" wrapText="1"/>
    </xf>
    <xf borderId="15" fillId="2" fontId="1" numFmtId="0" xfId="0" applyAlignment="1" applyBorder="1" applyFont="1">
      <alignment horizontal="center" vertical="center"/>
    </xf>
    <xf borderId="15" fillId="2" fontId="1" numFmtId="164" xfId="0" applyAlignment="1" applyBorder="1" applyFont="1" applyNumberFormat="1">
      <alignment textRotation="90" vertical="center"/>
    </xf>
    <xf borderId="16" fillId="0" fontId="1" numFmtId="0" xfId="0" applyAlignment="1" applyBorder="1" applyFont="1">
      <alignment horizontal="center" shrinkToFit="0" textRotation="90" vertical="center" wrapText="1"/>
    </xf>
    <xf borderId="15" fillId="0" fontId="2" numFmtId="0" xfId="0" applyAlignment="1" applyBorder="1" applyFont="1">
      <alignment shrinkToFit="0" textRotation="90" vertical="center" wrapText="1"/>
    </xf>
    <xf borderId="17" fillId="0" fontId="14" numFmtId="0" xfId="0" applyAlignment="1" applyBorder="1" applyFont="1">
      <alignment vertical="top"/>
    </xf>
    <xf borderId="17" fillId="0" fontId="15" numFmtId="0" xfId="0" applyAlignment="1" applyBorder="1" applyFont="1">
      <alignment horizontal="left" shrinkToFit="0" vertical="center" wrapText="1"/>
    </xf>
    <xf borderId="13" fillId="2" fontId="2" numFmtId="0" xfId="0" applyAlignment="1" applyBorder="1" applyFont="1">
      <alignment horizontal="center" shrinkToFit="0" vertical="center" wrapText="1"/>
    </xf>
    <xf borderId="18" fillId="0" fontId="10" numFmtId="0" xfId="0" applyBorder="1" applyFont="1"/>
    <xf borderId="19" fillId="0" fontId="10" numFmtId="0" xfId="0" applyBorder="1" applyFont="1"/>
    <xf borderId="1" fillId="0" fontId="2" numFmtId="0" xfId="0" applyAlignment="1" applyBorder="1" applyFont="1">
      <alignment shrinkToFit="0" vertical="center" wrapText="1"/>
    </xf>
    <xf borderId="13" fillId="2" fontId="1" numFmtId="0" xfId="0" applyAlignment="1" applyBorder="1" applyFont="1">
      <alignment horizontal="center" shrinkToFit="0" vertical="center" wrapText="1"/>
    </xf>
    <xf borderId="0" fillId="0" fontId="2" numFmtId="0" xfId="0" applyAlignment="1" applyFont="1">
      <alignment shrinkToFit="0" vertical="center" wrapText="1"/>
    </xf>
    <xf borderId="20" fillId="0" fontId="10" numFmtId="0" xfId="0" applyBorder="1" applyFont="1"/>
    <xf borderId="16" fillId="0" fontId="10" numFmtId="0" xfId="0" applyBorder="1" applyFont="1"/>
    <xf borderId="21" fillId="0" fontId="15" numFmtId="0" xfId="0" applyAlignment="1" applyBorder="1" applyFont="1">
      <alignment horizontal="left" shrinkToFit="0" vertical="top" wrapText="1"/>
    </xf>
    <xf borderId="17" fillId="0" fontId="10" numFmtId="0" xfId="0" applyBorder="1" applyFont="1"/>
    <xf borderId="1" fillId="0" fontId="2"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15" fillId="0" fontId="2" numFmtId="0" xfId="0" applyAlignment="1" applyBorder="1" applyFont="1">
      <alignment shrinkToFit="0" vertical="center" wrapText="1"/>
    </xf>
    <xf borderId="15" fillId="0" fontId="2" numFmtId="0" xfId="0" applyAlignment="1" applyBorder="1" applyFont="1">
      <alignment horizontal="left" shrinkToFit="0" vertical="top" wrapText="1"/>
    </xf>
    <xf borderId="9" fillId="2" fontId="1" numFmtId="0" xfId="0" applyAlignment="1" applyBorder="1" applyFont="1">
      <alignment horizontal="center" shrinkToFit="0" vertical="center" wrapText="1"/>
    </xf>
    <xf borderId="15" fillId="0" fontId="2" numFmtId="0" xfId="0" applyAlignment="1" applyBorder="1" applyFont="1">
      <alignment horizontal="left" shrinkToFit="0" vertical="center" wrapText="1"/>
    </xf>
    <xf borderId="0" fillId="0" fontId="15" numFmtId="0" xfId="0" applyAlignment="1" applyFont="1">
      <alignment shrinkToFit="0" vertical="top" wrapText="1"/>
    </xf>
    <xf borderId="13" fillId="2" fontId="2" numFmtId="0" xfId="0" applyAlignment="1" applyBorder="1" applyFont="1">
      <alignment horizontal="center" shrinkToFit="0" wrapText="1"/>
    </xf>
    <xf borderId="10" fillId="7" fontId="2"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22" fillId="7" fontId="2" numFmtId="0" xfId="0" applyAlignment="1" applyBorder="1" applyFont="1">
      <alignment shrinkToFit="0" vertical="center" wrapText="1"/>
    </xf>
    <xf borderId="15" fillId="0" fontId="2" numFmtId="0" xfId="0" applyAlignment="1" applyBorder="1" applyFont="1">
      <alignment horizontal="center" shrinkToFit="0" vertical="center" wrapText="1"/>
    </xf>
    <xf borderId="20" fillId="0" fontId="2" numFmtId="0" xfId="0" applyAlignment="1" applyBorder="1" applyFont="1">
      <alignment shrinkToFit="0" vertical="center" wrapText="1"/>
    </xf>
    <xf borderId="23" fillId="2" fontId="1" numFmtId="0" xfId="0" applyAlignment="1" applyBorder="1" applyFont="1">
      <alignment horizontal="center" shrinkToFit="0" vertical="center" wrapText="1"/>
    </xf>
    <xf borderId="23" fillId="4" fontId="2" numFmtId="0" xfId="0" applyAlignment="1" applyBorder="1" applyFont="1">
      <alignment vertical="center"/>
    </xf>
    <xf borderId="23" fillId="7" fontId="2" numFmtId="0" xfId="0" applyAlignment="1" applyBorder="1" applyFont="1">
      <alignment shrinkToFit="0" vertical="center" wrapText="1"/>
    </xf>
    <xf borderId="21" fillId="0" fontId="10" numFmtId="0" xfId="0" applyBorder="1" applyFont="1"/>
    <xf borderId="0" fillId="0" fontId="15" numFmtId="0" xfId="0" applyAlignment="1" applyFont="1">
      <alignment horizontal="center" shrinkToFit="0" vertical="top" wrapText="1"/>
    </xf>
    <xf borderId="13" fillId="7" fontId="2" numFmtId="0" xfId="0" applyAlignment="1" applyBorder="1" applyFont="1">
      <alignment horizontal="center" shrinkToFit="0" vertical="center" wrapText="1"/>
    </xf>
    <xf borderId="19" fillId="0" fontId="2" numFmtId="0" xfId="0" applyAlignment="1" applyBorder="1" applyFont="1">
      <alignment horizontal="center" shrinkToFit="0" vertical="center" wrapText="1"/>
    </xf>
    <xf borderId="19" fillId="0" fontId="2" numFmtId="0" xfId="0" applyAlignment="1" applyBorder="1" applyFont="1">
      <alignment shrinkToFit="0" vertical="center" wrapText="1"/>
    </xf>
    <xf borderId="24" fillId="2" fontId="1" numFmtId="0" xfId="0" applyAlignment="1" applyBorder="1" applyFont="1">
      <alignment horizontal="right" vertical="center"/>
    </xf>
    <xf borderId="25" fillId="0" fontId="10" numFmtId="0" xfId="0" applyBorder="1" applyFont="1"/>
    <xf borderId="26" fillId="0" fontId="10" numFmtId="0" xfId="0" applyBorder="1" applyFont="1"/>
    <xf borderId="6" fillId="0" fontId="1" numFmtId="0" xfId="0" applyAlignment="1" applyBorder="1" applyFont="1">
      <alignment horizontal="center" shrinkToFit="0" vertical="center" wrapText="1"/>
    </xf>
    <xf borderId="1" fillId="7" fontId="2" numFmtId="0" xfId="0" applyBorder="1" applyFont="1"/>
    <xf borderId="2" fillId="4" fontId="16" numFmtId="0" xfId="0" applyBorder="1" applyFont="1"/>
    <xf borderId="2" fillId="4" fontId="16" numFmtId="166" xfId="0" applyBorder="1" applyFont="1" applyNumberFormat="1"/>
    <xf borderId="2" fillId="4" fontId="16" numFmtId="2" xfId="0" applyBorder="1" applyFont="1" applyNumberFormat="1"/>
    <xf borderId="1" fillId="8" fontId="1" numFmtId="0" xfId="0" applyAlignment="1" applyBorder="1" applyFill="1" applyFont="1">
      <alignment horizontal="center" shrinkToFit="0" textRotation="90" vertical="center" wrapText="1"/>
    </xf>
    <xf borderId="1" fillId="8" fontId="1" numFmtId="0" xfId="0" applyAlignment="1" applyBorder="1" applyFont="1">
      <alignment shrinkToFit="0" textRotation="90" vertical="center" wrapText="1"/>
    </xf>
    <xf borderId="13" fillId="8" fontId="1" numFmtId="0" xfId="0" applyAlignment="1" applyBorder="1" applyFont="1">
      <alignment horizontal="center" shrinkToFit="0" vertical="center" wrapText="1"/>
    </xf>
    <xf borderId="27" fillId="0" fontId="10" numFmtId="0" xfId="0" applyBorder="1" applyFont="1"/>
    <xf borderId="1" fillId="8" fontId="1" numFmtId="0" xfId="0" applyAlignment="1" applyBorder="1" applyFont="1">
      <alignment horizontal="center" shrinkToFit="0" vertical="center" wrapText="1"/>
    </xf>
    <xf borderId="1" fillId="8" fontId="1" numFmtId="0" xfId="0" applyAlignment="1" applyBorder="1" applyFont="1">
      <alignment horizontal="center" shrinkToFit="0" wrapText="1"/>
    </xf>
    <xf borderId="1" fillId="8" fontId="1" numFmtId="0" xfId="0" applyAlignment="1" applyBorder="1" applyFont="1">
      <alignment shrinkToFit="0" vertical="center" wrapText="1"/>
    </xf>
    <xf borderId="1" fillId="8" fontId="1" numFmtId="0" xfId="0" applyAlignment="1" applyBorder="1" applyFont="1">
      <alignment shrinkToFit="0" wrapText="1"/>
    </xf>
    <xf borderId="0" fillId="0" fontId="1" numFmtId="0" xfId="0" applyAlignment="1" applyFont="1">
      <alignment shrinkToFit="0" wrapText="1"/>
    </xf>
    <xf borderId="15" fillId="8" fontId="1" numFmtId="0" xfId="0" applyAlignment="1" applyBorder="1" applyFont="1">
      <alignment horizontal="center" vertical="center"/>
    </xf>
    <xf borderId="15" fillId="8" fontId="1" numFmtId="164" xfId="0" applyAlignment="1" applyBorder="1" applyFont="1" applyNumberFormat="1">
      <alignment textRotation="90" vertical="center"/>
    </xf>
    <xf borderId="15" fillId="4" fontId="2" numFmtId="0" xfId="0" applyAlignment="1" applyBorder="1" applyFont="1">
      <alignment horizontal="center" shrinkToFit="0" textRotation="90" vertical="center" wrapText="1"/>
    </xf>
    <xf borderId="0" fillId="0" fontId="15" numFmtId="0" xfId="0" applyAlignment="1" applyFont="1">
      <alignment horizontal="left" shrinkToFit="0" vertical="top" wrapText="1"/>
    </xf>
    <xf borderId="15" fillId="9" fontId="1" numFmtId="0" xfId="0" applyAlignment="1" applyBorder="1" applyFill="1" applyFont="1">
      <alignment horizontal="center" shrinkToFit="0" vertical="center" wrapText="1"/>
    </xf>
    <xf borderId="20" fillId="0" fontId="2" numFmtId="0" xfId="0" applyAlignment="1" applyBorder="1" applyFont="1">
      <alignment horizontal="center" shrinkToFit="0" vertical="center" wrapText="1"/>
    </xf>
    <xf borderId="20" fillId="0" fontId="2" numFmtId="0" xfId="0" applyAlignment="1" applyBorder="1" applyFont="1">
      <alignment horizontal="left" shrinkToFit="0" vertical="center" wrapText="1"/>
    </xf>
    <xf borderId="23" fillId="9" fontId="1" numFmtId="0" xfId="0" applyAlignment="1" applyBorder="1" applyFont="1">
      <alignment horizontal="center" shrinkToFit="0" vertical="center" wrapText="1"/>
    </xf>
    <xf borderId="23" fillId="4" fontId="2" numFmtId="0" xfId="0" applyAlignment="1" applyBorder="1" applyFont="1">
      <alignment shrinkToFit="0" vertical="center" wrapText="1"/>
    </xf>
    <xf borderId="9" fillId="9" fontId="1" numFmtId="0" xfId="0" applyAlignment="1" applyBorder="1" applyFont="1">
      <alignment horizontal="center" shrinkToFit="0" vertical="center" wrapText="1"/>
    </xf>
    <xf borderId="0" fillId="0" fontId="2" numFmtId="0" xfId="0" applyAlignment="1" applyFont="1">
      <alignment shrinkToFit="0" wrapText="1"/>
    </xf>
    <xf borderId="1" fillId="9" fontId="1" numFmtId="0" xfId="0" applyAlignment="1" applyBorder="1" applyFont="1">
      <alignment horizontal="center" shrinkToFit="0" vertical="center" wrapText="1"/>
    </xf>
    <xf borderId="10" fillId="9" fontId="1" numFmtId="0" xfId="0" applyAlignment="1" applyBorder="1" applyFont="1">
      <alignment horizontal="center" shrinkToFit="0" vertical="center" wrapText="1"/>
    </xf>
    <xf borderId="1" fillId="9" fontId="2" numFmtId="0" xfId="0" applyAlignment="1" applyBorder="1" applyFont="1">
      <alignment horizontal="center" shrinkToFit="0" vertical="center" wrapText="1"/>
    </xf>
    <xf borderId="28" fillId="0" fontId="10" numFmtId="0" xfId="0" applyBorder="1" applyFont="1"/>
    <xf borderId="13" fillId="9" fontId="17" numFmtId="165" xfId="0" applyBorder="1" applyFont="1" applyNumberFormat="1"/>
    <xf borderId="15" fillId="0" fontId="18" numFmtId="0" xfId="0" applyAlignment="1" applyBorder="1" applyFont="1">
      <alignment horizontal="left" shrinkToFit="0" vertical="center" wrapText="1"/>
    </xf>
    <xf borderId="23" fillId="4" fontId="2" numFmtId="0" xfId="0" applyBorder="1" applyFont="1"/>
    <xf borderId="15" fillId="0" fontId="2" numFmtId="165" xfId="0" applyAlignment="1" applyBorder="1" applyFont="1" applyNumberFormat="1">
      <alignment shrinkToFit="0" vertical="center" wrapText="1"/>
    </xf>
    <xf borderId="10" fillId="8" fontId="1" numFmtId="0" xfId="0" applyAlignment="1" applyBorder="1" applyFont="1">
      <alignment horizontal="center" shrinkToFit="0" vertical="center" wrapText="1"/>
    </xf>
    <xf borderId="13" fillId="9" fontId="2" numFmtId="165" xfId="0" applyAlignment="1" applyBorder="1" applyFont="1" applyNumberFormat="1">
      <alignment shrinkToFit="0" vertical="center" wrapText="1"/>
    </xf>
    <xf borderId="13" fillId="9" fontId="16" numFmtId="165" xfId="0" applyAlignment="1" applyBorder="1" applyFont="1" applyNumberFormat="1">
      <alignment shrinkToFit="0" vertical="center" wrapText="1"/>
    </xf>
    <xf borderId="3" fillId="0" fontId="2" numFmtId="0" xfId="0" applyAlignment="1" applyBorder="1" applyFont="1">
      <alignment shrinkToFit="0" vertical="center" wrapText="1"/>
    </xf>
    <xf borderId="24" fillId="8" fontId="1" numFmtId="0" xfId="0" applyAlignment="1" applyBorder="1" applyFont="1">
      <alignment horizontal="right" vertical="center"/>
    </xf>
    <xf borderId="6" fillId="0" fontId="1" numFmtId="0" xfId="0" applyAlignment="1" applyBorder="1" applyFont="1">
      <alignment horizontal="right" shrinkToFit="0" wrapText="1"/>
    </xf>
    <xf borderId="3" fillId="0" fontId="1" numFmtId="0" xfId="0" applyAlignment="1" applyBorder="1" applyFont="1">
      <alignment horizontal="center" shrinkToFit="0" textRotation="90" vertical="center" wrapText="1"/>
    </xf>
    <xf borderId="15" fillId="0" fontId="2" numFmtId="0" xfId="0" applyAlignment="1" applyBorder="1" applyFont="1">
      <alignment readingOrder="0" shrinkToFit="0" textRotation="90" vertical="center" wrapText="1"/>
    </xf>
    <xf borderId="3" fillId="0" fontId="2" numFmtId="0" xfId="0" applyAlignment="1" applyBorder="1" applyFont="1">
      <alignment horizontal="left" shrinkToFit="0" vertical="center" wrapText="1"/>
    </xf>
    <xf borderId="15" fillId="9" fontId="1" numFmtId="0" xfId="0" applyAlignment="1" applyBorder="1" applyFont="1">
      <alignment horizontal="center" vertical="center"/>
    </xf>
    <xf borderId="15" fillId="9" fontId="1" numFmtId="164" xfId="0" applyAlignment="1" applyBorder="1" applyFont="1" applyNumberFormat="1">
      <alignment textRotation="90" vertical="center"/>
    </xf>
    <xf borderId="15" fillId="4" fontId="2" numFmtId="0" xfId="0" applyAlignment="1" applyBorder="1" applyFont="1">
      <alignment horizontal="center" readingOrder="0" shrinkToFit="0" textRotation="90" vertical="center" wrapText="1"/>
    </xf>
    <xf borderId="20" fillId="0" fontId="2" numFmtId="165" xfId="0" applyAlignment="1" applyBorder="1" applyFont="1" applyNumberFormat="1">
      <alignment shrinkToFit="0" vertical="center" wrapText="1"/>
    </xf>
    <xf borderId="0" fillId="0" fontId="19" numFmtId="0" xfId="0" applyAlignment="1" applyFont="1">
      <alignment horizontal="center"/>
    </xf>
    <xf borderId="0" fillId="0" fontId="7" numFmtId="0" xfId="0" applyAlignment="1" applyFont="1">
      <alignment horizontal="center"/>
    </xf>
    <xf borderId="0" fillId="0" fontId="1" numFmtId="0" xfId="0" applyFont="1"/>
    <xf borderId="2" fillId="5" fontId="1" numFmtId="0" xfId="0" applyBorder="1" applyFont="1"/>
    <xf borderId="7" fillId="5" fontId="5" numFmtId="0" xfId="0" applyAlignment="1" applyBorder="1" applyFont="1">
      <alignment horizontal="center"/>
    </xf>
    <xf borderId="29" fillId="0" fontId="10" numFmtId="0" xfId="0" applyBorder="1" applyFont="1"/>
    <xf borderId="0" fillId="0" fontId="2" numFmtId="0" xfId="0" applyAlignment="1" applyFont="1">
      <alignment horizontal="left"/>
    </xf>
    <xf borderId="0" fillId="0" fontId="2" numFmtId="164" xfId="0" applyAlignment="1" applyFont="1" applyNumberFormat="1">
      <alignment horizontal="left"/>
    </xf>
    <xf borderId="0" fillId="0" fontId="20" numFmtId="0" xfId="0" applyAlignment="1" applyFont="1">
      <alignment horizontal="left"/>
    </xf>
    <xf borderId="0" fillId="0" fontId="5" numFmtId="0" xfId="0" applyFont="1"/>
    <xf borderId="0" fillId="0" fontId="1" numFmtId="0" xfId="0" applyAlignment="1" applyFont="1">
      <alignment horizontal="right" shrinkToFit="0" vertical="center" wrapText="1"/>
    </xf>
    <xf borderId="0" fillId="0" fontId="2" numFmtId="0" xfId="0" applyAlignment="1" applyFont="1">
      <alignment horizontal="left" shrinkToFit="0" vertical="center" wrapText="1"/>
    </xf>
    <xf borderId="0" fillId="0" fontId="1" numFmtId="0" xfId="0" applyAlignment="1" applyFont="1">
      <alignment horizontal="left" shrinkToFit="0" vertical="center" wrapText="1"/>
    </xf>
    <xf borderId="0" fillId="0" fontId="5" numFmtId="0" xfId="0" applyAlignment="1" applyFont="1">
      <alignment horizontal="left"/>
    </xf>
    <xf borderId="0" fillId="0" fontId="1" numFmtId="0" xfId="0" applyAlignment="1" applyFont="1">
      <alignment horizontal="right" vertical="center"/>
    </xf>
    <xf borderId="2" fillId="5" fontId="5" numFmtId="0" xfId="0" applyBorder="1" applyFont="1"/>
    <xf borderId="30"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31" fillId="0" fontId="10" numFmtId="0" xfId="0" applyBorder="1" applyFont="1"/>
    <xf borderId="3" fillId="0" fontId="2" numFmtId="0" xfId="0" applyAlignment="1" applyBorder="1" applyFont="1">
      <alignment horizontal="left" shrinkToFit="0" vertical="top" wrapText="1"/>
    </xf>
    <xf borderId="1" fillId="2" fontId="2" numFmtId="0" xfId="0" applyAlignment="1" applyBorder="1" applyFont="1">
      <alignment horizontal="left" shrinkToFit="0" vertical="center" wrapText="1"/>
    </xf>
    <xf borderId="13" fillId="0" fontId="2" numFmtId="0" xfId="0" applyAlignment="1" applyBorder="1" applyFont="1">
      <alignment horizontal="left" shrinkToFit="0" vertical="center" wrapText="1"/>
    </xf>
    <xf borderId="15" fillId="2" fontId="2" numFmtId="0" xfId="0" applyAlignment="1" applyBorder="1" applyFont="1">
      <alignment horizontal="left" shrinkToFit="0" vertical="center" wrapText="1"/>
    </xf>
    <xf borderId="1" fillId="5" fontId="1" numFmtId="0" xfId="0" applyAlignment="1" applyBorder="1" applyFont="1">
      <alignment horizontal="left" shrinkToFit="0" vertical="center" wrapText="1"/>
    </xf>
    <xf borderId="13" fillId="5" fontId="5" numFmtId="0" xfId="0" applyAlignment="1" applyBorder="1" applyFont="1">
      <alignment horizontal="center" shrinkToFit="0" vertical="center" wrapText="1"/>
    </xf>
    <xf borderId="22" fillId="2" fontId="1" numFmtId="0" xfId="0" applyAlignment="1" applyBorder="1" applyFont="1">
      <alignment horizontal="center" shrinkToFit="0" vertical="center" wrapText="1"/>
    </xf>
    <xf borderId="16" fillId="0" fontId="1" numFmtId="0" xfId="0" applyAlignment="1" applyBorder="1" applyFont="1">
      <alignment shrinkToFit="0" vertical="center" wrapText="1"/>
    </xf>
    <xf borderId="13" fillId="0" fontId="2" numFmtId="0" xfId="0" applyAlignment="1" applyBorder="1" applyFont="1">
      <alignment shrinkToFit="0" vertical="center" wrapText="1"/>
    </xf>
    <xf borderId="19" fillId="0" fontId="2" numFmtId="0" xfId="0" applyAlignment="1" applyBorder="1" applyFont="1">
      <alignment horizontal="center" vertical="center"/>
    </xf>
    <xf borderId="1" fillId="0" fontId="1" numFmtId="0" xfId="0" applyAlignment="1" applyBorder="1" applyFont="1">
      <alignment horizontal="center" shrinkToFit="0" vertical="center" wrapText="1"/>
    </xf>
    <xf borderId="13" fillId="0" fontId="1" numFmtId="0" xfId="0" applyAlignment="1" applyBorder="1" applyFont="1">
      <alignment horizontal="right"/>
    </xf>
    <xf borderId="1" fillId="0" fontId="1" numFmtId="0" xfId="0" applyBorder="1" applyFont="1"/>
    <xf borderId="13" fillId="2" fontId="5" numFmtId="0" xfId="0" applyAlignment="1" applyBorder="1" applyFont="1">
      <alignment horizontal="center" shrinkToFit="0" vertical="center" wrapText="1"/>
    </xf>
    <xf borderId="13" fillId="2" fontId="5" numFmtId="0" xfId="0" applyAlignment="1" applyBorder="1" applyFont="1">
      <alignment shrinkToFit="0" vertical="center" wrapText="1"/>
    </xf>
    <xf borderId="2" fillId="2" fontId="1" numFmtId="0" xfId="0" applyBorder="1" applyFont="1"/>
    <xf borderId="0" fillId="0" fontId="1" numFmtId="164" xfId="0" applyAlignment="1" applyFont="1" applyNumberFormat="1">
      <alignment horizontal="center" shrinkToFit="0" vertical="center" wrapText="1"/>
    </xf>
    <xf borderId="0" fillId="0" fontId="1" numFmtId="0" xfId="0" applyAlignment="1" applyFont="1">
      <alignment horizontal="center" vertical="center"/>
    </xf>
    <xf borderId="2" fillId="4" fontId="5" numFmtId="0" xfId="0" applyAlignment="1" applyBorder="1" applyFont="1">
      <alignment horizontal="center" shrinkToFit="0" vertical="center" wrapText="1"/>
    </xf>
    <xf borderId="32" fillId="4" fontId="2" numFmtId="0" xfId="0" applyAlignment="1" applyBorder="1" applyFont="1">
      <alignment horizontal="center" vertical="center"/>
    </xf>
    <xf borderId="1" fillId="2" fontId="5" numFmtId="0" xfId="0" applyAlignment="1" applyBorder="1" applyFont="1">
      <alignment horizontal="center" shrinkToFit="0" vertical="center" wrapText="1"/>
    </xf>
    <xf borderId="33" fillId="0" fontId="10" numFmtId="0" xfId="0" applyBorder="1" applyFont="1"/>
    <xf borderId="20" fillId="0" fontId="1" numFmtId="0" xfId="0" applyAlignment="1" applyBorder="1" applyFont="1">
      <alignment shrinkToFit="0" vertical="center" wrapText="1"/>
    </xf>
    <xf borderId="4" fillId="0" fontId="2" numFmtId="0" xfId="0" applyAlignment="1" applyBorder="1" applyFont="1">
      <alignment shrinkToFit="0" vertical="center" wrapText="1"/>
    </xf>
    <xf borderId="34" fillId="0" fontId="10" numFmtId="0" xfId="0" applyBorder="1" applyFont="1"/>
    <xf borderId="1" fillId="0" fontId="2" numFmtId="167" xfId="0" applyAlignment="1" applyBorder="1" applyFont="1" applyNumberFormat="1">
      <alignment shrinkToFit="0" vertical="center" wrapText="1"/>
    </xf>
    <xf borderId="7" fillId="4" fontId="16" numFmtId="0" xfId="0" applyAlignment="1" applyBorder="1" applyFont="1">
      <alignment horizontal="center" vertical="center"/>
    </xf>
    <xf borderId="5" fillId="0" fontId="2" numFmtId="0" xfId="0" applyAlignment="1" applyBorder="1" applyFont="1">
      <alignment horizontal="center" vertical="center"/>
    </xf>
    <xf borderId="6" fillId="0" fontId="1" numFmtId="0" xfId="0" applyAlignment="1" applyBorder="1" applyFont="1">
      <alignment shrinkToFit="0" vertical="center" wrapText="1"/>
    </xf>
    <xf borderId="6" fillId="0" fontId="2" numFmtId="0" xfId="0" applyAlignment="1" applyBorder="1" applyFont="1">
      <alignment shrinkToFit="0" vertical="center" wrapText="1"/>
    </xf>
    <xf borderId="27" fillId="0" fontId="2" numFmtId="0" xfId="0" applyAlignment="1" applyBorder="1" applyFont="1">
      <alignment horizontal="left" shrinkToFit="0" vertical="center" wrapText="1"/>
    </xf>
    <xf borderId="19" fillId="0" fontId="2" numFmtId="167" xfId="0" applyAlignment="1" applyBorder="1" applyFont="1" applyNumberFormat="1">
      <alignment shrinkToFit="0" vertical="center" wrapText="1"/>
    </xf>
    <xf borderId="0" fillId="0" fontId="16" numFmtId="0" xfId="0" applyAlignment="1" applyFont="1">
      <alignment horizontal="center" shrinkToFit="0" vertical="center" wrapText="1"/>
    </xf>
    <xf borderId="0" fillId="0" fontId="2" numFmtId="168" xfId="0" applyFont="1" applyNumberFormat="1"/>
    <xf borderId="13" fillId="0" fontId="2" numFmtId="0" xfId="0" applyAlignment="1" applyBorder="1" applyFont="1">
      <alignment horizontal="right"/>
    </xf>
    <xf borderId="1" fillId="0" fontId="2" numFmtId="0" xfId="0" applyAlignment="1" applyBorder="1" applyFont="1">
      <alignment horizontal="center"/>
    </xf>
    <xf borderId="2" fillId="4" fontId="5" numFmtId="0" xfId="0" applyAlignment="1" applyBorder="1" applyFont="1">
      <alignment horizontal="center"/>
    </xf>
    <xf borderId="13" fillId="0" fontId="21" numFmtId="0" xfId="0" applyAlignment="1" applyBorder="1" applyFont="1">
      <alignment horizontal="right"/>
    </xf>
    <xf borderId="1" fillId="0" fontId="21" numFmtId="0" xfId="0" applyAlignment="1" applyBorder="1" applyFont="1">
      <alignment horizontal="center"/>
    </xf>
    <xf borderId="13" fillId="2" fontId="1" numFmtId="0" xfId="0" applyAlignment="1" applyBorder="1" applyFont="1">
      <alignment horizontal="right"/>
    </xf>
    <xf borderId="1" fillId="2" fontId="5" numFmtId="0" xfId="0" applyAlignment="1" applyBorder="1" applyFont="1">
      <alignment horizontal="center"/>
    </xf>
    <xf borderId="13" fillId="2" fontId="5" numFmtId="0" xfId="0" applyAlignment="1" applyBorder="1" applyFont="1">
      <alignment horizontal="center"/>
    </xf>
    <xf borderId="0" fillId="0" fontId="2" numFmtId="10" xfId="0" applyFont="1" applyNumberFormat="1"/>
    <xf borderId="21" fillId="0" fontId="2" numFmtId="0" xfId="0" applyBorder="1" applyFont="1"/>
    <xf borderId="0" fillId="0" fontId="22" numFmtId="0" xfId="0" applyAlignment="1" applyFont="1">
      <alignment horizontal="center"/>
    </xf>
    <xf borderId="0" fillId="0" fontId="21" numFmtId="0" xfId="0" applyFont="1"/>
    <xf borderId="0" fillId="0" fontId="2" numFmtId="0" xfId="0" applyAlignment="1" applyFont="1">
      <alignment horizontal="left" shrinkToFit="0" wrapText="1"/>
    </xf>
    <xf borderId="1" fillId="0" fontId="2" numFmtId="167" xfId="0" applyAlignment="1" applyBorder="1" applyFont="1" applyNumberFormat="1">
      <alignment horizontal="right" shrinkToFit="0" vertical="center" wrapText="1"/>
    </xf>
    <xf borderId="0" fillId="0" fontId="2" numFmtId="0" xfId="0" applyAlignment="1" applyFont="1">
      <alignment horizontal="center" vertical="center"/>
    </xf>
    <xf borderId="13" fillId="0" fontId="2" numFmtId="0" xfId="0" applyAlignment="1" applyBorder="1" applyFon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0</xdr:rowOff>
    </xdr:from>
    <xdr:ext cx="2305050" cy="6191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1066800</xdr:colOff>
      <xdr:row>0</xdr:row>
      <xdr:rowOff>57150</xdr:rowOff>
    </xdr:from>
    <xdr:ext cx="638175" cy="9144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285750</xdr:colOff>
      <xdr:row>0</xdr:row>
      <xdr:rowOff>28575</xdr:rowOff>
    </xdr:from>
    <xdr:ext cx="676275" cy="9715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18.25"/>
    <col customWidth="1" min="5" max="6" width="12.63"/>
    <col customWidth="1" min="7" max="7" width="18.13"/>
    <col customWidth="1" min="11" max="11" width="17.0"/>
    <col customWidth="1" min="36" max="36" width="12.38"/>
  </cols>
  <sheetData>
    <row r="1" ht="15.75" customHeight="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3" t="s">
        <v>30</v>
      </c>
      <c r="AF1" s="3" t="s">
        <v>31</v>
      </c>
      <c r="AG1" s="3" t="s">
        <v>32</v>
      </c>
      <c r="AH1" s="4" t="s">
        <v>33</v>
      </c>
      <c r="AI1" s="5" t="s">
        <v>34</v>
      </c>
      <c r="AJ1" s="4" t="s">
        <v>35</v>
      </c>
      <c r="AK1" s="4" t="s">
        <v>36</v>
      </c>
      <c r="AL1" s="4" t="s">
        <v>14</v>
      </c>
      <c r="AM1" s="4" t="s">
        <v>37</v>
      </c>
      <c r="AN1" s="4" t="s">
        <v>38</v>
      </c>
      <c r="AO1" s="4" t="s">
        <v>39</v>
      </c>
      <c r="AP1" s="4" t="s">
        <v>40</v>
      </c>
    </row>
    <row r="2" ht="15.75" customHeight="1">
      <c r="A2" s="6">
        <f>PDA!A11</f>
        <v>1</v>
      </c>
      <c r="B2" s="7">
        <f>PDA!B11</f>
        <v>45717</v>
      </c>
      <c r="C2" s="6" t="str">
        <f>PDA!C11</f>
        <v>UNIDAD I. INTRUDUCCION A LA ARQUITECTURA DE COMPUTADORA</v>
      </c>
      <c r="D2" s="6" t="str">
        <f>PDA!D11</f>
        <v>Conceptual</v>
      </c>
      <c r="E2" s="6" t="str">
        <f>PDA!D13</f>
        <v>Procedimental</v>
      </c>
      <c r="F2" s="6" t="str">
        <f>PDA!D18</f>
        <v>Actitudinal</v>
      </c>
      <c r="G2" s="6" t="str">
        <f>PDA!E12</f>
        <v/>
      </c>
      <c r="H2" s="6" t="str">
        <f>PDA!E13</f>
        <v/>
      </c>
      <c r="I2" s="6" t="str">
        <f>PDA!E18</f>
        <v/>
      </c>
      <c r="J2" s="6" t="str">
        <f>PDA!G11</f>
        <v/>
      </c>
      <c r="K2" s="8" t="str">
        <f>PDA!H11</f>
        <v>Primer momento didáctico (Fase entrada)</v>
      </c>
      <c r="L2" s="8" t="str">
        <f>PDA!H12</f>
        <v/>
      </c>
      <c r="M2" s="6" t="str">
        <f>PDA!I12</f>
        <v/>
      </c>
      <c r="N2" s="6" t="str">
        <f>PDA!K12</f>
        <v/>
      </c>
      <c r="O2" s="6" t="str">
        <f>PDA!J12</f>
        <v/>
      </c>
      <c r="P2" s="6" t="str">
        <f>PDA!H13</f>
        <v>Segundo momento didáctico (Fase elaboración)</v>
      </c>
      <c r="Q2" s="6" t="str">
        <f>PDA!H14</f>
        <v>Clases teóricas</v>
      </c>
      <c r="R2" s="6" t="str">
        <f>PDA!H15</f>
        <v/>
      </c>
      <c r="S2" s="6" t="str">
        <f>PDA!I14</f>
        <v/>
      </c>
      <c r="T2" s="6" t="str">
        <f>PDA!H16</f>
        <v>Clases prácticas</v>
      </c>
      <c r="U2" s="6" t="str">
        <f>PDA!H17</f>
        <v/>
      </c>
      <c r="V2" s="6" t="str">
        <f>PDA!I16</f>
        <v/>
      </c>
      <c r="W2" s="6" t="str">
        <f>PDA!J14</f>
        <v/>
      </c>
      <c r="X2" s="6" t="str">
        <f>PDA!J16</f>
        <v/>
      </c>
      <c r="Y2" s="6" t="str">
        <f>PDA!K14</f>
        <v/>
      </c>
      <c r="Z2" s="6" t="str">
        <f>PDA!H18</f>
        <v>Tercer momento didáctico (Fase salida)</v>
      </c>
      <c r="AA2" s="6" t="str">
        <f>PDA!H19</f>
        <v/>
      </c>
      <c r="AB2" s="6" t="str">
        <f>PDA!I19</f>
        <v/>
      </c>
      <c r="AC2" s="6" t="str">
        <f>PDA!J19</f>
        <v/>
      </c>
      <c r="AD2" s="6" t="str">
        <f>PDA!K19</f>
        <v/>
      </c>
      <c r="AE2" s="6" t="str">
        <f>PDA!L11</f>
        <v/>
      </c>
      <c r="AF2" s="6" t="str">
        <f>PDA!L12</f>
        <v/>
      </c>
      <c r="AG2" s="6" t="str">
        <f>PDA!N12</f>
        <v/>
      </c>
      <c r="AH2" s="6" t="str">
        <f>PDA!N13</f>
        <v/>
      </c>
      <c r="AI2" s="9" t="str">
        <f>PDA!N14</f>
        <v/>
      </c>
      <c r="AJ2" s="6" t="str">
        <f>CONCATENATE(PDA!M14,": ",PDA!N14)</f>
        <v>Tipo de Evaluación: </v>
      </c>
      <c r="AK2" s="6" t="str">
        <f>PDA!N15</f>
        <v/>
      </c>
      <c r="AL2" s="6" t="str">
        <f>PDA!N16</f>
        <v/>
      </c>
      <c r="AM2" s="6" t="str">
        <f>PDA!N17</f>
        <v/>
      </c>
      <c r="AN2" s="6" t="str">
        <f>PDA!N18</f>
        <v/>
      </c>
      <c r="AO2" s="6" t="str">
        <f>PDA!N19</f>
        <v/>
      </c>
      <c r="AP2" s="6" t="str">
        <f>PDA!N20</f>
        <v/>
      </c>
    </row>
    <row r="3" ht="15.75" customHeight="1">
      <c r="A3" s="6">
        <f>PDA!A57</f>
        <v>2</v>
      </c>
      <c r="B3" s="7">
        <f>PDA!B57</f>
        <v>45724</v>
      </c>
      <c r="C3" s="6" t="str">
        <f>PDA!C57</f>
        <v/>
      </c>
      <c r="D3" s="6" t="str">
        <f>PDA!D57</f>
        <v>Conceptual</v>
      </c>
      <c r="E3" s="6" t="str">
        <f>PDA!D59</f>
        <v>Procedimental</v>
      </c>
      <c r="F3" s="6" t="str">
        <f>PDA!D64</f>
        <v>Actitudinal</v>
      </c>
      <c r="G3" s="6" t="str">
        <f>PDA!E57</f>
        <v/>
      </c>
      <c r="H3" s="6" t="str">
        <f>PDA!E59</f>
        <v/>
      </c>
      <c r="I3" s="6" t="str">
        <f>PDA!E64</f>
        <v/>
      </c>
      <c r="J3" s="6" t="str">
        <f>PDA!G57</f>
        <v/>
      </c>
      <c r="K3" s="8" t="str">
        <f>PDA!H57</f>
        <v>Primer momento didáctico (Fase Entrada)</v>
      </c>
      <c r="L3" s="8" t="str">
        <f>PDA!H58</f>
        <v/>
      </c>
      <c r="M3" s="6" t="str">
        <f>PDA!I58</f>
        <v/>
      </c>
      <c r="N3" s="6" t="str">
        <f>PDA!K58</f>
        <v/>
      </c>
      <c r="O3" s="6" t="str">
        <f>PDA!J58</f>
        <v/>
      </c>
      <c r="P3" s="6" t="str">
        <f>PDA!H59</f>
        <v>Segundo momento didáctico (Fase Elaboración)</v>
      </c>
      <c r="Q3" s="6" t="str">
        <f>PDA!H60</f>
        <v/>
      </c>
      <c r="R3" s="6" t="str">
        <f>PDA!H61</f>
        <v/>
      </c>
      <c r="S3" s="6" t="str">
        <f>PDA!I60</f>
        <v/>
      </c>
      <c r="T3" s="6" t="str">
        <f>PDA!H62</f>
        <v>Clases prácticas</v>
      </c>
      <c r="U3" s="6" t="str">
        <f>PDA!H63</f>
        <v/>
      </c>
      <c r="V3" s="6" t="str">
        <f>PDA!I62</f>
        <v/>
      </c>
      <c r="W3" s="6" t="str">
        <f>PDA!J60</f>
        <v/>
      </c>
      <c r="X3" s="6" t="str">
        <f>PDA!J62</f>
        <v/>
      </c>
      <c r="Y3" s="6" t="str">
        <f>PDA!K60</f>
        <v/>
      </c>
      <c r="Z3" s="6" t="str">
        <f>PDA!H64</f>
        <v>Tercer momento didáctico (Fase Salida)</v>
      </c>
      <c r="AA3" s="6" t="str">
        <f>PDA!H65</f>
        <v/>
      </c>
      <c r="AB3" s="6" t="str">
        <f>PDA!I65</f>
        <v/>
      </c>
      <c r="AC3" s="6" t="str">
        <f>PDA!J65</f>
        <v/>
      </c>
      <c r="AD3" s="6" t="str">
        <f>PDA!K65</f>
        <v/>
      </c>
      <c r="AE3" s="6" t="str">
        <f>PDA!L57</f>
        <v/>
      </c>
      <c r="AF3" s="6" t="str">
        <f>PDA!L58</f>
        <v/>
      </c>
      <c r="AG3" s="6" t="str">
        <f>PDA!N58</f>
        <v/>
      </c>
      <c r="AH3" s="6" t="str">
        <f>PDA!N59</f>
        <v/>
      </c>
      <c r="AI3" s="9" t="str">
        <f>PDA!N60</f>
        <v/>
      </c>
      <c r="AJ3" s="6" t="str">
        <f>CONCATENATE(PDA!M60,": ",PDA!N60)</f>
        <v>Tipo de Evaluación: </v>
      </c>
      <c r="AK3" s="6" t="str">
        <f>PDA!N61</f>
        <v/>
      </c>
      <c r="AL3" s="6" t="str">
        <f>PDA!N62</f>
        <v/>
      </c>
      <c r="AM3" s="6" t="str">
        <f>PDA!N63</f>
        <v/>
      </c>
      <c r="AN3" s="6" t="str">
        <f>PDA!N64</f>
        <v/>
      </c>
      <c r="AO3" s="6" t="str">
        <f>PDA!N65</f>
        <v/>
      </c>
      <c r="AP3" s="6" t="str">
        <f>PDA!N66</f>
        <v/>
      </c>
    </row>
    <row r="4" ht="15.75" customHeight="1">
      <c r="A4" s="6">
        <f>PDA!A103</f>
        <v>3</v>
      </c>
      <c r="B4" s="7">
        <f>PDA!B103</f>
        <v>45731</v>
      </c>
      <c r="C4" s="6" t="str">
        <f>PDA!C103</f>
        <v/>
      </c>
      <c r="D4" s="6" t="str">
        <f>PDA!D103</f>
        <v>Conceptual</v>
      </c>
      <c r="E4" s="6" t="str">
        <f>PDA!D105</f>
        <v>Procedimental</v>
      </c>
      <c r="F4" s="6" t="str">
        <f>PDA!D110</f>
        <v>Actitudinal</v>
      </c>
      <c r="G4" s="6" t="str">
        <f>PDA!E103</f>
        <v/>
      </c>
      <c r="H4" s="6" t="str">
        <f>PDA!E105</f>
        <v/>
      </c>
      <c r="I4" s="6" t="str">
        <f>PDA!E110</f>
        <v/>
      </c>
      <c r="J4" s="6" t="str">
        <f>PDA!G103</f>
        <v/>
      </c>
      <c r="K4" s="6" t="str">
        <f>PDA!H103</f>
        <v>Primer momento didáctico (Fase Entrada)</v>
      </c>
      <c r="L4" s="6" t="str">
        <f>PDA!H104</f>
        <v/>
      </c>
      <c r="M4" s="6" t="str">
        <f>PDA!I104</f>
        <v/>
      </c>
      <c r="N4" s="6" t="str">
        <f>PDA!K104</f>
        <v/>
      </c>
      <c r="O4" s="6" t="str">
        <f>PDA!J104</f>
        <v/>
      </c>
      <c r="P4" s="6" t="str">
        <f>PDA!H105</f>
        <v>Segundo momento didáctico (Fase Elaboración)</v>
      </c>
      <c r="Q4" s="6" t="str">
        <f>PDA!H106</f>
        <v/>
      </c>
      <c r="R4" s="6" t="str">
        <f>PDA!H107</f>
        <v/>
      </c>
      <c r="S4" s="6" t="str">
        <f>PDA!I106</f>
        <v/>
      </c>
      <c r="T4" s="6" t="str">
        <f>PDA!H108</f>
        <v/>
      </c>
      <c r="U4" s="6" t="str">
        <f>PDA!H109</f>
        <v/>
      </c>
      <c r="V4" s="6" t="str">
        <f>PDA!I108</f>
        <v/>
      </c>
      <c r="W4" s="6" t="str">
        <f>PDA!J106</f>
        <v/>
      </c>
      <c r="X4" s="6" t="str">
        <f>PDA!J108</f>
        <v/>
      </c>
      <c r="Y4" s="6" t="str">
        <f>PDA!K106</f>
        <v/>
      </c>
      <c r="Z4" s="6" t="str">
        <f>PDA!H110</f>
        <v>Tercer momento didáctico (Fase Salida)</v>
      </c>
      <c r="AA4" s="6" t="str">
        <f>PDA!H111</f>
        <v/>
      </c>
      <c r="AB4" s="6" t="str">
        <f>PDA!I111</f>
        <v/>
      </c>
      <c r="AC4" s="6" t="str">
        <f>PDA!J111</f>
        <v/>
      </c>
      <c r="AD4" s="6" t="str">
        <f>PDA!K111</f>
        <v/>
      </c>
      <c r="AE4" s="6" t="str">
        <f>PDA!L103</f>
        <v/>
      </c>
      <c r="AF4" s="6" t="str">
        <f>PDA!L104</f>
        <v/>
      </c>
      <c r="AG4" s="6" t="str">
        <f>PDA!N104</f>
        <v/>
      </c>
      <c r="AH4" s="6" t="str">
        <f>PDA!N105</f>
        <v/>
      </c>
      <c r="AI4" s="9" t="str">
        <f>PDA!N106</f>
        <v/>
      </c>
      <c r="AJ4" s="6" t="str">
        <f>CONCATENATE(PDA!M106,": ",PDA!N106)</f>
        <v>Tipo de Evaluación: </v>
      </c>
      <c r="AK4" s="6" t="str">
        <f>PDA!N107</f>
        <v/>
      </c>
      <c r="AL4" s="6" t="str">
        <f>PDA!N108</f>
        <v/>
      </c>
      <c r="AM4" s="6" t="str">
        <f>PDA!N109</f>
        <v/>
      </c>
      <c r="AN4" s="6" t="str">
        <f>PDA!N110</f>
        <v/>
      </c>
      <c r="AO4" s="6" t="str">
        <f>PDA!N111</f>
        <v/>
      </c>
      <c r="AP4" s="6" t="str">
        <f>PDA!N112</f>
        <v/>
      </c>
    </row>
    <row r="5" ht="15.75" customHeight="1">
      <c r="A5" s="6">
        <f>PDA!A149</f>
        <v>4</v>
      </c>
      <c r="B5" s="7">
        <f>PDA!B149</f>
        <v>45738</v>
      </c>
      <c r="C5" s="6" t="str">
        <f>PDA!C149</f>
        <v/>
      </c>
      <c r="D5" s="6" t="str">
        <f>PDA!D149</f>
        <v>Conceptual</v>
      </c>
      <c r="E5" s="6" t="str">
        <f>PDA!D151</f>
        <v>Procedimental</v>
      </c>
      <c r="F5" s="6" t="str">
        <f>PDA!D156</f>
        <v>Actitudinal</v>
      </c>
      <c r="G5" s="6" t="str">
        <f>PDA!E149</f>
        <v/>
      </c>
      <c r="H5" s="6" t="str">
        <f>PDA!E151</f>
        <v/>
      </c>
      <c r="I5" s="6" t="str">
        <f>PDA!E156</f>
        <v/>
      </c>
      <c r="J5" s="6" t="str">
        <f>PDA!G149</f>
        <v/>
      </c>
      <c r="K5" s="6" t="str">
        <f>PDA!H149</f>
        <v>Primer momento didáctico (Fase Entrada)</v>
      </c>
      <c r="L5" s="6" t="str">
        <f>PDA!H150</f>
        <v/>
      </c>
      <c r="M5" s="6" t="str">
        <f>PDA!I150</f>
        <v/>
      </c>
      <c r="N5" s="6" t="str">
        <f>PDA!K150</f>
        <v/>
      </c>
      <c r="O5" s="6" t="str">
        <f>PDA!J150</f>
        <v/>
      </c>
      <c r="P5" s="6" t="str">
        <f>PDA!H151</f>
        <v>Segundo momento didáctico (Fase Elaboración)</v>
      </c>
      <c r="Q5" s="6" t="str">
        <f>PDA!H152</f>
        <v/>
      </c>
      <c r="R5" s="6" t="str">
        <f>PDA!H153</f>
        <v/>
      </c>
      <c r="S5" s="6" t="str">
        <f>PDA!I152</f>
        <v/>
      </c>
      <c r="T5" s="6" t="str">
        <f>PDA!H154</f>
        <v/>
      </c>
      <c r="U5" s="6" t="str">
        <f>PDA!H155</f>
        <v/>
      </c>
      <c r="V5" s="6" t="str">
        <f>PDA!I154</f>
        <v/>
      </c>
      <c r="W5" s="6" t="str">
        <f>PDA!J152</f>
        <v/>
      </c>
      <c r="X5" s="6" t="str">
        <f>PDA!J154</f>
        <v/>
      </c>
      <c r="Y5" s="6" t="str">
        <f>PDA!K152</f>
        <v/>
      </c>
      <c r="Z5" s="6" t="str">
        <f>PDA!H156</f>
        <v>Tercer momento didáctico (Fase Salida)</v>
      </c>
      <c r="AA5" s="6" t="str">
        <f>PDA!H157</f>
        <v/>
      </c>
      <c r="AB5" s="6" t="str">
        <f>PDA!I157</f>
        <v/>
      </c>
      <c r="AC5" s="6" t="str">
        <f>PDA!J157</f>
        <v/>
      </c>
      <c r="AD5" s="6" t="str">
        <f>PDA!K157</f>
        <v/>
      </c>
      <c r="AE5" s="6" t="str">
        <f>PDA!L149</f>
        <v/>
      </c>
      <c r="AF5" s="6" t="str">
        <f>PDA!L150</f>
        <v/>
      </c>
      <c r="AG5" s="6" t="str">
        <f>PDA!N150</f>
        <v/>
      </c>
      <c r="AH5" s="6" t="str">
        <f>PDA!N151</f>
        <v/>
      </c>
      <c r="AI5" s="6" t="str">
        <f>PDA!N152</f>
        <v/>
      </c>
      <c r="AJ5" s="6" t="str">
        <f>CONCATENATE(PDA!M152,": ",PDA!N152)</f>
        <v>Tipo de Evaluación: </v>
      </c>
      <c r="AK5" s="6" t="str">
        <f>PDA!N153</f>
        <v/>
      </c>
      <c r="AL5" s="6" t="str">
        <f>PDA!N154</f>
        <v/>
      </c>
      <c r="AM5" s="6" t="str">
        <f>PDA!N155</f>
        <v/>
      </c>
      <c r="AN5" s="6" t="str">
        <f>PDA!N156</f>
        <v/>
      </c>
      <c r="AO5" s="6" t="str">
        <f>PDA!N157</f>
        <v/>
      </c>
      <c r="AP5" s="6" t="str">
        <f>PDA!N158</f>
        <v/>
      </c>
    </row>
    <row r="6" ht="15.75" customHeight="1">
      <c r="A6" s="6">
        <f>PDA!A195</f>
        <v>5</v>
      </c>
      <c r="B6" s="7">
        <f>PDA!B195</f>
        <v>45745</v>
      </c>
      <c r="C6" s="6" t="str">
        <f>PDA!C195</f>
        <v/>
      </c>
      <c r="D6" s="6" t="str">
        <f>PDA!D195</f>
        <v>Conceptual</v>
      </c>
      <c r="E6" s="6" t="str">
        <f>PDA!D197</f>
        <v>Procedimental</v>
      </c>
      <c r="F6" s="6" t="str">
        <f>PDA!D202</f>
        <v>Actitudinal</v>
      </c>
      <c r="G6" s="6" t="str">
        <f>PDA!E195</f>
        <v/>
      </c>
      <c r="H6" s="6" t="str">
        <f>PDA!E197</f>
        <v/>
      </c>
      <c r="I6" s="6" t="str">
        <f>PDA!E202</f>
        <v/>
      </c>
      <c r="J6" s="6" t="str">
        <f>PDA!G195</f>
        <v/>
      </c>
      <c r="K6" s="6" t="str">
        <f>PDA!H195</f>
        <v>Primer momento didáctico (Fase Entrada)</v>
      </c>
      <c r="L6" s="6" t="str">
        <f>PDA!H196</f>
        <v/>
      </c>
      <c r="M6" s="6" t="str">
        <f>PDA!I196</f>
        <v/>
      </c>
      <c r="N6" s="6" t="str">
        <f>PDA!K196</f>
        <v/>
      </c>
      <c r="O6" s="6" t="str">
        <f>PDA!J196</f>
        <v/>
      </c>
      <c r="P6" s="6" t="str">
        <f>PDA!H197</f>
        <v>Segundo momento didáctico (Fase Elaboración)</v>
      </c>
      <c r="Q6" s="6" t="str">
        <f>PDA!H198</f>
        <v/>
      </c>
      <c r="R6" s="6" t="str">
        <f>PDA!H199</f>
        <v/>
      </c>
      <c r="S6" s="6" t="str">
        <f>PDA!I198</f>
        <v/>
      </c>
      <c r="T6" s="6" t="str">
        <f>PDA!H200</f>
        <v/>
      </c>
      <c r="U6" s="6" t="str">
        <f>PDA!H201</f>
        <v/>
      </c>
      <c r="V6" s="6" t="str">
        <f>PDA!I200</f>
        <v/>
      </c>
      <c r="W6" s="6" t="str">
        <f>PDA!J198</f>
        <v/>
      </c>
      <c r="X6" s="6" t="str">
        <f>PDA!J200</f>
        <v/>
      </c>
      <c r="Y6" s="6" t="str">
        <f>PDA!K198</f>
        <v/>
      </c>
      <c r="Z6" s="6" t="str">
        <f>PDA!H202</f>
        <v>Tercer momento didáctico (Fase Salida)</v>
      </c>
      <c r="AA6" s="6" t="str">
        <f>PDA!H203</f>
        <v/>
      </c>
      <c r="AB6" s="6" t="str">
        <f>PDA!I203</f>
        <v/>
      </c>
      <c r="AC6" s="6" t="str">
        <f>PDA!J203</f>
        <v/>
      </c>
      <c r="AD6" s="6" t="str">
        <f>PDA!K203</f>
        <v/>
      </c>
      <c r="AE6" s="6" t="str">
        <f>PDA!L195</f>
        <v/>
      </c>
      <c r="AF6" s="6" t="str">
        <f>PDA!L196</f>
        <v/>
      </c>
      <c r="AG6" s="6" t="str">
        <f>PDA!N196</f>
        <v/>
      </c>
      <c r="AH6" s="6" t="str">
        <f>PDA!N197</f>
        <v/>
      </c>
      <c r="AI6" s="6" t="str">
        <f>PDA!N198</f>
        <v/>
      </c>
      <c r="AJ6" s="6" t="str">
        <f>CONCATENATE(PDA!M198,": ",PDA!N198)</f>
        <v>Tipo de Evaluación: </v>
      </c>
      <c r="AK6" s="6" t="str">
        <f>PDA!N199</f>
        <v/>
      </c>
      <c r="AL6" s="6" t="str">
        <f>PDA!N200</f>
        <v/>
      </c>
      <c r="AM6" s="6" t="str">
        <f>PDA!N201</f>
        <v/>
      </c>
      <c r="AN6" s="6" t="str">
        <f>PDA!N202</f>
        <v/>
      </c>
      <c r="AO6" s="6" t="str">
        <f>PDA!N203</f>
        <v/>
      </c>
      <c r="AP6" s="6" t="str">
        <f>PDA!N204</f>
        <v/>
      </c>
    </row>
    <row r="7" ht="15.75" customHeight="1">
      <c r="A7" s="6">
        <f>PDA!A241</f>
        <v>6</v>
      </c>
      <c r="B7" s="7">
        <f>PDA!B241</f>
        <v>45752</v>
      </c>
      <c r="C7" s="6" t="str">
        <f>PDA!C241</f>
        <v/>
      </c>
      <c r="D7" s="6" t="str">
        <f>PDA!D241</f>
        <v>Conceptual</v>
      </c>
      <c r="E7" s="6" t="str">
        <f>PDA!D243</f>
        <v>Procedimental</v>
      </c>
      <c r="F7" s="6" t="str">
        <f>PDA!D248</f>
        <v>Actitudinal</v>
      </c>
      <c r="G7" s="6" t="str">
        <f>PDA!E241</f>
        <v/>
      </c>
      <c r="H7" s="6" t="str">
        <f>PDA!E243</f>
        <v/>
      </c>
      <c r="I7" s="6" t="str">
        <f>PDA!E248</f>
        <v/>
      </c>
      <c r="J7" s="6" t="str">
        <f>PDA!G241</f>
        <v/>
      </c>
      <c r="K7" s="6" t="str">
        <f>PDA!H241</f>
        <v>Primer momento didáctico (Fase Entrada)</v>
      </c>
      <c r="L7" s="6" t="str">
        <f>PDA!H242</f>
        <v/>
      </c>
      <c r="M7" s="6" t="str">
        <f>PDA!I242</f>
        <v/>
      </c>
      <c r="N7" s="6" t="str">
        <f>PDA!K242</f>
        <v/>
      </c>
      <c r="O7" s="6" t="str">
        <f>PDA!J242</f>
        <v/>
      </c>
      <c r="P7" s="6" t="str">
        <f>PDA!H243</f>
        <v>Segundo momento didáctico (Fase Elaboración)</v>
      </c>
      <c r="Q7" s="6" t="str">
        <f>PDA!H244</f>
        <v/>
      </c>
      <c r="R7" s="6" t="str">
        <f>PDA!H245</f>
        <v/>
      </c>
      <c r="S7" s="6" t="str">
        <f>PDA!I244</f>
        <v/>
      </c>
      <c r="T7" s="6" t="str">
        <f>PDA!H246</f>
        <v/>
      </c>
      <c r="U7" s="6" t="str">
        <f>PDA!H247</f>
        <v>Coevaluación, Evaluación formativa</v>
      </c>
      <c r="V7" s="6" t="str">
        <f>PDA!I246</f>
        <v/>
      </c>
      <c r="W7" s="6" t="str">
        <f>PDA!J244</f>
        <v/>
      </c>
      <c r="X7" s="6" t="str">
        <f>PDA!J246</f>
        <v/>
      </c>
      <c r="Y7" s="6" t="str">
        <f>PDA!K244</f>
        <v/>
      </c>
      <c r="Z7" s="6" t="str">
        <f>PDA!H248</f>
        <v>Tercer momento didáctico (Fase Salida)</v>
      </c>
      <c r="AA7" s="6" t="str">
        <f>PDA!H249</f>
        <v/>
      </c>
      <c r="AB7" s="6" t="str">
        <f>PDA!I249</f>
        <v/>
      </c>
      <c r="AC7" s="6" t="str">
        <f>PDA!J249</f>
        <v/>
      </c>
      <c r="AD7" s="6" t="str">
        <f>PDA!K249</f>
        <v/>
      </c>
      <c r="AE7" s="6" t="str">
        <f>PDA!L241</f>
        <v/>
      </c>
      <c r="AF7" s="6" t="str">
        <f>PDA!L242</f>
        <v/>
      </c>
      <c r="AG7" s="6" t="str">
        <f>PDA!N242</f>
        <v/>
      </c>
      <c r="AH7" s="6" t="str">
        <f>PDA!N243</f>
        <v/>
      </c>
      <c r="AI7" s="6" t="str">
        <f>PDA!N244</f>
        <v/>
      </c>
      <c r="AJ7" s="6" t="str">
        <f>CONCATENATE(PDA!M244,": ",PDA!N244)</f>
        <v>Tipo de Evaluación: </v>
      </c>
      <c r="AK7" s="6" t="str">
        <f>PDA!N245</f>
        <v/>
      </c>
      <c r="AL7" s="6" t="str">
        <f>PDA!N246</f>
        <v/>
      </c>
      <c r="AM7" s="6" t="str">
        <f>PDA!N247</f>
        <v/>
      </c>
      <c r="AN7" s="6" t="str">
        <f>PDA!N248</f>
        <v/>
      </c>
      <c r="AO7" s="6" t="str">
        <f>PDA!N249</f>
        <v/>
      </c>
      <c r="AP7" s="6" t="str">
        <f>PDA!N250</f>
        <v/>
      </c>
    </row>
    <row r="8" ht="15.75" customHeight="1">
      <c r="A8" s="6">
        <f>PDA!A287</f>
        <v>7</v>
      </c>
      <c r="B8" s="7">
        <f>PDA!B287</f>
        <v>45759</v>
      </c>
      <c r="C8" s="6" t="str">
        <f>PDA!C287</f>
        <v/>
      </c>
      <c r="D8" s="6" t="str">
        <f>PDA!D287</f>
        <v>Conceptual</v>
      </c>
      <c r="E8" s="6" t="str">
        <f>PDA!D289</f>
        <v>Procedimental</v>
      </c>
      <c r="F8" s="6" t="str">
        <f>PDA!D294</f>
        <v>Actitudinal</v>
      </c>
      <c r="G8" s="6" t="str">
        <f>PDA!E287</f>
        <v/>
      </c>
      <c r="H8" s="6" t="str">
        <f>PDA!E289</f>
        <v/>
      </c>
      <c r="I8" s="6" t="str">
        <f>PDA!E294</f>
        <v/>
      </c>
      <c r="J8" s="6" t="str">
        <f>PDA!G287</f>
        <v/>
      </c>
      <c r="K8" s="6" t="str">
        <f>PDA!H287</f>
        <v>Primer momento didáctico (Fase Entrada)</v>
      </c>
      <c r="L8" s="6" t="str">
        <f>PDA!H288</f>
        <v/>
      </c>
      <c r="M8" s="6" t="str">
        <f>PDA!I288</f>
        <v/>
      </c>
      <c r="N8" s="6" t="str">
        <f>PDA!K288</f>
        <v/>
      </c>
      <c r="O8" s="6" t="str">
        <f>PDA!J288</f>
        <v/>
      </c>
      <c r="P8" s="6" t="str">
        <f>PDA!H289</f>
        <v>Segundo momento didáctico (Fase Elaboración)</v>
      </c>
      <c r="Q8" s="6" t="str">
        <f>PDA!H290</f>
        <v/>
      </c>
      <c r="R8" s="6" t="str">
        <f>PDA!H291</f>
        <v/>
      </c>
      <c r="S8" s="6" t="str">
        <f>PDA!I290</f>
        <v/>
      </c>
      <c r="T8" s="6" t="str">
        <f>PDA!H292</f>
        <v/>
      </c>
      <c r="U8" s="6" t="str">
        <f>PDA!H293</f>
        <v/>
      </c>
      <c r="V8" s="6" t="str">
        <f>PDA!I292</f>
        <v/>
      </c>
      <c r="W8" s="6" t="str">
        <f>PDA!J290</f>
        <v/>
      </c>
      <c r="X8" s="6" t="str">
        <f>PDA!J292</f>
        <v/>
      </c>
      <c r="Y8" s="6" t="str">
        <f>PDA!K290</f>
        <v/>
      </c>
      <c r="Z8" s="6" t="str">
        <f>PDA!H294</f>
        <v>Tercer momento didáctico (Fase Salida)</v>
      </c>
      <c r="AA8" s="6" t="str">
        <f>PDA!H295</f>
        <v/>
      </c>
      <c r="AB8" s="6" t="str">
        <f>PDA!I295</f>
        <v/>
      </c>
      <c r="AC8" s="6" t="str">
        <f>PDA!J295</f>
        <v/>
      </c>
      <c r="AD8" s="6" t="str">
        <f>PDA!K295</f>
        <v/>
      </c>
      <c r="AE8" s="6" t="str">
        <f>PDA!L287</f>
        <v/>
      </c>
      <c r="AF8" s="6" t="str">
        <f>PDA!L288</f>
        <v/>
      </c>
      <c r="AG8" s="6" t="str">
        <f>PDA!N288</f>
        <v/>
      </c>
      <c r="AH8" s="6" t="str">
        <f>PDA!N289</f>
        <v/>
      </c>
      <c r="AI8" s="6" t="str">
        <f>PDA!N290</f>
        <v/>
      </c>
      <c r="AJ8" s="6" t="str">
        <f>CONCATENATE(PDA!M290,": ",PDA!N290)</f>
        <v>Tipo de Evaluación: </v>
      </c>
      <c r="AK8" s="6" t="str">
        <f>PDA!N291</f>
        <v/>
      </c>
      <c r="AL8" s="6" t="str">
        <f>PDA!N292</f>
        <v/>
      </c>
      <c r="AM8" s="6" t="str">
        <f>PDA!N293</f>
        <v/>
      </c>
      <c r="AN8" s="6" t="str">
        <f>PDA!N294</f>
        <v/>
      </c>
      <c r="AO8" s="6" t="str">
        <f>PDA!N295</f>
        <v/>
      </c>
      <c r="AP8" s="6" t="str">
        <f>PDA!N296</f>
        <v/>
      </c>
    </row>
    <row r="9" ht="15.75" customHeight="1">
      <c r="A9" s="6">
        <f>PDA!A333</f>
        <v>8</v>
      </c>
      <c r="B9" s="7">
        <f>PDA!B333</f>
        <v>45766</v>
      </c>
      <c r="C9" s="6" t="str">
        <f>PDA!C333</f>
        <v/>
      </c>
      <c r="D9" s="6" t="str">
        <f>PDA!D333</f>
        <v>Conceptual</v>
      </c>
      <c r="E9" s="6" t="str">
        <f>PDA!D335</f>
        <v>Procedimental</v>
      </c>
      <c r="F9" s="6" t="str">
        <f>PDA!D340</f>
        <v>Actitudinal</v>
      </c>
      <c r="G9" s="6" t="str">
        <f>PDA!E333</f>
        <v/>
      </c>
      <c r="H9" s="6" t="str">
        <f>PDA!E335</f>
        <v/>
      </c>
      <c r="I9" s="6" t="str">
        <f>PDA!E340</f>
        <v/>
      </c>
      <c r="J9" s="6" t="str">
        <f>PDA!G333</f>
        <v/>
      </c>
      <c r="K9" s="6" t="str">
        <f>PDA!H333</f>
        <v>Primer momento didáctico (Fase Entrada)</v>
      </c>
      <c r="L9" s="6" t="str">
        <f>PDA!H334</f>
        <v/>
      </c>
      <c r="M9" s="6" t="str">
        <f>PDA!I334</f>
        <v/>
      </c>
      <c r="N9" s="6" t="str">
        <f>PDA!K334</f>
        <v/>
      </c>
      <c r="O9" s="6" t="str">
        <f>PDA!J334</f>
        <v/>
      </c>
      <c r="P9" s="6" t="str">
        <f>PDA!H335</f>
        <v>Segundo momento didáctico (Fase Elaboración)</v>
      </c>
      <c r="Q9" s="6" t="str">
        <f>PDA!H336</f>
        <v/>
      </c>
      <c r="R9" s="6" t="str">
        <f>PDA!H337</f>
        <v/>
      </c>
      <c r="S9" s="6" t="str">
        <f>PDA!I336</f>
        <v/>
      </c>
      <c r="T9" s="6" t="str">
        <f>PDA!H338</f>
        <v/>
      </c>
      <c r="U9" s="6" t="str">
        <f>PDA!H339</f>
        <v/>
      </c>
      <c r="V9" s="6" t="str">
        <f>PDA!I338</f>
        <v/>
      </c>
      <c r="W9" s="6" t="str">
        <f>PDA!J336</f>
        <v/>
      </c>
      <c r="X9" s="6" t="str">
        <f>PDA!J338</f>
        <v/>
      </c>
      <c r="Y9" s="6" t="str">
        <f>PDA!K336</f>
        <v/>
      </c>
      <c r="Z9" s="6" t="str">
        <f>PDA!H340</f>
        <v>Tercer momento didáctico (Fase Salida)</v>
      </c>
      <c r="AA9" s="6" t="str">
        <f>PDA!H341</f>
        <v/>
      </c>
      <c r="AB9" s="6" t="str">
        <f>PDA!I341</f>
        <v/>
      </c>
      <c r="AC9" s="6" t="str">
        <f>PDA!J341</f>
        <v/>
      </c>
      <c r="AD9" s="6" t="str">
        <f>PDA!K341</f>
        <v/>
      </c>
      <c r="AE9" s="6" t="str">
        <f>PDA!L333</f>
        <v/>
      </c>
      <c r="AF9" s="6" t="str">
        <f>PDA!L334</f>
        <v/>
      </c>
      <c r="AG9" s="6" t="str">
        <f>PDA!N334</f>
        <v/>
      </c>
      <c r="AH9" s="6" t="str">
        <f>PDA!N335</f>
        <v/>
      </c>
      <c r="AI9" s="6" t="str">
        <f>PDA!N336</f>
        <v/>
      </c>
      <c r="AJ9" s="6" t="str">
        <f>CONCATENATE(PDA!M336,": ",PDA!N336)</f>
        <v>Tipo de Evaluación: </v>
      </c>
      <c r="AK9" s="6" t="str">
        <f>PDA!N337</f>
        <v/>
      </c>
      <c r="AL9" s="6" t="str">
        <f>PDA!N338</f>
        <v/>
      </c>
      <c r="AM9" s="6" t="str">
        <f>PDA!N339</f>
        <v/>
      </c>
      <c r="AN9" s="6" t="str">
        <f>PDA!N340</f>
        <v/>
      </c>
      <c r="AO9" s="6" t="str">
        <f>PDA!N341</f>
        <v/>
      </c>
      <c r="AP9" s="6" t="str">
        <f>PDA!N342</f>
        <v/>
      </c>
    </row>
    <row r="10" ht="15.75" customHeight="1">
      <c r="A10" s="6">
        <f>PDA!A379</f>
        <v>9</v>
      </c>
      <c r="B10" s="7">
        <f>PDA!B379</f>
        <v>45773</v>
      </c>
      <c r="C10" s="6" t="str">
        <f>PDA!C379</f>
        <v/>
      </c>
      <c r="D10" s="6" t="str">
        <f>PDA!D379</f>
        <v>Conceptual</v>
      </c>
      <c r="E10" s="6" t="str">
        <f>PDA!D381</f>
        <v>Procedimental</v>
      </c>
      <c r="F10" s="6" t="str">
        <f>PDA!D386</f>
        <v>Actitudinal</v>
      </c>
      <c r="G10" s="6" t="str">
        <f>PDA!E379</f>
        <v/>
      </c>
      <c r="H10" s="6" t="str">
        <f>PDA!E381</f>
        <v/>
      </c>
      <c r="I10" s="6" t="str">
        <f>PDA!E386</f>
        <v/>
      </c>
      <c r="J10" s="6" t="str">
        <f>PDA!G379</f>
        <v/>
      </c>
      <c r="K10" s="6" t="str">
        <f>PDA!H379</f>
        <v>Primer momento didáctico (Fase Entrada)</v>
      </c>
      <c r="L10" s="6" t="str">
        <f>PDA!H380</f>
        <v/>
      </c>
      <c r="M10" s="6" t="str">
        <f>PDA!I380</f>
        <v/>
      </c>
      <c r="N10" s="6" t="str">
        <f>PDA!K380</f>
        <v/>
      </c>
      <c r="O10" s="6" t="str">
        <f>PDA!J380</f>
        <v/>
      </c>
      <c r="P10" s="6" t="str">
        <f>PDA!H381</f>
        <v>Segundo momento didáctico (Fase Elaboración)</v>
      </c>
      <c r="Q10" s="6" t="str">
        <f>PDA!H382</f>
        <v/>
      </c>
      <c r="R10" s="6" t="str">
        <f>PDA!H383</f>
        <v/>
      </c>
      <c r="S10" s="6" t="str">
        <f>PDA!I382</f>
        <v/>
      </c>
      <c r="T10" s="6" t="str">
        <f>PDA!H384</f>
        <v/>
      </c>
      <c r="U10" s="6" t="str">
        <f>PDA!H385</f>
        <v/>
      </c>
      <c r="V10" s="6" t="str">
        <f>PDA!I384</f>
        <v/>
      </c>
      <c r="W10" s="6" t="str">
        <f>PDA!J382</f>
        <v/>
      </c>
      <c r="X10" s="6" t="str">
        <f>PDA!J384</f>
        <v/>
      </c>
      <c r="Y10" s="6" t="str">
        <f>PDA!K382</f>
        <v/>
      </c>
      <c r="Z10" s="6" t="str">
        <f>PDA!H386</f>
        <v>Tercer momento didáctico (Fase Salida)</v>
      </c>
      <c r="AA10" s="6" t="str">
        <f>PDA!H387</f>
        <v/>
      </c>
      <c r="AB10" s="6" t="str">
        <f>PDA!I387</f>
        <v/>
      </c>
      <c r="AC10" s="6" t="str">
        <f>PDA!J387</f>
        <v/>
      </c>
      <c r="AD10" s="6" t="str">
        <f>PDA!K387</f>
        <v/>
      </c>
      <c r="AE10" s="6" t="str">
        <f>PDA!L379</f>
        <v/>
      </c>
      <c r="AF10" s="6" t="str">
        <f>PDA!L380</f>
        <v/>
      </c>
      <c r="AG10" s="6" t="str">
        <f>PDA!N380</f>
        <v/>
      </c>
      <c r="AH10" s="6" t="str">
        <f>PDA!N381</f>
        <v/>
      </c>
      <c r="AI10" s="6" t="str">
        <f>PDA!N382</f>
        <v/>
      </c>
      <c r="AJ10" s="6" t="str">
        <f>CONCATENATE(PDA!M382,": ",PDA!N382)</f>
        <v>Tipo de Evaluación: </v>
      </c>
      <c r="AK10" s="6" t="str">
        <f>PDA!N383</f>
        <v/>
      </c>
      <c r="AL10" s="6" t="str">
        <f>PDA!N384</f>
        <v/>
      </c>
      <c r="AM10" s="6" t="str">
        <f>PDA!N385</f>
        <v/>
      </c>
      <c r="AN10" s="6" t="str">
        <f>PDA!N386</f>
        <v/>
      </c>
      <c r="AO10" s="6" t="str">
        <f>PDA!N387</f>
        <v/>
      </c>
      <c r="AP10" s="6" t="str">
        <f>PDA!N388</f>
        <v/>
      </c>
    </row>
    <row r="11" ht="15.75" customHeight="1">
      <c r="A11" s="6">
        <f>PDA!A425</f>
        <v>10</v>
      </c>
      <c r="B11" s="7">
        <f>PDA!B425</f>
        <v>45780</v>
      </c>
      <c r="C11" s="6" t="str">
        <f>PDA!C425</f>
        <v/>
      </c>
      <c r="D11" s="6" t="str">
        <f>PDA!D425</f>
        <v>Conceptual</v>
      </c>
      <c r="E11" s="6" t="str">
        <f>PDA!D427</f>
        <v>Procedimental</v>
      </c>
      <c r="F11" s="6" t="str">
        <f>PDA!D432</f>
        <v>Actitudinal</v>
      </c>
      <c r="G11" s="6" t="str">
        <f>PDA!E425</f>
        <v/>
      </c>
      <c r="H11" s="6" t="str">
        <f>PDA!E427</f>
        <v/>
      </c>
      <c r="I11" s="6" t="str">
        <f>PDA!E432</f>
        <v/>
      </c>
      <c r="J11" s="6" t="str">
        <f>PDA!G425</f>
        <v/>
      </c>
      <c r="K11" s="6" t="str">
        <f>PDA!H425</f>
        <v>Primer momento didáctico (Fase Entrada)</v>
      </c>
      <c r="L11" s="6" t="str">
        <f>PDA!H426</f>
        <v/>
      </c>
      <c r="M11" s="6" t="str">
        <f>PDA!I426</f>
        <v/>
      </c>
      <c r="N11" s="6" t="str">
        <f>PDA!K426</f>
        <v/>
      </c>
      <c r="O11" s="6" t="str">
        <f>PDA!J426</f>
        <v/>
      </c>
      <c r="P11" s="6" t="str">
        <f>PDA!H427</f>
        <v>Segundo momento didáctico (Fase Elaboración)</v>
      </c>
      <c r="Q11" s="6" t="str">
        <f>PDA!H428</f>
        <v/>
      </c>
      <c r="R11" s="6" t="str">
        <f>PDA!H429</f>
        <v/>
      </c>
      <c r="S11" s="6" t="str">
        <f>PDA!I428</f>
        <v/>
      </c>
      <c r="T11" s="6" t="str">
        <f>PDA!H430</f>
        <v/>
      </c>
      <c r="U11" s="6" t="str">
        <f>PDA!H431</f>
        <v/>
      </c>
      <c r="V11" s="6" t="str">
        <f>PDA!I430</f>
        <v/>
      </c>
      <c r="W11" s="6" t="str">
        <f>PDA!J428</f>
        <v/>
      </c>
      <c r="X11" s="6" t="str">
        <f>PDA!J430</f>
        <v/>
      </c>
      <c r="Y11" s="6" t="str">
        <f>PDA!K428</f>
        <v/>
      </c>
      <c r="Z11" s="6" t="str">
        <f>PDA!H432</f>
        <v>Tercer momento didáctico (Fase Salida)</v>
      </c>
      <c r="AA11" s="6" t="str">
        <f>PDA!H433</f>
        <v/>
      </c>
      <c r="AB11" s="6" t="str">
        <f>PDA!I433</f>
        <v/>
      </c>
      <c r="AC11" s="6" t="str">
        <f>PDA!J433</f>
        <v/>
      </c>
      <c r="AD11" s="6" t="str">
        <f>PDA!K433</f>
        <v/>
      </c>
      <c r="AE11" s="6" t="str">
        <f>PDA!L425</f>
        <v/>
      </c>
      <c r="AF11" s="6" t="str">
        <f>PDA!L426</f>
        <v/>
      </c>
      <c r="AG11" s="6" t="str">
        <f>PDA!N426</f>
        <v/>
      </c>
      <c r="AH11" s="6" t="str">
        <f>PDA!N427</f>
        <v/>
      </c>
      <c r="AI11" s="6" t="str">
        <f>PDA!N428</f>
        <v/>
      </c>
      <c r="AJ11" s="6" t="str">
        <f>CONCATENATE(PDA!M428,": ",PDA!N428)</f>
        <v>Tipo de Evaluación: </v>
      </c>
      <c r="AK11" s="6" t="str">
        <f>PDA!N429</f>
        <v/>
      </c>
      <c r="AL11" s="6" t="str">
        <f>PDA!N430</f>
        <v/>
      </c>
      <c r="AM11" s="6" t="str">
        <f>PDA!N431</f>
        <v/>
      </c>
      <c r="AN11" s="6" t="str">
        <f>PDA!N432</f>
        <v/>
      </c>
      <c r="AO11" s="6" t="str">
        <f>PDA!N433</f>
        <v/>
      </c>
      <c r="AP11" s="6" t="str">
        <f>PDA!N434</f>
        <v/>
      </c>
    </row>
    <row r="12" ht="15.75" customHeight="1">
      <c r="A12" s="6">
        <f>PDA!A471</f>
        <v>11</v>
      </c>
      <c r="B12" s="7">
        <f>PDA!B471</f>
        <v>45787</v>
      </c>
      <c r="C12" s="6" t="str">
        <f>PDA!C471</f>
        <v/>
      </c>
      <c r="D12" s="6" t="str">
        <f>PDA!D471</f>
        <v>Conceptual</v>
      </c>
      <c r="E12" s="6" t="str">
        <f>PDA!D473</f>
        <v>Procedimental</v>
      </c>
      <c r="F12" s="6" t="str">
        <f>PDA!D478</f>
        <v>Actitudinal</v>
      </c>
      <c r="G12" s="6" t="str">
        <f>PDA!E471</f>
        <v/>
      </c>
      <c r="H12" s="6" t="str">
        <f>PDA!E473</f>
        <v/>
      </c>
      <c r="I12" s="6" t="str">
        <f>PDA!E478</f>
        <v/>
      </c>
      <c r="J12" s="6" t="str">
        <f>PDA!G471</f>
        <v/>
      </c>
      <c r="K12" s="6" t="str">
        <f>PDA!H471</f>
        <v>Primer momento didáctico (Fase Entrada)</v>
      </c>
      <c r="L12" s="6" t="str">
        <f>PDA!H472</f>
        <v/>
      </c>
      <c r="M12" s="6" t="str">
        <f>PDA!I472</f>
        <v/>
      </c>
      <c r="N12" s="6" t="str">
        <f>PDA!K472</f>
        <v/>
      </c>
      <c r="O12" s="6" t="str">
        <f>PDA!J472</f>
        <v/>
      </c>
      <c r="P12" s="6" t="str">
        <f>PDA!H473</f>
        <v>Segundo momento didáctico (Fase Elaboración)</v>
      </c>
      <c r="Q12" s="6" t="str">
        <f>PDA!H474</f>
        <v/>
      </c>
      <c r="R12" s="6" t="str">
        <f>PDA!H475</f>
        <v/>
      </c>
      <c r="S12" s="6" t="str">
        <f>PDA!I474</f>
        <v/>
      </c>
      <c r="T12" s="6" t="str">
        <f>PDA!H476</f>
        <v/>
      </c>
      <c r="U12" s="6" t="str">
        <f>PDA!H477</f>
        <v/>
      </c>
      <c r="V12" s="6" t="str">
        <f>PDA!I476</f>
        <v/>
      </c>
      <c r="W12" s="6" t="str">
        <f>PDA!J474</f>
        <v/>
      </c>
      <c r="X12" s="6" t="str">
        <f>PDA!J476</f>
        <v/>
      </c>
      <c r="Y12" s="6" t="str">
        <f>PDA!K474</f>
        <v/>
      </c>
      <c r="Z12" s="6" t="str">
        <f>PDA!H478</f>
        <v>Tercer momento didáctico (Fase Salida)</v>
      </c>
      <c r="AA12" s="6" t="str">
        <f>PDA!H479</f>
        <v/>
      </c>
      <c r="AB12" s="6" t="str">
        <f>PDA!I479</f>
        <v/>
      </c>
      <c r="AC12" s="6" t="str">
        <f>PDA!J479</f>
        <v/>
      </c>
      <c r="AD12" s="6" t="str">
        <f>PDA!K479</f>
        <v/>
      </c>
      <c r="AE12" s="6" t="str">
        <f>PDA!L471</f>
        <v/>
      </c>
      <c r="AF12" s="6" t="str">
        <f>PDA!L472</f>
        <v/>
      </c>
      <c r="AG12" s="6" t="str">
        <f>PDA!N472</f>
        <v/>
      </c>
      <c r="AH12" s="6" t="str">
        <f>PDA!N473</f>
        <v/>
      </c>
      <c r="AI12" s="6" t="str">
        <f>PDA!N474</f>
        <v/>
      </c>
      <c r="AJ12" s="6" t="str">
        <f>CONCATENATE(PDA!M474,": ",PDA!N474)</f>
        <v>Tipo de Evaluación: </v>
      </c>
      <c r="AK12" s="6" t="str">
        <f>PDA!N475</f>
        <v/>
      </c>
      <c r="AL12" s="6" t="str">
        <f>PDA!N476</f>
        <v/>
      </c>
      <c r="AM12" s="6" t="str">
        <f>PDA!N477</f>
        <v/>
      </c>
      <c r="AN12" s="6" t="str">
        <f>PDA!N478</f>
        <v/>
      </c>
      <c r="AO12" s="6" t="str">
        <f>PDA!N479</f>
        <v/>
      </c>
      <c r="AP12" s="6" t="str">
        <f>PDA!N480</f>
        <v/>
      </c>
    </row>
    <row r="13" ht="15.75"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row>
    <row r="14" ht="15.75" customHeight="1">
      <c r="A14" s="10">
        <v>1.0</v>
      </c>
      <c r="B14" s="10">
        <v>2.0</v>
      </c>
      <c r="C14" s="10">
        <v>3.0</v>
      </c>
      <c r="D14" s="10">
        <v>4.0</v>
      </c>
      <c r="E14" s="10">
        <v>5.0</v>
      </c>
      <c r="F14" s="10">
        <v>6.0</v>
      </c>
      <c r="G14" s="10">
        <v>7.0</v>
      </c>
      <c r="H14" s="10">
        <v>8.0</v>
      </c>
      <c r="I14" s="10">
        <v>9.0</v>
      </c>
      <c r="J14" s="10">
        <v>10.0</v>
      </c>
      <c r="K14" s="10">
        <v>11.0</v>
      </c>
      <c r="L14" s="10">
        <v>12.0</v>
      </c>
      <c r="M14" s="10">
        <v>13.0</v>
      </c>
      <c r="N14" s="10">
        <v>14.0</v>
      </c>
      <c r="O14" s="10">
        <v>15.0</v>
      </c>
      <c r="P14" s="10">
        <v>16.0</v>
      </c>
      <c r="Q14" s="10">
        <v>17.0</v>
      </c>
      <c r="R14" s="10">
        <v>18.0</v>
      </c>
      <c r="S14" s="10">
        <v>19.0</v>
      </c>
      <c r="T14" s="10">
        <v>20.0</v>
      </c>
      <c r="U14" s="10">
        <v>21.0</v>
      </c>
      <c r="V14" s="10">
        <v>22.0</v>
      </c>
      <c r="W14" s="10">
        <v>23.0</v>
      </c>
      <c r="X14" s="10">
        <v>24.0</v>
      </c>
      <c r="Y14" s="10">
        <v>25.0</v>
      </c>
      <c r="Z14" s="10">
        <v>26.0</v>
      </c>
      <c r="AA14" s="10">
        <v>27.0</v>
      </c>
      <c r="AB14" s="10">
        <v>28.0</v>
      </c>
      <c r="AC14" s="10">
        <v>29.0</v>
      </c>
      <c r="AD14" s="10">
        <v>30.0</v>
      </c>
      <c r="AE14" s="10">
        <v>31.0</v>
      </c>
      <c r="AF14" s="10">
        <v>32.0</v>
      </c>
      <c r="AG14" s="10">
        <v>33.0</v>
      </c>
      <c r="AH14" s="10">
        <v>34.0</v>
      </c>
      <c r="AI14" s="10">
        <v>35.0</v>
      </c>
      <c r="AJ14" s="10">
        <v>36.0</v>
      </c>
      <c r="AK14" s="10">
        <v>37.0</v>
      </c>
      <c r="AL14" s="10">
        <v>38.0</v>
      </c>
      <c r="AM14" s="10">
        <v>39.0</v>
      </c>
      <c r="AN14" s="10">
        <v>40.0</v>
      </c>
      <c r="AO14" s="10">
        <v>41.0</v>
      </c>
      <c r="AP14" s="10">
        <v>42.0</v>
      </c>
    </row>
    <row r="15" ht="15.75" customHeight="1"/>
    <row r="16" ht="15.75" customHeight="1"/>
    <row r="17" ht="15.75" customHeight="1">
      <c r="A17" s="10" t="s">
        <v>41</v>
      </c>
    </row>
    <row r="18" ht="15.75" customHeight="1">
      <c r="A18" s="11" t="s">
        <v>42</v>
      </c>
      <c r="B18" s="4" t="s">
        <v>43</v>
      </c>
      <c r="C18" s="12" t="s">
        <v>44</v>
      </c>
      <c r="D18" s="12" t="s">
        <v>45</v>
      </c>
      <c r="E18" s="12" t="s">
        <v>46</v>
      </c>
      <c r="F18" s="13" t="s">
        <v>47</v>
      </c>
      <c r="G18" s="13" t="s">
        <v>35</v>
      </c>
      <c r="H18" s="13" t="s">
        <v>48</v>
      </c>
      <c r="I18" s="13" t="s">
        <v>37</v>
      </c>
      <c r="J18" s="14" t="s">
        <v>14</v>
      </c>
      <c r="K18" s="14" t="s">
        <v>49</v>
      </c>
      <c r="L18" s="14" t="s">
        <v>13</v>
      </c>
      <c r="M18" s="14" t="s">
        <v>40</v>
      </c>
      <c r="N18" s="14" t="s">
        <v>50</v>
      </c>
      <c r="O18" s="14"/>
    </row>
    <row r="19" ht="15.75" customHeight="1">
      <c r="A19" s="6">
        <f>PDA!A23</f>
        <v>1</v>
      </c>
      <c r="B19" s="7">
        <f>PDA!B23</f>
        <v>45717</v>
      </c>
      <c r="C19" s="6" t="str">
        <f>PDA!C23</f>
        <v/>
      </c>
      <c r="D19" s="6" t="str">
        <f>CONCATENATE(PDA!D23,": ",PDA!E23)</f>
        <v>: </v>
      </c>
      <c r="E19" s="6" t="str">
        <f>PDA!G23</f>
        <v/>
      </c>
      <c r="F19" s="6" t="str">
        <f>#REF!</f>
        <v>#REF!</v>
      </c>
      <c r="G19" s="6" t="str">
        <f>CONCATENATE(PDA!H26,": ",PDA!I26)</f>
        <v>Tipo de evaluación: </v>
      </c>
      <c r="H19" s="6" t="str">
        <f>PDA!M23</f>
        <v/>
      </c>
      <c r="I19" s="6" t="str">
        <f>PDA!I29</f>
        <v/>
      </c>
      <c r="J19" s="6" t="str">
        <f>PDA!J23</f>
        <v/>
      </c>
      <c r="K19" s="6" t="str">
        <f>CONCATENATE(PDA!I27,": ",PDA!I28)</f>
        <v>: </v>
      </c>
      <c r="L19" s="6" t="str">
        <f>PDA!K23</f>
        <v/>
      </c>
      <c r="M19" s="6" t="str">
        <f>PDA!M24</f>
        <v/>
      </c>
      <c r="N19" s="6" t="str">
        <f>PDA!N23</f>
        <v/>
      </c>
      <c r="P19" s="15"/>
      <c r="R19" s="16"/>
      <c r="AF19" s="15"/>
      <c r="AH19" s="16"/>
    </row>
    <row r="20" ht="15.75" customHeight="1">
      <c r="A20" s="6">
        <f>PDA!A69</f>
        <v>2</v>
      </c>
      <c r="B20" s="7">
        <f>PDA!B69</f>
        <v>45724</v>
      </c>
      <c r="C20" s="6" t="str">
        <f>PDA!C69</f>
        <v/>
      </c>
      <c r="D20" s="6" t="str">
        <f>CONCATENATE(PDA!D77,": ",PDA!E77)</f>
        <v>: </v>
      </c>
      <c r="E20" s="6" t="str">
        <f>PDA!G77</f>
        <v/>
      </c>
      <c r="F20" s="6" t="str">
        <f>PDA!I77</f>
        <v/>
      </c>
      <c r="G20" s="6" t="str">
        <f>CONCATENATE(PDA!H80,": ",PDA!I80)</f>
        <v>Tipo de Evaluación: </v>
      </c>
      <c r="H20" s="6" t="str">
        <f>PDA!M77</f>
        <v/>
      </c>
      <c r="I20" s="6" t="str">
        <f>PDA!I83</f>
        <v/>
      </c>
      <c r="J20" s="6" t="str">
        <f>PDA!J77</f>
        <v/>
      </c>
      <c r="K20" s="6" t="str">
        <f>CONCATENATE(PDA!I81,": ",PDA!I82)</f>
        <v>: </v>
      </c>
      <c r="L20" s="6" t="str">
        <f>PDA!K77</f>
        <v/>
      </c>
      <c r="M20" s="6" t="str">
        <f>PDA!M78</f>
        <v/>
      </c>
      <c r="N20" s="17" t="str">
        <f>PDA!N77</f>
        <v/>
      </c>
    </row>
    <row r="21" ht="15.75" customHeight="1">
      <c r="A21" s="6">
        <f>PDA!A115</f>
        <v>3</v>
      </c>
      <c r="B21" s="7">
        <f>PDA!B115</f>
        <v>45731</v>
      </c>
      <c r="C21" s="6" t="str">
        <f>PDA!C115</f>
        <v/>
      </c>
      <c r="D21" s="6" t="str">
        <f>CONCATENATE(PDA!D115,": ",PDA!E115)</f>
        <v>: </v>
      </c>
      <c r="E21" s="6" t="str">
        <f>PDA!G115</f>
        <v/>
      </c>
      <c r="F21" s="6" t="str">
        <f>PDA!I115</f>
        <v/>
      </c>
      <c r="G21" s="6" t="str">
        <f>CONCATENATE(PDA!H118,": ",PDA!I118)</f>
        <v>Tipo de Evaluación: </v>
      </c>
      <c r="H21" s="6" t="str">
        <f>PDA!M115</f>
        <v/>
      </c>
      <c r="I21" s="6" t="str">
        <f>PDA!I121</f>
        <v/>
      </c>
      <c r="J21" s="6" t="str">
        <f>PDA!J115</f>
        <v/>
      </c>
      <c r="K21" s="6" t="str">
        <f>CONCATENATE(PDA!I119,": ",PDA!I120)</f>
        <v>: </v>
      </c>
      <c r="L21" s="6"/>
      <c r="M21" s="6" t="str">
        <f>PDA!M116</f>
        <v/>
      </c>
      <c r="N21" s="17" t="str">
        <f>PDA!N115</f>
        <v/>
      </c>
    </row>
    <row r="22" ht="15.75" customHeight="1">
      <c r="A22" s="6">
        <f>PDA!A161</f>
        <v>4</v>
      </c>
      <c r="B22" s="7">
        <f>PDA!B161</f>
        <v>45738</v>
      </c>
      <c r="C22" s="6" t="str">
        <f>PDA!C161</f>
        <v/>
      </c>
      <c r="D22" s="6" t="str">
        <f>CONCATENATE(PDA!D161,": ",PDA!E161)</f>
        <v>: </v>
      </c>
      <c r="E22" s="6" t="str">
        <f>PDA!G161</f>
        <v/>
      </c>
      <c r="F22" s="6" t="str">
        <f>PDA!I161</f>
        <v/>
      </c>
      <c r="G22" s="6" t="str">
        <f>CONCATENATE(PDA!H164,": ",PDA!I164)</f>
        <v>Tipo de Evaluación: </v>
      </c>
      <c r="H22" s="6" t="str">
        <f>PDA!M161</f>
        <v/>
      </c>
      <c r="I22" s="6" t="str">
        <f>PDA!I167</f>
        <v/>
      </c>
      <c r="J22" s="6" t="str">
        <f>PDA!J161</f>
        <v/>
      </c>
      <c r="K22" s="6" t="str">
        <f>CONCATENATE(PDA!I165,": ",PDA!I166)</f>
        <v>: </v>
      </c>
      <c r="L22" s="6" t="str">
        <f>PDA!K161</f>
        <v/>
      </c>
      <c r="M22" s="6" t="str">
        <f>PDA!M162</f>
        <v/>
      </c>
      <c r="N22" s="17" t="str">
        <f>PDA!N161</f>
        <v/>
      </c>
    </row>
    <row r="23" ht="15.75" customHeight="1">
      <c r="A23" s="6">
        <f>PDA!A207</f>
        <v>5</v>
      </c>
      <c r="B23" s="7">
        <f>PDA!B207</f>
        <v>45745</v>
      </c>
      <c r="C23" s="6" t="str">
        <f>PDA!C207</f>
        <v/>
      </c>
      <c r="D23" s="6" t="str">
        <f>CONCATENATE(PDA!D207,": ",PDA!E207)</f>
        <v>: </v>
      </c>
      <c r="E23" s="6" t="str">
        <f>PDA!G207</f>
        <v/>
      </c>
      <c r="F23" s="6" t="str">
        <f>PDA!I207</f>
        <v/>
      </c>
      <c r="G23" s="6" t="str">
        <f>CONCATENATE(PDA!H210,": ",PDA!I210)</f>
        <v>Tipo de Evaluación: </v>
      </c>
      <c r="H23" s="6" t="str">
        <f>PDA!M207</f>
        <v/>
      </c>
      <c r="I23" s="6" t="str">
        <f>PDA!I213</f>
        <v/>
      </c>
      <c r="J23" s="6" t="str">
        <f>PDA!J207</f>
        <v/>
      </c>
      <c r="K23" s="6" t="str">
        <f>CONCATENATE(PDA!I211,": ",PDA!I212)</f>
        <v>: </v>
      </c>
      <c r="L23" s="6" t="str">
        <f>PDA!K207</f>
        <v/>
      </c>
      <c r="M23" s="6" t="str">
        <f>PDA!M208</f>
        <v/>
      </c>
      <c r="N23" s="17" t="str">
        <f>PDA!N207</f>
        <v/>
      </c>
    </row>
    <row r="24" ht="15.75" customHeight="1">
      <c r="A24" s="6">
        <f>PDA!A253</f>
        <v>6</v>
      </c>
      <c r="B24" s="7">
        <f>PDA!B253</f>
        <v>45752</v>
      </c>
      <c r="C24" s="6" t="str">
        <f>PDA!C253</f>
        <v/>
      </c>
      <c r="D24" s="6" t="str">
        <f>CONCATENATE(PDA!D253,": ",PDA!E253)</f>
        <v>: </v>
      </c>
      <c r="E24" s="6" t="str">
        <f>PDA!G253</f>
        <v/>
      </c>
      <c r="F24" s="6" t="str">
        <f>PDA!I253</f>
        <v/>
      </c>
      <c r="G24" s="6" t="str">
        <f>CONCATENATE(PDA!H256,": ",PDA!I256)</f>
        <v>Tipo de Evaluación: </v>
      </c>
      <c r="H24" s="6" t="str">
        <f>PDA!M253</f>
        <v/>
      </c>
      <c r="I24" s="6" t="str">
        <f>PDA!I259</f>
        <v/>
      </c>
      <c r="J24" s="6" t="str">
        <f>PDA!J253</f>
        <v/>
      </c>
      <c r="K24" s="6" t="str">
        <f>CONCATENATE(PDA!I257,": ",PDA!I258)</f>
        <v>: </v>
      </c>
      <c r="L24" s="6" t="str">
        <f>PDA!K253</f>
        <v/>
      </c>
      <c r="M24" s="6" t="str">
        <f>PDA!M254</f>
        <v/>
      </c>
      <c r="N24" s="17" t="str">
        <f>PDA!N253</f>
        <v/>
      </c>
    </row>
    <row r="25" ht="15.75" customHeight="1">
      <c r="A25" s="6">
        <f>PDA!A299</f>
        <v>7</v>
      </c>
      <c r="B25" s="7">
        <f>PDA!B299</f>
        <v>45759</v>
      </c>
      <c r="C25" s="6" t="str">
        <f>PDA!C299</f>
        <v/>
      </c>
      <c r="D25" s="6" t="str">
        <f>CONCATENATE(PDA!D299,": ",PDA!E299)</f>
        <v>: </v>
      </c>
      <c r="E25" s="6" t="str">
        <f>PDA!G299</f>
        <v/>
      </c>
      <c r="F25" s="6" t="str">
        <f>PDA!I299</f>
        <v/>
      </c>
      <c r="G25" s="6" t="str">
        <f>CONCATENATE(PDA!H302,": ",PDA!I302)</f>
        <v>Tipo de Evaluación: </v>
      </c>
      <c r="H25" s="6" t="str">
        <f>PDA!M299</f>
        <v/>
      </c>
      <c r="I25" s="6" t="str">
        <f>PDA!I305</f>
        <v/>
      </c>
      <c r="J25" s="6" t="str">
        <f>PDA!J299</f>
        <v/>
      </c>
      <c r="K25" s="6" t="str">
        <f>CONCATENATE(PDA!I303,": ",PDA!I304)</f>
        <v>: </v>
      </c>
      <c r="L25" s="6" t="str">
        <f>PDA!K299</f>
        <v/>
      </c>
      <c r="M25" s="6" t="str">
        <f>PDA!M300</f>
        <v/>
      </c>
      <c r="N25" s="17" t="str">
        <f>PDA!N299</f>
        <v/>
      </c>
    </row>
    <row r="26" ht="15.75" customHeight="1">
      <c r="A26" s="6">
        <f>PDA!A345</f>
        <v>8</v>
      </c>
      <c r="B26" s="7">
        <f>PDA!B345</f>
        <v>45766</v>
      </c>
      <c r="C26" s="6" t="str">
        <f>PDA!C345</f>
        <v/>
      </c>
      <c r="D26" s="6" t="str">
        <f>CONCATENATE(PDA!D345,": ",PDA!E345)</f>
        <v>: </v>
      </c>
      <c r="E26" s="6" t="str">
        <f>PDA!G345</f>
        <v/>
      </c>
      <c r="F26" s="6" t="str">
        <f>PDA!I345</f>
        <v/>
      </c>
      <c r="G26" s="6" t="str">
        <f>CONCATENATE(PDA!H348,": ",PDA!I348)</f>
        <v>Tipo de Evaluación: </v>
      </c>
      <c r="H26" s="6" t="str">
        <f>PDA!M345</f>
        <v/>
      </c>
      <c r="I26" s="6" t="str">
        <f>PDA!I351</f>
        <v/>
      </c>
      <c r="J26" s="6" t="str">
        <f>PDA!J345</f>
        <v/>
      </c>
      <c r="K26" s="6" t="str">
        <f>CONCATENATE(PDA!I349,": ",PDA!I350)</f>
        <v>: </v>
      </c>
      <c r="L26" s="6" t="str">
        <f>PDA!K345</f>
        <v/>
      </c>
      <c r="M26" s="6" t="str">
        <f>PDA!M346</f>
        <v/>
      </c>
      <c r="N26" s="17" t="str">
        <f>PDA!N345</f>
        <v/>
      </c>
    </row>
    <row r="27" ht="15.75" customHeight="1">
      <c r="A27" s="6">
        <f>PDA!A391</f>
        <v>9</v>
      </c>
      <c r="B27" s="7">
        <f>PDA!B391</f>
        <v>45773</v>
      </c>
      <c r="C27" s="6" t="str">
        <f>PDA!C391</f>
        <v/>
      </c>
      <c r="D27" s="6" t="str">
        <f>CONCATENATE(PDA!D391,": ",PDA!E391)</f>
        <v>: </v>
      </c>
      <c r="E27" s="6" t="str">
        <f>PDA!G391</f>
        <v/>
      </c>
      <c r="F27" s="6" t="str">
        <f>PDA!I391</f>
        <v/>
      </c>
      <c r="G27" s="6" t="str">
        <f>CONCATENATE(PDA!H394,": ",PDA!I394)</f>
        <v>Tipo de Evaluación: </v>
      </c>
      <c r="H27" s="6" t="str">
        <f>PDA!M391</f>
        <v/>
      </c>
      <c r="I27" s="6" t="str">
        <f>PDA!I397</f>
        <v/>
      </c>
      <c r="J27" s="6" t="str">
        <f>PDA!J391</f>
        <v/>
      </c>
      <c r="K27" s="6" t="str">
        <f>CONCATENATE(PDA!I395,": ",PDA!I396)</f>
        <v>: </v>
      </c>
      <c r="L27" s="6" t="str">
        <f>PDA!K391</f>
        <v/>
      </c>
      <c r="M27" s="6" t="str">
        <f>PDA!M392</f>
        <v/>
      </c>
      <c r="N27" s="17" t="str">
        <f>PDA!N391</f>
        <v/>
      </c>
    </row>
    <row r="28" ht="15.75" customHeight="1">
      <c r="A28" s="6">
        <f>PDA!A437</f>
        <v>10</v>
      </c>
      <c r="B28" s="7">
        <f>PDA!B437</f>
        <v>45780</v>
      </c>
      <c r="C28" s="6" t="str">
        <f>PDA!C437</f>
        <v/>
      </c>
      <c r="D28" s="6" t="str">
        <f>CONCATENATE(PDA!D437,": ",PDA!E437)</f>
        <v>: </v>
      </c>
      <c r="E28" s="6" t="str">
        <f>PDA!G437</f>
        <v/>
      </c>
      <c r="F28" s="6" t="str">
        <f>PDA!I437</f>
        <v/>
      </c>
      <c r="G28" s="6" t="str">
        <f>CONCATENATE(PDA!H440,": ",PDA!I440)</f>
        <v>Tipo de Evaluación: </v>
      </c>
      <c r="H28" s="6" t="str">
        <f>PDA!M437</f>
        <v/>
      </c>
      <c r="I28" s="6" t="str">
        <f>PDA!I443</f>
        <v/>
      </c>
      <c r="J28" s="6" t="str">
        <f>PDA!J437</f>
        <v/>
      </c>
      <c r="K28" s="6" t="str">
        <f>CONCATENATE(PDA!I441,": ",PDA!I442)</f>
        <v>: </v>
      </c>
      <c r="L28" s="6" t="str">
        <f>PDA!K437</f>
        <v/>
      </c>
      <c r="M28" s="6" t="str">
        <f>PDA!M438</f>
        <v/>
      </c>
      <c r="N28" s="17" t="str">
        <f>PDA!N437</f>
        <v/>
      </c>
    </row>
    <row r="29" ht="15.75" customHeight="1">
      <c r="A29" s="6">
        <f>PDA!A483</f>
        <v>11</v>
      </c>
      <c r="B29" s="7">
        <f>PDA!B483</f>
        <v>45787</v>
      </c>
      <c r="C29" s="6" t="str">
        <f>PDA!C483</f>
        <v/>
      </c>
      <c r="D29" s="6" t="str">
        <f>CONCATENATE(PDA!D483,": ",PDA!E483)</f>
        <v>: </v>
      </c>
      <c r="E29" s="6" t="str">
        <f>PDA!G483</f>
        <v/>
      </c>
      <c r="F29" s="6" t="str">
        <f>PDA!I483</f>
        <v/>
      </c>
      <c r="G29" s="6" t="str">
        <f>CONCATENATE(PDA!H486,": ",PDA!I486)</f>
        <v>Tipo de Evaluación: </v>
      </c>
      <c r="H29" s="6" t="str">
        <f>PDA!M483</f>
        <v/>
      </c>
      <c r="I29" s="6" t="str">
        <f>PDA!I489</f>
        <v/>
      </c>
      <c r="J29" s="6" t="str">
        <f>PDA!J483</f>
        <v/>
      </c>
      <c r="K29" s="6" t="str">
        <f>CONCATENATE(PDA!I487,": ",PDA!I488)</f>
        <v>: </v>
      </c>
      <c r="L29" s="6" t="str">
        <f>PDA!K483</f>
        <v/>
      </c>
      <c r="M29" s="6" t="str">
        <f>PDA!M484</f>
        <v/>
      </c>
      <c r="N29" s="17" t="str">
        <f>PDA!N483</f>
        <v/>
      </c>
    </row>
    <row r="30" ht="15.75" customHeight="1">
      <c r="A30" s="6"/>
      <c r="B30" s="6"/>
      <c r="C30" s="6"/>
      <c r="D30" s="6"/>
      <c r="E30" s="6"/>
      <c r="F30" s="6"/>
      <c r="G30" s="6"/>
      <c r="H30" s="6"/>
      <c r="I30" s="6"/>
      <c r="J30" s="6"/>
      <c r="K30" s="6"/>
      <c r="L30" s="6"/>
      <c r="M30" s="6"/>
      <c r="N30" s="6"/>
    </row>
    <row r="31" ht="15.75" customHeight="1">
      <c r="A31" s="6"/>
      <c r="B31" s="6"/>
      <c r="C31" s="6"/>
      <c r="D31" s="6"/>
      <c r="E31" s="6"/>
      <c r="F31" s="6"/>
      <c r="G31" s="6"/>
      <c r="H31" s="6"/>
      <c r="I31" s="6"/>
      <c r="J31" s="6"/>
      <c r="K31" s="6"/>
      <c r="L31" s="6"/>
      <c r="M31" s="6"/>
      <c r="N31" s="6"/>
    </row>
    <row r="32" ht="15.75" customHeight="1"/>
    <row r="33" ht="15.75" customHeight="1"/>
    <row r="34" ht="15.75" customHeight="1"/>
    <row r="35" ht="15.75" customHeight="1"/>
    <row r="36" ht="15.75" customHeight="1">
      <c r="A36" s="10">
        <v>1.0</v>
      </c>
      <c r="B36" s="10">
        <v>2.0</v>
      </c>
      <c r="C36" s="10">
        <v>3.0</v>
      </c>
      <c r="D36" s="10">
        <v>4.0</v>
      </c>
      <c r="E36" s="10">
        <v>5.0</v>
      </c>
      <c r="F36" s="10">
        <v>6.0</v>
      </c>
      <c r="G36" s="10">
        <v>7.0</v>
      </c>
      <c r="H36" s="10">
        <v>8.0</v>
      </c>
      <c r="I36" s="10">
        <v>9.0</v>
      </c>
      <c r="J36" s="10">
        <v>10.0</v>
      </c>
      <c r="K36" s="10">
        <v>11.0</v>
      </c>
      <c r="L36" s="10">
        <v>12.0</v>
      </c>
      <c r="M36" s="10">
        <v>13.0</v>
      </c>
      <c r="N36" s="10">
        <v>14.0</v>
      </c>
      <c r="O36" s="10">
        <v>15.0</v>
      </c>
      <c r="P36" s="10">
        <v>16.0</v>
      </c>
      <c r="Q36" s="10">
        <v>17.0</v>
      </c>
      <c r="R36" s="10">
        <v>18.0</v>
      </c>
      <c r="S36" s="10">
        <v>19.0</v>
      </c>
      <c r="T36" s="10">
        <v>20.0</v>
      </c>
      <c r="U36" s="10">
        <v>21.0</v>
      </c>
      <c r="V36" s="10">
        <v>22.0</v>
      </c>
      <c r="W36" s="10">
        <v>23.0</v>
      </c>
      <c r="X36" s="10">
        <v>24.0</v>
      </c>
      <c r="Y36" s="10">
        <v>25.0</v>
      </c>
      <c r="Z36" s="10">
        <v>26.0</v>
      </c>
      <c r="AA36" s="10">
        <v>27.0</v>
      </c>
      <c r="AB36" s="10">
        <v>28.0</v>
      </c>
      <c r="AC36" s="10">
        <v>29.0</v>
      </c>
      <c r="AD36" s="10">
        <v>30.0</v>
      </c>
      <c r="AE36" s="10">
        <v>31.0</v>
      </c>
      <c r="AF36" s="10">
        <v>32.0</v>
      </c>
      <c r="AG36" s="10">
        <v>33.0</v>
      </c>
      <c r="AH36" s="10">
        <v>34.0</v>
      </c>
      <c r="AI36" s="10">
        <v>35.0</v>
      </c>
      <c r="AJ36" s="10">
        <v>36.0</v>
      </c>
      <c r="AK36" s="10">
        <v>37.0</v>
      </c>
      <c r="AL36" s="10">
        <v>38.0</v>
      </c>
      <c r="AM36" s="10">
        <v>39.0</v>
      </c>
      <c r="AN36" s="10">
        <v>40.0</v>
      </c>
      <c r="AO36" s="10">
        <v>41.0</v>
      </c>
      <c r="AP36" s="10">
        <v>42.0</v>
      </c>
    </row>
    <row r="37" ht="15.75" customHeight="1">
      <c r="A37" s="10" t="s">
        <v>51</v>
      </c>
    </row>
    <row r="38" ht="15.75" customHeight="1">
      <c r="A38" s="11" t="s">
        <v>42</v>
      </c>
      <c r="B38" s="4" t="s">
        <v>43</v>
      </c>
      <c r="C38" s="12" t="s">
        <v>44</v>
      </c>
      <c r="D38" s="12" t="s">
        <v>45</v>
      </c>
      <c r="E38" s="12" t="s">
        <v>46</v>
      </c>
      <c r="F38" s="13" t="s">
        <v>47</v>
      </c>
      <c r="G38" s="13" t="s">
        <v>35</v>
      </c>
      <c r="H38" s="13" t="s">
        <v>48</v>
      </c>
      <c r="I38" s="13" t="s">
        <v>37</v>
      </c>
      <c r="J38" s="14" t="s">
        <v>14</v>
      </c>
      <c r="K38" s="14" t="s">
        <v>49</v>
      </c>
      <c r="L38" s="14" t="s">
        <v>13</v>
      </c>
      <c r="M38" s="14" t="s">
        <v>40</v>
      </c>
      <c r="N38" s="14" t="s">
        <v>50</v>
      </c>
    </row>
    <row r="39" ht="15.75" customHeight="1">
      <c r="A39" s="6">
        <f>PDA!A23</f>
        <v>1</v>
      </c>
      <c r="B39" s="7">
        <f>PDA!B23</f>
        <v>45717</v>
      </c>
      <c r="C39" s="6" t="str">
        <f>PDA!C23</f>
        <v/>
      </c>
      <c r="D39" s="6" t="str">
        <f>CONCATENATE(PDA!D31,": ",PDA!E31)</f>
        <v>: </v>
      </c>
      <c r="E39" s="6" t="str">
        <f>PDA!G31</f>
        <v/>
      </c>
      <c r="F39" s="6" t="str">
        <f>PDA!I33</f>
        <v/>
      </c>
      <c r="G39" s="6" t="str">
        <f>CONCATENATE(PDA!H26,": ",PDA!I26)</f>
        <v>Tipo de evaluación: </v>
      </c>
      <c r="H39" s="6" t="str">
        <f>PDA!M31</f>
        <v/>
      </c>
      <c r="I39" s="6" t="str">
        <f>PDA!I29</f>
        <v/>
      </c>
      <c r="J39" s="6" t="str">
        <f>PDA!J31</f>
        <v/>
      </c>
      <c r="K39" s="6" t="str">
        <f>CONCATENATE(PDA!I35,": ",#REF!)</f>
        <v>#REF!</v>
      </c>
      <c r="L39" s="6" t="str">
        <f>PDA!K31</f>
        <v/>
      </c>
      <c r="M39" s="6" t="str">
        <f>PDA!M32</f>
        <v/>
      </c>
      <c r="N39" s="17" t="str">
        <f>PDA!N31</f>
        <v/>
      </c>
    </row>
    <row r="40" ht="15.75" customHeight="1">
      <c r="A40" s="6">
        <f>PDA!A69</f>
        <v>2</v>
      </c>
      <c r="B40" s="7">
        <f>PDA!B69</f>
        <v>45724</v>
      </c>
      <c r="C40" s="6" t="str">
        <f>PDA!C69</f>
        <v/>
      </c>
      <c r="D40" s="6" t="str">
        <f>CONCATENATE(PDA!D77,": ",PDA!E77)</f>
        <v>: </v>
      </c>
      <c r="E40" s="6" t="str">
        <f>PDA!G77</f>
        <v/>
      </c>
      <c r="F40" s="6" t="str">
        <f>PDA!I77</f>
        <v/>
      </c>
      <c r="G40" s="6" t="str">
        <f>CONCATENATE(PDA!H80,": ",PDA!I80)</f>
        <v>Tipo de Evaluación: </v>
      </c>
      <c r="H40" s="6" t="str">
        <f>PDA!M77</f>
        <v/>
      </c>
      <c r="I40" s="6" t="str">
        <f>PDA!I83</f>
        <v/>
      </c>
      <c r="J40" s="6" t="str">
        <f>PDA!J77</f>
        <v/>
      </c>
      <c r="K40" s="6" t="str">
        <f>CONCATENATE(PDA!I81,": ",PDA!I82)</f>
        <v>: </v>
      </c>
      <c r="L40" s="6" t="str">
        <f>PDA!K77</f>
        <v/>
      </c>
      <c r="M40" s="6" t="str">
        <f>PDA!M78</f>
        <v/>
      </c>
      <c r="N40" s="17" t="str">
        <f>PDA!N77</f>
        <v/>
      </c>
    </row>
    <row r="41" ht="15.75" customHeight="1">
      <c r="A41" s="6">
        <f>PDA!A115</f>
        <v>3</v>
      </c>
      <c r="B41" s="7">
        <f>PDA!B115</f>
        <v>45731</v>
      </c>
      <c r="C41" s="6" t="str">
        <f>PDA!C115</f>
        <v/>
      </c>
      <c r="D41" s="6" t="str">
        <f>CONCATENATE(PDA!D123,": ",PDA!E123)</f>
        <v>: </v>
      </c>
      <c r="E41" s="6" t="str">
        <f>PDA!G123</f>
        <v/>
      </c>
      <c r="F41" s="6" t="str">
        <f>PDA!I123</f>
        <v/>
      </c>
      <c r="G41" s="6" t="str">
        <f>CONCATENATE(PDA!H126,": ",PDA!I126)</f>
        <v>Tipo de Evaluación: </v>
      </c>
      <c r="H41" s="6" t="str">
        <f>PDA!M123</f>
        <v/>
      </c>
      <c r="I41" s="6" t="str">
        <f>PDA!I129</f>
        <v/>
      </c>
      <c r="J41" s="6" t="str">
        <f>PDA!J123</f>
        <v/>
      </c>
      <c r="K41" s="6" t="str">
        <f>CONCATENATE(PDA!I127,": ",PDA!I128)</f>
        <v>: </v>
      </c>
      <c r="L41" s="6" t="str">
        <f>PDA!K123</f>
        <v/>
      </c>
      <c r="M41" s="6" t="str">
        <f>PDA!M124</f>
        <v/>
      </c>
      <c r="N41" s="17" t="str">
        <f>PDA!N123</f>
        <v/>
      </c>
    </row>
    <row r="42" ht="15.75" customHeight="1">
      <c r="A42" s="6">
        <f>PDA!A161</f>
        <v>4</v>
      </c>
      <c r="B42" s="7">
        <f>PDA!B161</f>
        <v>45738</v>
      </c>
      <c r="C42" s="6" t="str">
        <f>PDA!C161</f>
        <v/>
      </c>
      <c r="D42" s="6" t="str">
        <f>CONCATENATE(PDA!D169,": ",PDA!E169)</f>
        <v>: </v>
      </c>
      <c r="E42" s="6" t="str">
        <f>PDA!G169</f>
        <v/>
      </c>
      <c r="F42" s="6" t="str">
        <f>PDA!I169</f>
        <v/>
      </c>
      <c r="G42" s="6" t="str">
        <f>CONCATENATE(PDA!H172,": ",PDA!I172)</f>
        <v>Tipo de Evaluación: </v>
      </c>
      <c r="H42" s="6" t="str">
        <f>PDA!M169</f>
        <v/>
      </c>
      <c r="I42" s="6" t="str">
        <f>PDA!I183</f>
        <v/>
      </c>
      <c r="J42" s="6" t="str">
        <f>PDA!J177</f>
        <v/>
      </c>
      <c r="K42" s="6" t="str">
        <f>CONCATENATE(PDA!I173,": ",PDA!I174)</f>
        <v>: </v>
      </c>
      <c r="L42" s="6" t="str">
        <f>PDA!K169</f>
        <v/>
      </c>
      <c r="M42" s="6" t="str">
        <f>PDA!M170</f>
        <v/>
      </c>
      <c r="N42" s="17" t="str">
        <f>PDA!N169</f>
        <v/>
      </c>
    </row>
    <row r="43" ht="15.75" customHeight="1">
      <c r="A43" s="6">
        <f>PDA!A207</f>
        <v>5</v>
      </c>
      <c r="B43" s="7">
        <f>PDA!B207</f>
        <v>45745</v>
      </c>
      <c r="C43" s="6" t="str">
        <f>PDA!C207</f>
        <v/>
      </c>
      <c r="D43" s="6" t="str">
        <f>CONCATENATE(PDA!D215,": ",PDA!E215)</f>
        <v>: </v>
      </c>
      <c r="E43" s="6" t="str">
        <f>PDA!G215</f>
        <v/>
      </c>
      <c r="F43" s="6" t="str">
        <f>PDA!I215</f>
        <v/>
      </c>
      <c r="G43" s="6" t="str">
        <f>CONCATENATE(PDA!H210,": ",PDA!I210)</f>
        <v>Tipo de Evaluación: </v>
      </c>
      <c r="H43" s="6" t="str">
        <f>PDA!M215</f>
        <v/>
      </c>
      <c r="I43" s="6" t="str">
        <f>PDA!I221</f>
        <v/>
      </c>
      <c r="J43" s="6" t="str">
        <f>PDA!J215</f>
        <v/>
      </c>
      <c r="K43" s="6" t="str">
        <f>CONCATENATE(PDA!I219,": ",PDA!I220)</f>
        <v>: </v>
      </c>
      <c r="L43" s="6" t="str">
        <f>PDA!K215</f>
        <v/>
      </c>
      <c r="M43" s="6" t="str">
        <f>PDA!M216</f>
        <v/>
      </c>
      <c r="N43" s="17" t="str">
        <f>PDA!N215</f>
        <v/>
      </c>
    </row>
    <row r="44" ht="15.75" customHeight="1">
      <c r="A44" s="6">
        <f>PDA!A253</f>
        <v>6</v>
      </c>
      <c r="B44" s="7">
        <f>PDA!B253</f>
        <v>45752</v>
      </c>
      <c r="C44" s="6" t="str">
        <f>PDA!C253</f>
        <v/>
      </c>
      <c r="D44" s="6" t="str">
        <f>CONCATENATE(PDA!D261,": ",PDA!E261)</f>
        <v>: </v>
      </c>
      <c r="E44" s="6" t="str">
        <f>PDA!G261</f>
        <v/>
      </c>
      <c r="F44" s="6" t="str">
        <f>PDA!I261</f>
        <v/>
      </c>
      <c r="G44" s="6" t="str">
        <f>CONCATENATE(PDA!H264,": ",PDA!I264)</f>
        <v>Tipo de Evaluación: </v>
      </c>
      <c r="H44" s="6" t="str">
        <f>PDA!M261</f>
        <v/>
      </c>
      <c r="I44" s="6" t="str">
        <f>PDA!I267</f>
        <v/>
      </c>
      <c r="J44" s="6" t="str">
        <f>PDA!J261</f>
        <v/>
      </c>
      <c r="K44" s="6" t="str">
        <f>CONCATENATE(PDA!I265,": ",PDA!I266)</f>
        <v>: </v>
      </c>
      <c r="L44" s="6" t="str">
        <f>PDA!K261</f>
        <v/>
      </c>
      <c r="M44" s="6" t="str">
        <f>PDA!M262</f>
        <v/>
      </c>
      <c r="N44" s="17" t="str">
        <f>PDA!N261</f>
        <v/>
      </c>
    </row>
    <row r="45" ht="15.75" customHeight="1">
      <c r="A45" s="6">
        <f>PDA!A299</f>
        <v>7</v>
      </c>
      <c r="B45" s="7">
        <f>PDA!B299</f>
        <v>45759</v>
      </c>
      <c r="C45" s="6" t="str">
        <f>PDA!C299</f>
        <v/>
      </c>
      <c r="D45" s="6" t="str">
        <f>CONCATENATE(PDA!D307,": ",PDA!E307)</f>
        <v>: </v>
      </c>
      <c r="E45" s="6" t="str">
        <f>PDA!G307</f>
        <v/>
      </c>
      <c r="F45" s="6" t="str">
        <f>PDA!I307</f>
        <v/>
      </c>
      <c r="G45" s="6" t="str">
        <f>CONCATENATE(PDA!H310,": ",PDA!I310)</f>
        <v>Tipo de Evaluación: </v>
      </c>
      <c r="H45" s="6" t="str">
        <f>PDA!M307</f>
        <v/>
      </c>
      <c r="I45" s="6" t="str">
        <f>PDA!I313</f>
        <v/>
      </c>
      <c r="J45" s="6" t="str">
        <f>PDA!J307</f>
        <v/>
      </c>
      <c r="K45" s="6" t="str">
        <f>CONCATENATE(PDA!I311,": ",PDA!I312)</f>
        <v>: </v>
      </c>
      <c r="L45" s="6" t="str">
        <f>PDA!K307</f>
        <v/>
      </c>
      <c r="M45" s="6" t="str">
        <f>PDA!M308</f>
        <v/>
      </c>
      <c r="N45" s="17" t="str">
        <f>PDA!N307</f>
        <v/>
      </c>
    </row>
    <row r="46" ht="15.75" customHeight="1">
      <c r="A46" s="6">
        <f>PDA!A345</f>
        <v>8</v>
      </c>
      <c r="B46" s="7">
        <f>PDA!B345</f>
        <v>45766</v>
      </c>
      <c r="C46" s="6" t="str">
        <f>PDA!C345</f>
        <v/>
      </c>
      <c r="D46" s="6" t="str">
        <f>CONCATENATE(PDA!D353,": ",PDA!E353)</f>
        <v>: </v>
      </c>
      <c r="E46" s="6" t="str">
        <f>PDA!G353</f>
        <v/>
      </c>
      <c r="F46" s="6" t="str">
        <f>PDA!I353</f>
        <v/>
      </c>
      <c r="G46" s="6" t="str">
        <f>CONCATENATE(PDA!H356,": ",PDA!I356)</f>
        <v>Tipo de Evaluación: </v>
      </c>
      <c r="H46" s="6" t="str">
        <f>PDA!M353</f>
        <v/>
      </c>
      <c r="I46" s="6" t="str">
        <f>PDA!I359</f>
        <v/>
      </c>
      <c r="J46" s="6" t="str">
        <f>PDA!J353</f>
        <v/>
      </c>
      <c r="K46" s="6" t="str">
        <f>CONCATENATE(PDA!I357,": ",PDA!I358)</f>
        <v>: </v>
      </c>
      <c r="L46" s="6" t="str">
        <f>PDA!K353</f>
        <v/>
      </c>
      <c r="M46" s="6" t="str">
        <f>PDA!M354</f>
        <v/>
      </c>
      <c r="N46" s="17" t="str">
        <f>PDA!N353</f>
        <v/>
      </c>
    </row>
    <row r="47" ht="15.75" customHeight="1">
      <c r="A47" s="6">
        <f>PDA!A391</f>
        <v>9</v>
      </c>
      <c r="B47" s="7">
        <f>PDA!B391</f>
        <v>45773</v>
      </c>
      <c r="C47" s="6" t="str">
        <f>PDA!C391</f>
        <v/>
      </c>
      <c r="D47" s="6" t="str">
        <f>CONCATENATE(PDA!D399,": ",PDA!E399)</f>
        <v>: </v>
      </c>
      <c r="E47" s="6" t="str">
        <f>PDA!G399</f>
        <v/>
      </c>
      <c r="F47" s="6" t="str">
        <f>PDA!I399</f>
        <v/>
      </c>
      <c r="G47" s="6" t="str">
        <f>CONCATENATE(PDA!H402,": ",PDA!I402)</f>
        <v>Tipo de Evaluación: </v>
      </c>
      <c r="H47" s="6" t="str">
        <f>PDA!M399</f>
        <v/>
      </c>
      <c r="I47" s="6" t="str">
        <f>PDA!I405</f>
        <v/>
      </c>
      <c r="J47" s="6" t="str">
        <f>PDA!J399</f>
        <v/>
      </c>
      <c r="K47" s="6" t="str">
        <f>CONCATENATE(PDA!I403,": ",PDA!I404)</f>
        <v>: </v>
      </c>
      <c r="L47" s="6" t="str">
        <f>PDA!K399</f>
        <v/>
      </c>
      <c r="M47" s="6" t="str">
        <f>PDA!M400</f>
        <v/>
      </c>
      <c r="N47" s="17" t="str">
        <f>PDA!N399</f>
        <v/>
      </c>
    </row>
    <row r="48" ht="15.75" customHeight="1">
      <c r="A48" s="6">
        <f>PDA!A437</f>
        <v>10</v>
      </c>
      <c r="B48" s="7">
        <f>PDA!B437</f>
        <v>45780</v>
      </c>
      <c r="C48" s="6" t="str">
        <f>PDA!C437</f>
        <v/>
      </c>
      <c r="D48" s="6" t="str">
        <f>CONCATENATE(PDA!D445,": ",PDA!E445)</f>
        <v>: </v>
      </c>
      <c r="E48" s="6" t="str">
        <f>PDA!G445</f>
        <v/>
      </c>
      <c r="F48" s="6" t="str">
        <f>PDA!I445</f>
        <v/>
      </c>
      <c r="G48" s="6" t="str">
        <f>CONCATENATE(PDA!H448,": ",PDA!I448)</f>
        <v>Tipo de Evaluación: </v>
      </c>
      <c r="H48" s="6" t="str">
        <f>PDA!M445</f>
        <v/>
      </c>
      <c r="I48" s="6" t="str">
        <f>PDA!I451</f>
        <v/>
      </c>
      <c r="J48" s="6" t="str">
        <f>PDA!J445</f>
        <v/>
      </c>
      <c r="K48" s="6" t="str">
        <f>CONCATENATE(PDA!I449,": ",PDA!I450)</f>
        <v>: </v>
      </c>
      <c r="L48" s="6" t="str">
        <f>PDA!K445</f>
        <v/>
      </c>
      <c r="M48" s="6" t="str">
        <f>PDA!M446</f>
        <v/>
      </c>
      <c r="N48" s="17" t="str">
        <f>PDA!N445</f>
        <v/>
      </c>
    </row>
    <row r="49" ht="15.75" customHeight="1">
      <c r="A49" s="6">
        <f>PDA!A483</f>
        <v>11</v>
      </c>
      <c r="B49" s="7">
        <f>PDA!B483</f>
        <v>45787</v>
      </c>
      <c r="C49" s="6" t="str">
        <f>PDA!C483</f>
        <v/>
      </c>
      <c r="D49" s="6" t="str">
        <f>CONCATENATE(PDA!D491,": ",PDA!E491)</f>
        <v>: </v>
      </c>
      <c r="E49" s="6"/>
      <c r="F49" s="6" t="str">
        <f>PDA!I491</f>
        <v/>
      </c>
      <c r="G49" s="6" t="str">
        <f>CONCATENATE(PDA!H494,": ",PDA!I494)</f>
        <v>Tipo de Evaluación: </v>
      </c>
      <c r="H49" s="6" t="str">
        <f>PDA!M491</f>
        <v/>
      </c>
      <c r="I49" s="6" t="str">
        <f>PDA!I497</f>
        <v/>
      </c>
      <c r="J49" s="6" t="str">
        <f>PDA!J491</f>
        <v/>
      </c>
      <c r="K49" s="6" t="str">
        <f>CONCATENATE(PDA!I495,": ",PDA!I496)</f>
        <v>: </v>
      </c>
      <c r="L49" s="6" t="str">
        <f>PDA!K491</f>
        <v/>
      </c>
      <c r="M49" s="6" t="str">
        <f>PDA!M492</f>
        <v/>
      </c>
      <c r="N49" s="17" t="str">
        <f>PDA!N491</f>
        <v/>
      </c>
    </row>
    <row r="50" ht="15.75" customHeight="1"/>
    <row r="51" ht="15.75" customHeight="1">
      <c r="A51" s="10" t="s">
        <v>52</v>
      </c>
    </row>
    <row r="52" ht="15.75" customHeight="1">
      <c r="A52" s="11" t="s">
        <v>42</v>
      </c>
      <c r="B52" s="4" t="s">
        <v>43</v>
      </c>
      <c r="C52" s="12" t="s">
        <v>44</v>
      </c>
      <c r="D52" s="12" t="s">
        <v>45</v>
      </c>
      <c r="E52" s="12" t="s">
        <v>46</v>
      </c>
      <c r="F52" s="13" t="s">
        <v>47</v>
      </c>
      <c r="G52" s="13" t="s">
        <v>35</v>
      </c>
      <c r="H52" s="13" t="s">
        <v>48</v>
      </c>
      <c r="I52" s="13" t="s">
        <v>37</v>
      </c>
      <c r="J52" s="14" t="s">
        <v>14</v>
      </c>
      <c r="K52" s="14" t="s">
        <v>49</v>
      </c>
      <c r="L52" s="14" t="s">
        <v>13</v>
      </c>
      <c r="M52" s="14" t="s">
        <v>40</v>
      </c>
      <c r="N52" s="14" t="s">
        <v>50</v>
      </c>
    </row>
    <row r="53" ht="15.75" customHeight="1">
      <c r="A53" s="6">
        <f>PDA!A23</f>
        <v>1</v>
      </c>
      <c r="B53" s="7">
        <f>PDA!B23</f>
        <v>45717</v>
      </c>
      <c r="C53" s="6" t="str">
        <f>PDA!C23</f>
        <v/>
      </c>
      <c r="D53" s="6" t="str">
        <f>CONCATENATE(PDA!D39,": ",PDA!E39)</f>
        <v>: </v>
      </c>
      <c r="E53" s="6" t="str">
        <f>PDA!G39</f>
        <v/>
      </c>
      <c r="F53" s="6" t="str">
        <f>PDA!I23</f>
        <v/>
      </c>
      <c r="G53" s="6" t="str">
        <f>CONCATENATE(PDA!H42,": ",PDA!I42)</f>
        <v>Tipo de evaluación: </v>
      </c>
      <c r="H53" s="6" t="str">
        <f>PDA!M39</f>
        <v/>
      </c>
      <c r="I53" s="6" t="str">
        <f>PDA!I37</f>
        <v/>
      </c>
      <c r="J53" s="6" t="str">
        <f>PDA!J39</f>
        <v/>
      </c>
      <c r="K53" s="6" t="str">
        <f>CONCATENATE(PDA!I43,": ",PDA!I44)</f>
        <v>: </v>
      </c>
      <c r="L53" s="6" t="str">
        <f>PDA!K39</f>
        <v/>
      </c>
      <c r="M53" s="6" t="str">
        <f>PDA!M40</f>
        <v/>
      </c>
      <c r="N53" s="17" t="str">
        <f>PDA!N39</f>
        <v/>
      </c>
    </row>
    <row r="54" ht="15.75" customHeight="1">
      <c r="A54" s="6">
        <f>PDA!A69</f>
        <v>2</v>
      </c>
      <c r="B54" s="7">
        <f>PDA!B69</f>
        <v>45724</v>
      </c>
      <c r="C54" s="6" t="str">
        <f>PDA!C69</f>
        <v/>
      </c>
      <c r="D54" s="6" t="str">
        <f>CONCATENATE(PDA!D85,": ",PDA!E85)</f>
        <v>: </v>
      </c>
      <c r="E54" s="6" t="str">
        <f>PDA!G85</f>
        <v/>
      </c>
      <c r="F54" s="6" t="str">
        <f>PDA!I85</f>
        <v/>
      </c>
      <c r="G54" s="6" t="str">
        <f>CONCATENATE(PDA!H88,": ",PDA!I88)</f>
        <v>Tipo de Evaluación: </v>
      </c>
      <c r="H54" s="6" t="str">
        <f>PDA!M85</f>
        <v/>
      </c>
      <c r="I54" s="6" t="str">
        <f>PDA!I91</f>
        <v/>
      </c>
      <c r="J54" s="6" t="str">
        <f>PDA!J93</f>
        <v/>
      </c>
      <c r="K54" s="6" t="str">
        <f>CONCATENATE(PDA!I97,": ",PDA!I98)</f>
        <v>: </v>
      </c>
      <c r="L54" s="6" t="str">
        <f>PDA!K93</f>
        <v/>
      </c>
      <c r="M54" s="6" t="str">
        <f>PDA!M94</f>
        <v/>
      </c>
      <c r="N54" s="17" t="str">
        <f>PDA!N93</f>
        <v/>
      </c>
    </row>
    <row r="55" ht="15.75" customHeight="1">
      <c r="A55" s="6">
        <f>PDA!A115</f>
        <v>3</v>
      </c>
      <c r="B55" s="7">
        <f>PDA!B115</f>
        <v>45731</v>
      </c>
      <c r="C55" s="6" t="str">
        <f>PDA!C115</f>
        <v/>
      </c>
      <c r="D55" s="6" t="str">
        <f>CONCATENATE(PDA!D131,": ",PDA!E131)</f>
        <v>: </v>
      </c>
      <c r="E55" s="6" t="str">
        <f>PDA!G131</f>
        <v/>
      </c>
      <c r="F55" s="6" t="str">
        <f>PDA!I131</f>
        <v/>
      </c>
      <c r="G55" s="6" t="str">
        <f>CONCATENATE(PDA!H134,": ",PDA!I134)</f>
        <v>Tipo de Evaluación: </v>
      </c>
      <c r="H55" s="6" t="str">
        <f>PDA!M131</f>
        <v/>
      </c>
      <c r="I55" s="6" t="str">
        <f>PDA!I137</f>
        <v/>
      </c>
      <c r="J55" s="6" t="str">
        <f>PDA!J131</f>
        <v/>
      </c>
      <c r="K55" s="6" t="str">
        <f>CONCATENATE(PDA!I135,": ",PDA!I136)</f>
        <v>: </v>
      </c>
      <c r="L55" s="6" t="str">
        <f>PDA!K131</f>
        <v/>
      </c>
      <c r="M55" s="6" t="str">
        <f>PDA!M132</f>
        <v/>
      </c>
      <c r="N55" s="17" t="str">
        <f>PDA!N131</f>
        <v/>
      </c>
    </row>
    <row r="56" ht="15.75" customHeight="1">
      <c r="A56" s="6">
        <f>PDA!A161</f>
        <v>4</v>
      </c>
      <c r="B56" s="7">
        <f>PDA!B161</f>
        <v>45738</v>
      </c>
      <c r="C56" s="6" t="str">
        <f>PDA!C161</f>
        <v/>
      </c>
      <c r="D56" s="6" t="str">
        <f>CONCATENATE(PDA!D177,": ",PDA!E177)</f>
        <v>: </v>
      </c>
      <c r="E56" s="6" t="str">
        <f>PDA!G177</f>
        <v/>
      </c>
      <c r="F56" s="6" t="str">
        <f>PDA!I177</f>
        <v/>
      </c>
      <c r="G56" s="6" t="str">
        <f>CONCATENATE(PDA!H180,": ",PDA!I180)</f>
        <v>Tipo de Evaluación: </v>
      </c>
      <c r="H56" s="6" t="str">
        <f>PDA!M177</f>
        <v/>
      </c>
      <c r="I56" s="6" t="str">
        <f>PDA!I183</f>
        <v/>
      </c>
      <c r="J56" s="6" t="str">
        <f>PDA!J177</f>
        <v/>
      </c>
      <c r="K56" s="6" t="str">
        <f>CONCATENATE(PDA!I181,": ",PDA!I182)</f>
        <v>: </v>
      </c>
      <c r="L56" s="6" t="str">
        <f>PDA!K177</f>
        <v/>
      </c>
      <c r="M56" s="6" t="str">
        <f>PDA!M178</f>
        <v/>
      </c>
      <c r="N56" s="17" t="str">
        <f>PDA!N177</f>
        <v/>
      </c>
    </row>
    <row r="57" ht="15.75" customHeight="1">
      <c r="A57" s="6">
        <f>PDA!A207</f>
        <v>5</v>
      </c>
      <c r="B57" s="7">
        <f>PDA!B207</f>
        <v>45745</v>
      </c>
      <c r="C57" s="6" t="str">
        <f>PDA!C207</f>
        <v/>
      </c>
      <c r="D57" s="6" t="str">
        <f>CONCATENATE(PDA!D223,": ",PDA!E223)</f>
        <v>: </v>
      </c>
      <c r="E57" s="6" t="str">
        <f>PDA!G223</f>
        <v/>
      </c>
      <c r="F57" s="6" t="str">
        <f>PDA!I223</f>
        <v/>
      </c>
      <c r="G57" s="6" t="str">
        <f>CONCATENATE(PDA!H226,": ",PDA!I226)</f>
        <v>Tipo de Evaluación: </v>
      </c>
      <c r="H57" s="6" t="str">
        <f>PDA!M223</f>
        <v/>
      </c>
      <c r="I57" s="6" t="str">
        <f>PDA!I229</f>
        <v/>
      </c>
      <c r="J57" s="6" t="str">
        <f>PDA!J223</f>
        <v/>
      </c>
      <c r="K57" s="6" t="str">
        <f>CONCATENATE(PDA!I235,": ",PDA!I236)</f>
        <v>: </v>
      </c>
      <c r="L57" s="6" t="str">
        <f>PDA!K231</f>
        <v/>
      </c>
      <c r="M57" s="6" t="str">
        <f>PDA!M224</f>
        <v/>
      </c>
      <c r="N57" s="17" t="str">
        <f>PDA!N223</f>
        <v/>
      </c>
    </row>
    <row r="58" ht="15.75" customHeight="1">
      <c r="A58" s="6">
        <f>PDA!A253</f>
        <v>6</v>
      </c>
      <c r="B58" s="7">
        <f>PDA!B253</f>
        <v>45752</v>
      </c>
      <c r="C58" s="6" t="str">
        <f>PDA!C253</f>
        <v/>
      </c>
      <c r="D58" s="6" t="str">
        <f>CONCATENATE(PDA!D269,": ",PDA!E269)</f>
        <v>: </v>
      </c>
      <c r="E58" s="6" t="str">
        <f>PDA!G269</f>
        <v/>
      </c>
      <c r="F58" s="6" t="str">
        <f>PDA!I269</f>
        <v/>
      </c>
      <c r="G58" s="6" t="str">
        <f>CONCATENATE(PDA!H272,": ",PDA!I272)</f>
        <v>Tipo de Evaluación: </v>
      </c>
      <c r="H58" s="6" t="str">
        <f>PDA!M277</f>
        <v/>
      </c>
      <c r="I58" s="6" t="str">
        <f>PDA!I275</f>
        <v/>
      </c>
      <c r="J58" s="6" t="str">
        <f>PDA!J269</f>
        <v/>
      </c>
      <c r="K58" s="6" t="str">
        <f>CONCATENATE(PDA!I273,": ",PDA!I274)</f>
        <v>: </v>
      </c>
      <c r="L58" s="6" t="str">
        <f>PDA!K269</f>
        <v/>
      </c>
      <c r="M58" s="6" t="str">
        <f>PDA!M270</f>
        <v/>
      </c>
      <c r="N58" s="17" t="str">
        <f>PDA!N269</f>
        <v/>
      </c>
    </row>
    <row r="59" ht="15.75" customHeight="1">
      <c r="A59" s="6">
        <f>PDA!A299</f>
        <v>7</v>
      </c>
      <c r="B59" s="7">
        <f>PDA!B299</f>
        <v>45759</v>
      </c>
      <c r="C59" s="6" t="str">
        <f>PDA!C299</f>
        <v/>
      </c>
      <c r="D59" s="6" t="str">
        <f>CONCATENATE(PDA!D315,": ",PDA!E315)</f>
        <v>: </v>
      </c>
      <c r="E59" s="6" t="str">
        <f>PDA!G315</f>
        <v/>
      </c>
      <c r="F59" s="6" t="str">
        <f>PDA!I315</f>
        <v/>
      </c>
      <c r="G59" s="6" t="str">
        <f>CONCATENATE(PDA!H318,": ",PDA!I318)</f>
        <v>Tipo de Evaluación: </v>
      </c>
      <c r="H59" s="6" t="str">
        <f>PDA!M315</f>
        <v/>
      </c>
      <c r="I59" s="6" t="str">
        <f>PDA!I321</f>
        <v/>
      </c>
      <c r="J59" s="6" t="str">
        <f>PDA!J315</f>
        <v/>
      </c>
      <c r="K59" s="6" t="str">
        <f>CONCATENATE(PDA!I319,": ",PDA!I320)</f>
        <v>: </v>
      </c>
      <c r="L59" s="6" t="str">
        <f>PDA!K315</f>
        <v/>
      </c>
      <c r="M59" s="6" t="str">
        <f>PDA!M316</f>
        <v/>
      </c>
      <c r="N59" s="17" t="str">
        <f>PDA!N315</f>
        <v/>
      </c>
    </row>
    <row r="60" ht="15.75" customHeight="1">
      <c r="A60" s="6">
        <f>PDA!A345</f>
        <v>8</v>
      </c>
      <c r="B60" s="7">
        <f>PDA!B345</f>
        <v>45766</v>
      </c>
      <c r="C60" s="6" t="str">
        <f>PDA!C345</f>
        <v/>
      </c>
      <c r="D60" s="6" t="str">
        <f>CONCATENATE(PDA!D361,": ",PDA!E361)</f>
        <v>: </v>
      </c>
      <c r="E60" s="6" t="str">
        <f>PDA!G361</f>
        <v/>
      </c>
      <c r="F60" s="6" t="str">
        <f>PDA!I361</f>
        <v/>
      </c>
      <c r="G60" s="6" t="str">
        <f>CONCATENATE(PDA!H364,": ",PDA!I364)</f>
        <v>Tipo de Evaluación: </v>
      </c>
      <c r="H60" s="6" t="str">
        <f>PDA!M361</f>
        <v/>
      </c>
      <c r="I60" s="6" t="str">
        <f>PDA!I367</f>
        <v/>
      </c>
      <c r="J60" s="6" t="str">
        <f>PDA!J361</f>
        <v/>
      </c>
      <c r="K60" s="6" t="str">
        <f>CONCATENATE(PDA!I365,": ",PDA!I366)</f>
        <v>: </v>
      </c>
      <c r="L60" s="6" t="str">
        <f>PDA!K361</f>
        <v/>
      </c>
      <c r="M60" s="6" t="str">
        <f>PDA!M362</f>
        <v/>
      </c>
      <c r="N60" s="17" t="str">
        <f>PDA!N361</f>
        <v/>
      </c>
    </row>
    <row r="61" ht="15.75" customHeight="1">
      <c r="A61" s="6">
        <f>PDA!A391</f>
        <v>9</v>
      </c>
      <c r="B61" s="7">
        <f>PDA!B391</f>
        <v>45773</v>
      </c>
      <c r="C61" s="6" t="str">
        <f>PDA!C391</f>
        <v/>
      </c>
      <c r="D61" s="6" t="str">
        <f>CONCATENATE(PDA!D407,": ",PDA!E407)</f>
        <v>: </v>
      </c>
      <c r="E61" s="6" t="str">
        <f>PDA!G407</f>
        <v/>
      </c>
      <c r="F61" s="6" t="str">
        <f>PDA!I407</f>
        <v/>
      </c>
      <c r="G61" s="6" t="str">
        <f>CONCATENATE(PDA!H410,": ",PDA!I42)</f>
        <v>Tipo de Evaluación: </v>
      </c>
      <c r="H61" s="6" t="str">
        <f>PDA!M407</f>
        <v/>
      </c>
      <c r="I61" s="6" t="str">
        <f>PDA!I413</f>
        <v/>
      </c>
      <c r="J61" s="6" t="str">
        <f>PDA!J407</f>
        <v/>
      </c>
      <c r="K61" s="6" t="str">
        <f>CONCATENATE(PDA!I411,": ",PDA!I412)</f>
        <v>: </v>
      </c>
      <c r="L61" s="6" t="str">
        <f>PDA!K407</f>
        <v/>
      </c>
      <c r="M61" s="6" t="str">
        <f>PDA!M408</f>
        <v/>
      </c>
      <c r="N61" s="17" t="str">
        <f>PDA!N407</f>
        <v/>
      </c>
    </row>
    <row r="62" ht="15.75" customHeight="1">
      <c r="A62" s="6">
        <f>PDA!A437</f>
        <v>10</v>
      </c>
      <c r="B62" s="7">
        <f>PDA!B437</f>
        <v>45780</v>
      </c>
      <c r="C62" s="6" t="str">
        <f>PDA!C437</f>
        <v/>
      </c>
      <c r="D62" s="6" t="str">
        <f>CONCATENATE(PDA!D453,": ",PDA!E453)</f>
        <v>: </v>
      </c>
      <c r="E62" s="6" t="str">
        <f>PDA!G453</f>
        <v/>
      </c>
      <c r="F62" s="6" t="str">
        <f>PDA!I453</f>
        <v/>
      </c>
      <c r="G62" s="6" t="str">
        <f>CONCATENATE(PDA!H456,": ",PDA!I456)</f>
        <v>Tipo de Evaluación: </v>
      </c>
      <c r="H62" s="6" t="str">
        <f>PDA!M453</f>
        <v/>
      </c>
      <c r="I62" s="6" t="str">
        <f>PDA!I459</f>
        <v/>
      </c>
      <c r="J62" s="6" t="str">
        <f>PDA!J453</f>
        <v/>
      </c>
      <c r="K62" s="6" t="str">
        <f>CONCATENATE(PDA!I457,": ",PDA!I458)</f>
        <v>: </v>
      </c>
      <c r="L62" s="6" t="str">
        <f>PDA!K453</f>
        <v/>
      </c>
      <c r="M62" s="6" t="str">
        <f>PDA!M454</f>
        <v/>
      </c>
      <c r="N62" s="17" t="str">
        <f>PDA!N453</f>
        <v/>
      </c>
    </row>
    <row r="63" ht="15.75" customHeight="1">
      <c r="A63" s="6">
        <f>PDA!A483</f>
        <v>11</v>
      </c>
      <c r="B63" s="7">
        <f>PDA!B483</f>
        <v>45787</v>
      </c>
      <c r="C63" s="6" t="str">
        <f>PDA!C483</f>
        <v/>
      </c>
      <c r="D63" s="6" t="str">
        <f>CONCATENATE(PDA!D499,": ",PDA!E499)</f>
        <v>: </v>
      </c>
      <c r="E63" s="6" t="str">
        <f>PDA!G499</f>
        <v/>
      </c>
      <c r="F63" s="6" t="str">
        <f>PDA!I499</f>
        <v/>
      </c>
      <c r="G63" s="6" t="str">
        <f>CONCATENATE(PDA!H502,": ",PDA!I502)</f>
        <v>Tipo de Evaluación: </v>
      </c>
      <c r="H63" s="6" t="str">
        <f>PDA!M499</f>
        <v/>
      </c>
      <c r="I63" s="6" t="str">
        <f>PDA!I505</f>
        <v/>
      </c>
      <c r="J63" s="6" t="str">
        <f>PDA!J499</f>
        <v/>
      </c>
      <c r="K63" s="6" t="str">
        <f>CONCATENATE(PDA!I503,": ",PDA!I504)</f>
        <v>: </v>
      </c>
      <c r="L63" s="6" t="str">
        <f>PDA!K499</f>
        <v/>
      </c>
      <c r="M63" s="6" t="str">
        <f>PDA!M500</f>
        <v/>
      </c>
      <c r="N63" s="17" t="str">
        <f>PDA!N499</f>
        <v/>
      </c>
    </row>
    <row r="64" ht="15.75" customHeight="1"/>
    <row r="65" ht="15.75" customHeight="1"/>
    <row r="66" ht="15.75" customHeight="1">
      <c r="A66" s="10" t="s">
        <v>53</v>
      </c>
    </row>
    <row r="67" ht="15.75" customHeight="1">
      <c r="A67" s="11" t="s">
        <v>42</v>
      </c>
      <c r="B67" s="4" t="s">
        <v>43</v>
      </c>
      <c r="C67" s="12" t="s">
        <v>44</v>
      </c>
      <c r="D67" s="12" t="s">
        <v>45</v>
      </c>
      <c r="E67" s="12" t="s">
        <v>46</v>
      </c>
      <c r="F67" s="13" t="s">
        <v>47</v>
      </c>
      <c r="G67" s="13" t="s">
        <v>35</v>
      </c>
      <c r="H67" s="13" t="s">
        <v>48</v>
      </c>
      <c r="I67" s="13" t="s">
        <v>37</v>
      </c>
      <c r="J67" s="14" t="s">
        <v>14</v>
      </c>
      <c r="K67" s="14" t="s">
        <v>49</v>
      </c>
      <c r="L67" s="14" t="s">
        <v>13</v>
      </c>
      <c r="M67" s="14" t="s">
        <v>40</v>
      </c>
      <c r="N67" s="14" t="s">
        <v>50</v>
      </c>
    </row>
    <row r="68" ht="15.75" customHeight="1">
      <c r="A68" s="6">
        <f>PDA!A23</f>
        <v>1</v>
      </c>
      <c r="B68" s="7">
        <f>PDA!B23</f>
        <v>45717</v>
      </c>
      <c r="C68" s="6" t="str">
        <f>PDA!C23</f>
        <v/>
      </c>
      <c r="D68" s="6" t="str">
        <f>CONCATENATE(PDA!D47,": ",PDA!E47)</f>
        <v>: </v>
      </c>
      <c r="E68" s="6" t="str">
        <f>PDA!G47</f>
        <v/>
      </c>
      <c r="F68" s="6" t="str">
        <f>PDA!I47</f>
        <v/>
      </c>
      <c r="G68" s="6" t="str">
        <f>CONCATENATE(PDA!H50,": ",PDA!I50)</f>
        <v>Tipo de Evaluacióe: </v>
      </c>
      <c r="H68" s="6" t="str">
        <f>PDA!M47</f>
        <v/>
      </c>
      <c r="I68" s="6" t="str">
        <f>PDA!I53</f>
        <v/>
      </c>
      <c r="J68" s="6" t="str">
        <f>PDA!J47</f>
        <v/>
      </c>
      <c r="K68" s="6" t="str">
        <f>CONCATENATE(PDA!I51,": ",PDA!I52)</f>
        <v>: </v>
      </c>
      <c r="L68" s="6" t="str">
        <f>PDA!K47</f>
        <v/>
      </c>
      <c r="M68" s="6" t="str">
        <f>PDA!M48</f>
        <v/>
      </c>
      <c r="N68" s="17" t="str">
        <f>PDA!N47</f>
        <v/>
      </c>
    </row>
    <row r="69" ht="15.75" customHeight="1">
      <c r="A69" s="6">
        <f>PDA!A69</f>
        <v>2</v>
      </c>
      <c r="B69" s="7">
        <f>PDA!B69</f>
        <v>45724</v>
      </c>
      <c r="C69" s="6" t="str">
        <f>PDA!C69</f>
        <v/>
      </c>
      <c r="D69" s="6" t="str">
        <f>CONCATENATE(PDA!D93,": ",PDA!E93)</f>
        <v>: </v>
      </c>
      <c r="E69" s="6" t="str">
        <f>PDA!G93</f>
        <v/>
      </c>
      <c r="F69" s="6" t="str">
        <f>PDA!I93</f>
        <v/>
      </c>
      <c r="G69" s="6" t="str">
        <f>CONCATENATE(PDA!H96,": ",PDA!I50)</f>
        <v>Tipo de Evaluación: </v>
      </c>
      <c r="H69" s="6" t="str">
        <f>PDA!M93</f>
        <v/>
      </c>
      <c r="I69" s="6" t="str">
        <f>PDA!I99</f>
        <v/>
      </c>
      <c r="J69" s="6" t="str">
        <f>PDA!J93</f>
        <v/>
      </c>
      <c r="K69" s="6" t="str">
        <f>CONCATENATE(PDA!I97,": ",PDA!I98)</f>
        <v>: </v>
      </c>
      <c r="L69" s="6" t="str">
        <f>PDA!K93</f>
        <v/>
      </c>
      <c r="M69" s="6" t="str">
        <f>PDA!M94</f>
        <v/>
      </c>
      <c r="N69" s="17" t="str">
        <f>PDA!N93</f>
        <v/>
      </c>
    </row>
    <row r="70" ht="15.75" customHeight="1">
      <c r="A70" s="6">
        <f>PDA!A115</f>
        <v>3</v>
      </c>
      <c r="B70" s="7">
        <f>PDA!B115</f>
        <v>45731</v>
      </c>
      <c r="C70" s="6" t="str">
        <f>PDA!C115</f>
        <v/>
      </c>
      <c r="D70" s="6" t="str">
        <f>CONCATENATE(PDA!D139,": ",PDA!E139)</f>
        <v>: </v>
      </c>
      <c r="E70" s="6" t="str">
        <f>PDA!G139</f>
        <v/>
      </c>
      <c r="F70" s="6" t="str">
        <f>PDA!I139</f>
        <v/>
      </c>
      <c r="G70" s="6" t="str">
        <f>CONCATENATE(PDA!H142,": ",PDA!I142)</f>
        <v>Tipo de Evaluación: </v>
      </c>
      <c r="H70" s="6" t="str">
        <f>PDA!M139</f>
        <v/>
      </c>
      <c r="I70" s="6" t="str">
        <f>PDA!I145</f>
        <v/>
      </c>
      <c r="J70" s="6" t="str">
        <f>PDA!J139</f>
        <v/>
      </c>
      <c r="K70" s="6" t="str">
        <f>CONCATENATE(PDA!I143,": ",PDA!I144)</f>
        <v>: </v>
      </c>
      <c r="L70" s="6" t="str">
        <f>PDA!K139</f>
        <v/>
      </c>
      <c r="M70" s="6" t="str">
        <f>PDA!M140</f>
        <v/>
      </c>
      <c r="N70" s="17" t="str">
        <f>PDA!N139</f>
        <v/>
      </c>
    </row>
    <row r="71" ht="15.75" customHeight="1">
      <c r="A71" s="6">
        <f>PDA!A161</f>
        <v>4</v>
      </c>
      <c r="B71" s="7">
        <f>PDA!B161</f>
        <v>45738</v>
      </c>
      <c r="C71" s="6" t="str">
        <f>PDA!C161</f>
        <v/>
      </c>
      <c r="D71" s="6" t="str">
        <f>CONCATENATE(PDA!D185,": ",PDA!E185)</f>
        <v>: </v>
      </c>
      <c r="E71" s="6" t="str">
        <f>PDA!G185</f>
        <v/>
      </c>
      <c r="F71" s="6" t="str">
        <f>PDA!I185</f>
        <v/>
      </c>
      <c r="G71" s="6" t="str">
        <f>CONCATENATE(PDA!H188,": ",PDA!I188)</f>
        <v>Tipo de Evaluación: </v>
      </c>
      <c r="H71" s="6" t="str">
        <f>PDA!M185</f>
        <v/>
      </c>
      <c r="I71" s="6" t="str">
        <f>PDA!I191</f>
        <v/>
      </c>
      <c r="J71" s="6" t="str">
        <f>PDA!J185</f>
        <v/>
      </c>
      <c r="K71" s="6" t="str">
        <f>CONCATENATE(PDA!I189,": ",PDA!I190)</f>
        <v>: </v>
      </c>
      <c r="L71" s="6" t="str">
        <f>PDA!K185</f>
        <v/>
      </c>
      <c r="M71" s="6" t="str">
        <f>PDA!M186</f>
        <v/>
      </c>
      <c r="N71" s="17" t="str">
        <f>PDA!N185</f>
        <v/>
      </c>
    </row>
    <row r="72" ht="15.75" customHeight="1">
      <c r="A72" s="6">
        <f>PDA!A207</f>
        <v>5</v>
      </c>
      <c r="B72" s="7">
        <f>PDA!B207</f>
        <v>45745</v>
      </c>
      <c r="C72" s="6" t="str">
        <f>PDA!C207</f>
        <v/>
      </c>
      <c r="D72" s="6" t="str">
        <f>CONCATENATE(PDA!D231,": ",PDA!E231)</f>
        <v>: </v>
      </c>
      <c r="E72" s="6" t="str">
        <f>PDA!G231</f>
        <v/>
      </c>
      <c r="F72" s="6" t="str">
        <f>PDA!I231</f>
        <v/>
      </c>
      <c r="G72" s="6" t="str">
        <f>CONCATENATE(PDA!H234,": ",PDA!I234)</f>
        <v>Tipo de Evaluación: </v>
      </c>
      <c r="H72" s="6" t="str">
        <f>PDA!M231</f>
        <v/>
      </c>
      <c r="I72" s="6" t="str">
        <f>PDA!I237</f>
        <v/>
      </c>
      <c r="J72" s="6" t="str">
        <f>PDA!J231</f>
        <v/>
      </c>
      <c r="K72" s="6" t="str">
        <f>CONCATENATE(PDA!I235,": ",PDA!I236)</f>
        <v>: </v>
      </c>
      <c r="L72" s="6" t="str">
        <f>PDA!K231</f>
        <v/>
      </c>
      <c r="M72" s="6" t="str">
        <f>PDA!M232</f>
        <v/>
      </c>
      <c r="N72" s="17" t="str">
        <f>PDA!N231</f>
        <v/>
      </c>
    </row>
    <row r="73" ht="15.75" customHeight="1">
      <c r="A73" s="6">
        <f>PDA!A253</f>
        <v>6</v>
      </c>
      <c r="B73" s="7">
        <f>PDA!B253</f>
        <v>45752</v>
      </c>
      <c r="C73" s="6" t="str">
        <f>PDA!C253</f>
        <v/>
      </c>
      <c r="D73" s="6" t="str">
        <f>CONCATENATE(PDA!D277,": ",PDA!E277)</f>
        <v>: </v>
      </c>
      <c r="E73" s="6" t="str">
        <f>PDA!G277</f>
        <v/>
      </c>
      <c r="F73" s="6" t="str">
        <f>PDA!I277</f>
        <v/>
      </c>
      <c r="G73" s="6" t="str">
        <f>CONCATENATE(PDA!H280,": ",PDA!I280)</f>
        <v>Tipo de Evaluación: </v>
      </c>
      <c r="H73" s="6" t="str">
        <f>PDA!M277</f>
        <v/>
      </c>
      <c r="I73" s="6" t="str">
        <f>PDA!I283</f>
        <v/>
      </c>
      <c r="J73" s="6" t="str">
        <f>PDA!J277</f>
        <v/>
      </c>
      <c r="K73" s="6" t="str">
        <f>CONCATENATE(PDA!I281,": ",PDA!I282)</f>
        <v>: </v>
      </c>
      <c r="L73" s="6" t="str">
        <f>PDA!K277</f>
        <v/>
      </c>
      <c r="M73" s="6" t="str">
        <f>PDA!M278</f>
        <v/>
      </c>
      <c r="N73" s="17" t="str">
        <f>PDA!N277</f>
        <v/>
      </c>
    </row>
    <row r="74" ht="15.75" customHeight="1">
      <c r="A74" s="6">
        <f>PDA!A299</f>
        <v>7</v>
      </c>
      <c r="B74" s="7">
        <f>PDA!B299</f>
        <v>45759</v>
      </c>
      <c r="C74" s="6" t="str">
        <f>PDA!C299</f>
        <v/>
      </c>
      <c r="D74" s="6" t="str">
        <f>CONCATENATE(PDA!D323,": ",PDA!E323)</f>
        <v>: </v>
      </c>
      <c r="E74" s="6" t="str">
        <f>PDA!G323</f>
        <v/>
      </c>
      <c r="F74" s="6" t="str">
        <f>PDA!I323</f>
        <v/>
      </c>
      <c r="G74" s="6" t="str">
        <f>CONCATENATE(PDA!H326,": ",PDA!I326)</f>
        <v>Tipo de Evaluación: </v>
      </c>
      <c r="H74" s="6" t="str">
        <f>PDA!M323</f>
        <v/>
      </c>
      <c r="I74" s="6" t="str">
        <f>PDA!I329</f>
        <v/>
      </c>
      <c r="J74" s="6" t="str">
        <f>PDA!J323</f>
        <v/>
      </c>
      <c r="K74" s="6" t="str">
        <f>CONCATENATE(PDA!I327,": ",PDA!I328)</f>
        <v>: </v>
      </c>
      <c r="L74" s="6" t="str">
        <f>PDA!K323</f>
        <v/>
      </c>
      <c r="M74" s="6" t="str">
        <f>PDA!M324</f>
        <v/>
      </c>
      <c r="N74" s="17" t="str">
        <f>PDA!N323</f>
        <v/>
      </c>
    </row>
    <row r="75" ht="15.75" customHeight="1">
      <c r="A75" s="6">
        <f>PDA!A345</f>
        <v>8</v>
      </c>
      <c r="B75" s="7">
        <f>PDA!B345</f>
        <v>45766</v>
      </c>
      <c r="C75" s="6" t="str">
        <f>PDA!C345</f>
        <v/>
      </c>
      <c r="D75" s="6" t="str">
        <f>CONCATENATE(PDA!D369,": ",PDA!E369)</f>
        <v>: </v>
      </c>
      <c r="E75" s="6" t="str">
        <f>PDA!G369</f>
        <v/>
      </c>
      <c r="F75" s="6" t="str">
        <f>PDA!I369</f>
        <v/>
      </c>
      <c r="G75" s="6" t="str">
        <f>CONCATENATE(PDA!H372,": ",PDA!I372)</f>
        <v>Tipo de Evaluación: </v>
      </c>
      <c r="H75" s="6" t="str">
        <f>PDA!M369</f>
        <v/>
      </c>
      <c r="I75" s="6" t="str">
        <f>PDA!I375</f>
        <v/>
      </c>
      <c r="J75" s="6" t="str">
        <f>PDA!J369</f>
        <v/>
      </c>
      <c r="K75" s="6" t="str">
        <f>CONCATENATE(PDA!I373,": ",PDA!I374)</f>
        <v>: </v>
      </c>
      <c r="L75" s="6" t="str">
        <f>PDA!K369</f>
        <v/>
      </c>
      <c r="M75" s="6" t="str">
        <f>PDA!M370</f>
        <v/>
      </c>
      <c r="N75" s="17" t="str">
        <f>PDA!N369</f>
        <v/>
      </c>
    </row>
    <row r="76" ht="15.75" customHeight="1">
      <c r="A76" s="6">
        <f>PDA!A391</f>
        <v>9</v>
      </c>
      <c r="B76" s="7">
        <f>PDA!B391</f>
        <v>45773</v>
      </c>
      <c r="C76" s="6" t="str">
        <f>PDA!C391</f>
        <v/>
      </c>
      <c r="D76" s="6" t="str">
        <f>CONCATENATE(PDA!D415,": ",PDA!E415)</f>
        <v>: </v>
      </c>
      <c r="E76" s="6" t="str">
        <f>PDA!G415</f>
        <v/>
      </c>
      <c r="F76" s="6" t="str">
        <f>PDA!I415</f>
        <v/>
      </c>
      <c r="G76" s="6" t="str">
        <f>CONCATENATE(PDA!H418,": ",PDA!I418)</f>
        <v>Tipo de Evaluación: </v>
      </c>
      <c r="H76" s="6" t="str">
        <f>PDA!M415</f>
        <v/>
      </c>
      <c r="I76" s="6" t="str">
        <f>PDA!I421</f>
        <v/>
      </c>
      <c r="J76" s="6" t="str">
        <f>PDA!J415</f>
        <v/>
      </c>
      <c r="K76" s="6" t="str">
        <f>CONCATENATE(PDA!I419,": ",PDA!I420)</f>
        <v>: </v>
      </c>
      <c r="L76" s="6" t="str">
        <f>PDA!K415</f>
        <v/>
      </c>
      <c r="M76" s="6" t="str">
        <f>PDA!M416</f>
        <v/>
      </c>
      <c r="N76" s="17" t="str">
        <f>PDA!N415</f>
        <v/>
      </c>
    </row>
    <row r="77" ht="15.75" customHeight="1">
      <c r="A77" s="6">
        <f>PDA!A437</f>
        <v>10</v>
      </c>
      <c r="B77" s="7">
        <f>PDA!B437</f>
        <v>45780</v>
      </c>
      <c r="C77" s="6" t="str">
        <f>PDA!C437</f>
        <v/>
      </c>
      <c r="D77" s="6" t="str">
        <f>CONCATENATE(PDA!D461,": ",PDA!E461)</f>
        <v>: </v>
      </c>
      <c r="E77" s="6" t="str">
        <f>PDA!G461</f>
        <v/>
      </c>
      <c r="F77" s="6" t="str">
        <f>PDA!I461</f>
        <v/>
      </c>
      <c r="G77" s="6" t="str">
        <f>CONCATENATE(PDA!H463,": ",PDA!I464)</f>
        <v>Técnica de Evaluación: </v>
      </c>
      <c r="H77" s="6" t="str">
        <f>PDA!M461</f>
        <v/>
      </c>
      <c r="I77" s="6" t="str">
        <f>PDA!I467</f>
        <v/>
      </c>
      <c r="J77" s="6" t="str">
        <f>PDA!J461</f>
        <v/>
      </c>
      <c r="K77" s="6" t="str">
        <f>CONCATENATE(PDA!I465,": ",PDA!I466)</f>
        <v>: </v>
      </c>
      <c r="L77" s="6" t="str">
        <f>PDA!K461</f>
        <v/>
      </c>
      <c r="M77" s="6" t="str">
        <f>PDA!M462</f>
        <v/>
      </c>
      <c r="N77" s="17" t="str">
        <f>PDA!N461</f>
        <v/>
      </c>
    </row>
    <row r="78" ht="15.75" customHeight="1">
      <c r="A78" s="6">
        <f>PDA!A483</f>
        <v>11</v>
      </c>
      <c r="B78" s="7">
        <f>PDA!B483</f>
        <v>45787</v>
      </c>
      <c r="C78" s="6" t="str">
        <f>PDA!C483</f>
        <v/>
      </c>
      <c r="D78" s="6" t="str">
        <f>CONCATENATE(PDA!D507,": ",PDA!E507)</f>
        <v>: </v>
      </c>
      <c r="E78" s="6" t="str">
        <f>PDA!G507</f>
        <v/>
      </c>
      <c r="F78" s="6" t="str">
        <f>PDA!I507</f>
        <v/>
      </c>
      <c r="G78" s="6" t="str">
        <f>CONCATENATE(PDA!H510,": ",PDA!I510)</f>
        <v>Tipo de Evaluación: </v>
      </c>
      <c r="H78" s="6" t="str">
        <f>PDA!M507</f>
        <v/>
      </c>
      <c r="I78" s="6" t="str">
        <f>PDA!I513</f>
        <v/>
      </c>
      <c r="J78" s="6" t="str">
        <f>PDA!J507</f>
        <v/>
      </c>
      <c r="K78" s="6" t="str">
        <f>CONCATENATE(PDA!I511,": ",PDA!I512)</f>
        <v>: </v>
      </c>
      <c r="L78" s="6" t="str">
        <f>PDA!K507</f>
        <v/>
      </c>
      <c r="M78" s="6" t="str">
        <f>PDA!M508</f>
        <v/>
      </c>
      <c r="N78" s="17" t="str">
        <f>PDA!N507</f>
        <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sheetViews>
  <sheetFormatPr customHeight="1" defaultColWidth="12.63" defaultRowHeight="15.0"/>
  <cols>
    <col customWidth="1" min="1" max="1" width="5.38"/>
    <col customWidth="1" min="2" max="2" width="4.63"/>
    <col customWidth="1" min="3" max="3" width="7.63"/>
    <col customWidth="1" min="4" max="5" width="9.13"/>
    <col customWidth="1" min="6" max="6" width="22.25"/>
    <col customWidth="1" min="7" max="7" width="23.25"/>
    <col customWidth="1" min="8" max="8" width="29.63"/>
    <col customWidth="1" min="9" max="9" width="50.88"/>
    <col customWidth="1" min="10" max="10" width="7.38"/>
    <col customWidth="1" min="11" max="11" width="20.38"/>
    <col customWidth="1" min="12" max="12" width="24.38"/>
    <col customWidth="1" min="13" max="13" width="18.88"/>
    <col customWidth="1" min="14" max="14" width="21.38"/>
    <col customWidth="1" min="15" max="15" width="2.38"/>
  </cols>
  <sheetData>
    <row r="1" ht="15.75" customHeight="1">
      <c r="A1" s="18" t="s">
        <v>54</v>
      </c>
      <c r="O1" s="18"/>
    </row>
    <row r="2" ht="15.75" customHeight="1">
      <c r="A2" s="19" t="s">
        <v>55</v>
      </c>
      <c r="O2" s="19"/>
    </row>
    <row r="3" ht="15.75" customHeight="1">
      <c r="A3" s="20"/>
      <c r="B3" s="20"/>
      <c r="C3" s="10"/>
      <c r="D3" s="10"/>
      <c r="E3" s="21"/>
      <c r="F3" s="21" t="s">
        <v>56</v>
      </c>
      <c r="G3" s="22" t="s">
        <v>57</v>
      </c>
      <c r="I3" s="21" t="s">
        <v>58</v>
      </c>
      <c r="J3" s="23">
        <v>2025.0</v>
      </c>
      <c r="K3" s="24"/>
      <c r="L3" s="25" t="s">
        <v>59</v>
      </c>
      <c r="M3" s="10"/>
      <c r="N3" s="10"/>
      <c r="O3" s="10"/>
    </row>
    <row r="4" ht="15.75" customHeight="1">
      <c r="A4" s="26" t="s">
        <v>60</v>
      </c>
      <c r="B4" s="27"/>
      <c r="C4" s="28" t="s">
        <v>61</v>
      </c>
      <c r="D4" s="28" t="s">
        <v>62</v>
      </c>
      <c r="E4" s="28" t="s">
        <v>63</v>
      </c>
      <c r="F4" s="28" t="s">
        <v>64</v>
      </c>
      <c r="G4" s="28" t="s">
        <v>65</v>
      </c>
      <c r="H4" s="28" t="s">
        <v>66</v>
      </c>
      <c r="I4" s="28" t="s">
        <v>67</v>
      </c>
      <c r="J4" s="28" t="s">
        <v>68</v>
      </c>
      <c r="K4" s="28" t="s">
        <v>69</v>
      </c>
      <c r="L4" s="28" t="s">
        <v>70</v>
      </c>
      <c r="M4" s="29"/>
      <c r="N4" s="29"/>
      <c r="O4" s="29"/>
    </row>
    <row r="5" ht="24.0" customHeight="1">
      <c r="A5" s="30"/>
      <c r="B5" s="31"/>
      <c r="C5" s="32" t="str">
        <f>VLOOKUP(J5,IMPORTRANGE(L3,"PE!A:O"),13,FALSE)"),"C4601</f>
        <v>#ERROR!</v>
      </c>
      <c r="D5" s="33" t="str">
        <f>IFERROR(__xludf.DUMMYFUNCTION("VLOOKUP(J5,IMPORTRANGE(L3,""PE!A:O""),12,FALSE)"),#N/A)</f>
        <v>#N/A</v>
      </c>
      <c r="E5" s="32" t="str">
        <f>IFERROR(__xludf.DUMMYFUNCTION("VLOOKUP(J5,IMPORTRANGE(L3,""PE!A:O""),15,FALSE)"),#N/A)</f>
        <v>#N/A</v>
      </c>
      <c r="F5" s="32" t="str">
        <f>VLOOKUP(J5,IMPORTRANGE(L3,"PE!A:O"),2,FALSE)"),"Ingeniería de sistemas</f>
        <v>#ERROR!</v>
      </c>
      <c r="G5" s="32" t="str">
        <f>VLOOKUP(J5,IMPORTRANGE(L3,"PE!A:O"),14,FALSE)"),"Ciencias</f>
        <v>#ERROR!</v>
      </c>
      <c r="H5" s="32" t="str">
        <f>IFERROR(__xludf.DUMMYFUNCTION("VLOOKUP(J5,IMPORTRANGE(L3,""PE!A:O""),12,FALSE)"),#N/A)</f>
        <v>#N/A</v>
      </c>
      <c r="I5" s="33" t="str">
        <f>VLOOKUP(J5,IMPORTRANGE(L3,"PE!A:O"),5,FALSE)"),"Arquitectura de Computadora I</f>
        <v>#ERROR!</v>
      </c>
      <c r="J5" s="34"/>
      <c r="K5" s="35" t="str">
        <f>VLOOKUP(J5,IMPORTRANGE(L3,"PE!A:O"),3,FALSE)"),"II</f>
        <v>#ERROR!</v>
      </c>
      <c r="L5" s="35" t="str">
        <f>VLOOKUP(J5,IMPORTRANGE(L3,"PE!A:O"),4,FALSE)"),"IV</f>
        <v>#ERROR!</v>
      </c>
      <c r="M5" s="36"/>
      <c r="N5" s="36"/>
      <c r="O5" s="36"/>
    </row>
    <row r="6" ht="21.0" customHeight="1">
      <c r="A6" s="37" t="s">
        <v>71</v>
      </c>
      <c r="B6" s="38"/>
      <c r="C6" s="20" t="s">
        <v>72</v>
      </c>
      <c r="E6" s="39" t="s">
        <v>73</v>
      </c>
      <c r="F6" s="20"/>
      <c r="G6" s="40" t="s">
        <v>74</v>
      </c>
      <c r="H6" s="41" t="s">
        <v>75</v>
      </c>
      <c r="I6" s="28" t="s">
        <v>76</v>
      </c>
      <c r="J6" s="42" t="s">
        <v>77</v>
      </c>
      <c r="K6" s="42" t="s">
        <v>78</v>
      </c>
      <c r="L6" s="42" t="s">
        <v>79</v>
      </c>
      <c r="M6" s="43"/>
      <c r="N6" s="43"/>
      <c r="O6" s="43"/>
    </row>
    <row r="7" ht="15.75" customHeight="1">
      <c r="A7" s="37" t="s">
        <v>80</v>
      </c>
      <c r="B7" s="38"/>
      <c r="C7" s="44"/>
      <c r="D7" s="45"/>
      <c r="G7" s="46" t="str">
        <f>IFERROR(__xludf.DUMMYFUNCTION("VLOOKUP(J5,IMPORTRANGE(L3,""PE!A:O""),9,FALSE)"),#N/A)</f>
        <v>#N/A</v>
      </c>
      <c r="H7" s="47" t="str">
        <f>IFERROR(__xludf.DUMMYFUNCTION("VLOOKUP(J5,IMPORTRANGE(L3,""PE!A:O""),10,FALSE)"),#N/A)</f>
        <v>#N/A</v>
      </c>
      <c r="I7" s="46" t="str">
        <f>SUM(G7:H7)</f>
        <v>#N/A</v>
      </c>
      <c r="J7" s="48" t="str">
        <f>VLOOKUP(J5,IMPORTRANGE(L3,"PE!A:O"),6,FALSE)"),"IS1819</f>
        <v>#ERROR!</v>
      </c>
      <c r="K7" s="49" t="str">
        <f>IFERROR(__xludf.DUMMYFUNCTION("VLOOKUP(J5,IMPORTRANGE(L3,""PE!A:O""),7,FALSE)""),"""),#N/A)</f>
        <v>#N/A</v>
      </c>
      <c r="L7" s="49" t="str">
        <f>IFERROR(__xludf.DUMMYFUNCTION("VLOOKUP(J5,IMPORTRANGE(L3,""PE!A:O""),8,FALSE)""),"""),#N/A)</f>
        <v>#N/A</v>
      </c>
      <c r="M7" s="50"/>
      <c r="N7" s="50"/>
      <c r="O7" s="50"/>
    </row>
    <row r="8" ht="15.75" customHeight="1">
      <c r="A8" s="20"/>
      <c r="B8" s="20"/>
      <c r="D8" s="51"/>
      <c r="E8" s="51"/>
      <c r="F8" s="52"/>
    </row>
    <row r="9" ht="15.75" customHeight="1">
      <c r="A9" s="20"/>
      <c r="B9" s="20"/>
      <c r="C9" s="10"/>
      <c r="D9" s="10"/>
      <c r="E9" s="10"/>
      <c r="F9" s="10"/>
      <c r="G9" s="10"/>
      <c r="H9" s="10"/>
      <c r="I9" s="10"/>
      <c r="J9" s="10"/>
      <c r="K9" s="10"/>
      <c r="L9" s="10"/>
      <c r="M9" s="10"/>
      <c r="N9" s="10"/>
      <c r="O9" s="10"/>
    </row>
    <row r="10" ht="58.5" customHeight="1">
      <c r="A10" s="53" t="s">
        <v>81</v>
      </c>
      <c r="B10" s="54" t="s">
        <v>82</v>
      </c>
      <c r="C10" s="55" t="s">
        <v>83</v>
      </c>
      <c r="D10" s="56" t="s">
        <v>84</v>
      </c>
      <c r="E10" s="57"/>
      <c r="F10" s="58"/>
      <c r="G10" s="59" t="s">
        <v>9</v>
      </c>
      <c r="H10" s="60" t="s">
        <v>85</v>
      </c>
      <c r="I10" s="61"/>
      <c r="J10" s="62" t="s">
        <v>14</v>
      </c>
      <c r="K10" s="62" t="s">
        <v>13</v>
      </c>
      <c r="L10" s="63" t="s">
        <v>86</v>
      </c>
      <c r="M10" s="56" t="s">
        <v>87</v>
      </c>
      <c r="N10" s="58"/>
      <c r="O10" s="64"/>
    </row>
    <row r="11" ht="23.25" customHeight="1">
      <c r="A11" s="65">
        <v>1.0</v>
      </c>
      <c r="B11" s="66">
        <v>45717.0</v>
      </c>
      <c r="C11" s="67" t="s">
        <v>88</v>
      </c>
      <c r="D11" s="68" t="s">
        <v>89</v>
      </c>
      <c r="F11" s="69"/>
      <c r="G11" s="70"/>
      <c r="H11" s="71" t="s">
        <v>90</v>
      </c>
      <c r="I11" s="72"/>
      <c r="J11" s="73"/>
      <c r="K11" s="73"/>
      <c r="L11" s="74"/>
      <c r="M11" s="75" t="s">
        <v>91</v>
      </c>
      <c r="N11" s="61"/>
      <c r="O11" s="76"/>
    </row>
    <row r="12" ht="169.5" customHeight="1">
      <c r="A12" s="77"/>
      <c r="B12" s="77"/>
      <c r="C12" s="78"/>
      <c r="D12" s="73"/>
      <c r="E12" s="79"/>
      <c r="F12" s="31"/>
      <c r="G12" s="80"/>
      <c r="H12" s="74"/>
      <c r="I12" s="81"/>
      <c r="J12" s="82"/>
      <c r="K12" s="83"/>
      <c r="L12" s="84"/>
      <c r="M12" s="85" t="s">
        <v>32</v>
      </c>
      <c r="N12" s="86"/>
      <c r="O12" s="36"/>
    </row>
    <row r="13" ht="15.75" customHeight="1">
      <c r="A13" s="77"/>
      <c r="B13" s="77"/>
      <c r="C13" s="78"/>
      <c r="D13" s="68" t="s">
        <v>92</v>
      </c>
      <c r="E13" s="87"/>
      <c r="F13" s="80"/>
      <c r="G13" s="80"/>
      <c r="H13" s="88" t="s">
        <v>93</v>
      </c>
      <c r="I13" s="72"/>
      <c r="J13" s="89"/>
      <c r="K13" s="58"/>
      <c r="L13" s="77"/>
      <c r="M13" s="90" t="s">
        <v>33</v>
      </c>
      <c r="N13" s="74"/>
      <c r="O13" s="36"/>
    </row>
    <row r="14" ht="36.75" customHeight="1">
      <c r="A14" s="77"/>
      <c r="B14" s="77"/>
      <c r="C14" s="78"/>
      <c r="D14" s="77"/>
      <c r="F14" s="80"/>
      <c r="G14" s="80"/>
      <c r="H14" s="91" t="s">
        <v>94</v>
      </c>
      <c r="I14" s="83"/>
      <c r="J14" s="92"/>
      <c r="K14" s="93"/>
      <c r="L14" s="77"/>
      <c r="M14" s="90" t="s">
        <v>34</v>
      </c>
      <c r="N14" s="74"/>
      <c r="O14" s="36"/>
    </row>
    <row r="15" ht="61.5" customHeight="1">
      <c r="A15" s="77"/>
      <c r="B15" s="77"/>
      <c r="C15" s="78"/>
      <c r="D15" s="77"/>
      <c r="F15" s="80"/>
      <c r="G15" s="80"/>
      <c r="H15" s="82"/>
      <c r="I15" s="73"/>
      <c r="J15" s="73"/>
      <c r="K15" s="77"/>
      <c r="L15" s="77"/>
      <c r="M15" s="94" t="s">
        <v>36</v>
      </c>
      <c r="N15" s="95"/>
      <c r="O15" s="36"/>
    </row>
    <row r="16" ht="36.75" customHeight="1">
      <c r="A16" s="77"/>
      <c r="B16" s="77"/>
      <c r="C16" s="78"/>
      <c r="D16" s="77"/>
      <c r="F16" s="80"/>
      <c r="G16" s="80"/>
      <c r="H16" s="96" t="s">
        <v>95</v>
      </c>
      <c r="I16" s="83"/>
      <c r="J16" s="92"/>
      <c r="K16" s="77"/>
      <c r="L16" s="77"/>
      <c r="M16" s="90" t="s">
        <v>14</v>
      </c>
      <c r="N16" s="82"/>
      <c r="O16" s="36"/>
    </row>
    <row r="17" ht="45.75" customHeight="1">
      <c r="A17" s="77"/>
      <c r="B17" s="77"/>
      <c r="C17" s="78"/>
      <c r="D17" s="73"/>
      <c r="E17" s="97"/>
      <c r="F17" s="31"/>
      <c r="G17" s="80"/>
      <c r="H17" s="92"/>
      <c r="I17" s="73"/>
      <c r="J17" s="77"/>
      <c r="K17" s="77"/>
      <c r="L17" s="77"/>
      <c r="M17" s="90" t="s">
        <v>37</v>
      </c>
      <c r="N17" s="74"/>
      <c r="O17" s="36"/>
    </row>
    <row r="18" ht="15.75" customHeight="1">
      <c r="A18" s="77"/>
      <c r="B18" s="77"/>
      <c r="C18" s="78"/>
      <c r="D18" s="68" t="s">
        <v>96</v>
      </c>
      <c r="E18" s="98"/>
      <c r="F18" s="80"/>
      <c r="G18" s="80"/>
      <c r="H18" s="88" t="s">
        <v>97</v>
      </c>
      <c r="I18" s="72"/>
      <c r="J18" s="99"/>
      <c r="K18" s="61"/>
      <c r="L18" s="77"/>
      <c r="M18" s="90" t="s">
        <v>38</v>
      </c>
      <c r="N18" s="74"/>
      <c r="O18" s="36"/>
    </row>
    <row r="19" ht="153.75" customHeight="1">
      <c r="A19" s="73"/>
      <c r="B19" s="73"/>
      <c r="C19" s="30"/>
      <c r="D19" s="73"/>
      <c r="E19" s="97"/>
      <c r="F19" s="31"/>
      <c r="G19" s="31"/>
      <c r="H19" s="74"/>
      <c r="I19" s="81"/>
      <c r="J19" s="100"/>
      <c r="K19" s="101"/>
      <c r="L19" s="73"/>
      <c r="M19" s="90" t="s">
        <v>39</v>
      </c>
      <c r="N19" s="86"/>
      <c r="O19" s="36"/>
    </row>
    <row r="20" ht="15.75" customHeight="1">
      <c r="A20" s="102" t="s">
        <v>98</v>
      </c>
      <c r="B20" s="103"/>
      <c r="C20" s="103"/>
      <c r="D20" s="103"/>
      <c r="E20" s="103"/>
      <c r="F20" s="103"/>
      <c r="G20" s="103"/>
      <c r="H20" s="103"/>
      <c r="I20" s="104"/>
      <c r="J20" s="105">
        <f>(J12+J14+J16+J19+N16)/60</f>
        <v>0</v>
      </c>
      <c r="K20" s="106"/>
      <c r="L20" s="106"/>
      <c r="M20" s="90" t="s">
        <v>40</v>
      </c>
      <c r="N20" s="82"/>
    </row>
    <row r="21" ht="15.75" customHeight="1">
      <c r="A21" s="20"/>
      <c r="B21" s="20"/>
      <c r="C21" s="10"/>
      <c r="D21" s="10"/>
      <c r="E21" s="10"/>
      <c r="F21" s="10"/>
      <c r="G21" s="10"/>
      <c r="H21" s="10"/>
      <c r="I21" s="10"/>
      <c r="J21" s="10"/>
      <c r="K21" s="107" t="s">
        <v>99</v>
      </c>
      <c r="L21" s="108">
        <f>M24*0.59</f>
        <v>0</v>
      </c>
      <c r="M21" s="109">
        <f>M24*0</f>
        <v>0</v>
      </c>
      <c r="N21" s="107" t="s">
        <v>100</v>
      </c>
      <c r="O21" s="10"/>
    </row>
    <row r="22" ht="47.25" customHeight="1">
      <c r="A22" s="110" t="s">
        <v>42</v>
      </c>
      <c r="B22" s="111" t="s">
        <v>82</v>
      </c>
      <c r="C22" s="110" t="s">
        <v>83</v>
      </c>
      <c r="D22" s="112" t="s">
        <v>101</v>
      </c>
      <c r="E22" s="113"/>
      <c r="F22" s="61"/>
      <c r="G22" s="114" t="s">
        <v>9</v>
      </c>
      <c r="H22" s="112" t="s">
        <v>102</v>
      </c>
      <c r="I22" s="61"/>
      <c r="J22" s="115" t="s">
        <v>14</v>
      </c>
      <c r="K22" s="116" t="s">
        <v>13</v>
      </c>
      <c r="L22" s="112" t="s">
        <v>103</v>
      </c>
      <c r="M22" s="61"/>
      <c r="N22" s="117" t="s">
        <v>104</v>
      </c>
      <c r="O22" s="118"/>
    </row>
    <row r="23" ht="15.75" customHeight="1">
      <c r="A23" s="119">
        <v>1.0</v>
      </c>
      <c r="B23" s="120">
        <v>45717.0</v>
      </c>
      <c r="C23" s="68"/>
      <c r="D23" s="121"/>
      <c r="E23" s="122"/>
      <c r="F23" s="80"/>
      <c r="G23" s="83"/>
      <c r="H23" s="123" t="s">
        <v>105</v>
      </c>
      <c r="I23" s="86"/>
      <c r="J23" s="124"/>
      <c r="K23" s="125"/>
      <c r="L23" s="126" t="s">
        <v>36</v>
      </c>
      <c r="M23" s="127"/>
      <c r="N23" s="93"/>
      <c r="O23" s="76"/>
    </row>
    <row r="24" ht="15.75" customHeight="1">
      <c r="A24" s="77"/>
      <c r="B24" s="77"/>
      <c r="C24" s="77"/>
      <c r="D24" s="77"/>
      <c r="F24" s="80"/>
      <c r="G24" s="77"/>
      <c r="H24" s="73"/>
      <c r="I24" s="73"/>
      <c r="J24" s="77"/>
      <c r="K24" s="77"/>
      <c r="L24" s="128" t="s">
        <v>40</v>
      </c>
      <c r="M24" s="92"/>
      <c r="N24" s="77"/>
      <c r="O24" s="129"/>
    </row>
    <row r="25" ht="15.75" customHeight="1">
      <c r="A25" s="77"/>
      <c r="B25" s="77"/>
      <c r="C25" s="77"/>
      <c r="D25" s="77"/>
      <c r="F25" s="80"/>
      <c r="G25" s="77"/>
      <c r="H25" s="130" t="s">
        <v>106</v>
      </c>
      <c r="I25" s="74"/>
      <c r="J25" s="77"/>
      <c r="K25" s="77"/>
      <c r="L25" s="131" t="s">
        <v>107</v>
      </c>
      <c r="M25" s="58"/>
      <c r="N25" s="77"/>
      <c r="O25" s="129"/>
    </row>
    <row r="26" ht="15.75" customHeight="1">
      <c r="A26" s="77"/>
      <c r="B26" s="77"/>
      <c r="C26" s="77"/>
      <c r="D26" s="77"/>
      <c r="F26" s="80"/>
      <c r="G26" s="77"/>
      <c r="H26" s="130" t="s">
        <v>108</v>
      </c>
      <c r="I26" s="74"/>
      <c r="J26" s="77"/>
      <c r="K26" s="77"/>
      <c r="L26" s="130" t="s">
        <v>109</v>
      </c>
      <c r="M26" s="132" t="str">
        <f>CONCATENATE("De ",M24*0.9," a ",M24*1,)</f>
        <v>De 0 a 0</v>
      </c>
      <c r="N26" s="77"/>
      <c r="O26" s="129"/>
    </row>
    <row r="27" ht="15.75" customHeight="1">
      <c r="A27" s="77"/>
      <c r="B27" s="77"/>
      <c r="C27" s="77"/>
      <c r="D27" s="77"/>
      <c r="F27" s="80"/>
      <c r="G27" s="77"/>
      <c r="H27" s="130" t="s">
        <v>38</v>
      </c>
      <c r="I27" s="74"/>
      <c r="J27" s="77"/>
      <c r="K27" s="77"/>
      <c r="L27" s="130" t="s">
        <v>110</v>
      </c>
      <c r="M27" s="132" t="str">
        <f>CONCATENATE("De ",M24*0.76," a ",M24*0.89,)</f>
        <v>De 0 a 0</v>
      </c>
      <c r="N27" s="77"/>
      <c r="O27" s="129"/>
    </row>
    <row r="28" ht="15.75" customHeight="1">
      <c r="A28" s="77"/>
      <c r="B28" s="77"/>
      <c r="C28" s="77"/>
      <c r="D28" s="77"/>
      <c r="F28" s="80"/>
      <c r="G28" s="77"/>
      <c r="H28" s="130" t="s">
        <v>39</v>
      </c>
      <c r="I28" s="86"/>
      <c r="J28" s="77"/>
      <c r="K28" s="77"/>
      <c r="L28" s="130" t="s">
        <v>111</v>
      </c>
      <c r="M28" s="132" t="str">
        <f>CONCATENATE("De ",M24*0.6," a ",M24*0.75,)</f>
        <v>De 0 a 0</v>
      </c>
      <c r="N28" s="77"/>
      <c r="O28" s="129"/>
    </row>
    <row r="29" ht="15.75" customHeight="1">
      <c r="A29" s="77"/>
      <c r="B29" s="77"/>
      <c r="C29" s="77"/>
      <c r="D29" s="133"/>
      <c r="E29" s="97"/>
      <c r="F29" s="31"/>
      <c r="G29" s="73"/>
      <c r="H29" s="130" t="s">
        <v>37</v>
      </c>
      <c r="I29" s="74"/>
      <c r="J29" s="73"/>
      <c r="K29" s="73"/>
      <c r="L29" s="130" t="s">
        <v>112</v>
      </c>
      <c r="M29" s="132" t="str">
        <f>CONCATENATE("De ",M24*0," a ",M24*0.59,)</f>
        <v>De 0 a 0</v>
      </c>
      <c r="N29" s="73"/>
      <c r="O29" s="129"/>
    </row>
    <row r="30" ht="6.0" customHeight="1">
      <c r="A30" s="77"/>
      <c r="B30" s="77"/>
      <c r="C30" s="77"/>
      <c r="D30" s="134"/>
      <c r="E30" s="113"/>
      <c r="F30" s="113"/>
      <c r="G30" s="113"/>
      <c r="H30" s="113"/>
      <c r="I30" s="113"/>
      <c r="J30" s="113"/>
      <c r="K30" s="113"/>
      <c r="L30" s="113"/>
      <c r="M30" s="113"/>
      <c r="N30" s="61"/>
      <c r="O30" s="129"/>
    </row>
    <row r="31" ht="15.75" customHeight="1">
      <c r="A31" s="77"/>
      <c r="B31" s="77"/>
      <c r="C31" s="77"/>
      <c r="D31" s="121"/>
      <c r="E31" s="87"/>
      <c r="F31" s="80"/>
      <c r="G31" s="83"/>
      <c r="H31" s="123" t="s">
        <v>113</v>
      </c>
      <c r="I31" s="86"/>
      <c r="J31" s="92"/>
      <c r="K31" s="135"/>
      <c r="L31" s="126" t="s">
        <v>36</v>
      </c>
      <c r="M31" s="136"/>
      <c r="N31" s="137"/>
      <c r="O31" s="129"/>
    </row>
    <row r="32" ht="15.75" customHeight="1">
      <c r="A32" s="77"/>
      <c r="B32" s="77"/>
      <c r="C32" s="77"/>
      <c r="D32" s="77"/>
      <c r="F32" s="80"/>
      <c r="G32" s="77"/>
      <c r="H32" s="73"/>
      <c r="I32" s="73"/>
      <c r="J32" s="77"/>
      <c r="K32" s="77"/>
      <c r="L32" s="128" t="s">
        <v>40</v>
      </c>
      <c r="M32" s="92"/>
      <c r="N32" s="77"/>
      <c r="O32" s="129"/>
    </row>
    <row r="33" ht="15.75" customHeight="1">
      <c r="A33" s="77"/>
      <c r="B33" s="77"/>
      <c r="C33" s="77"/>
      <c r="D33" s="77"/>
      <c r="F33" s="80"/>
      <c r="G33" s="77"/>
      <c r="H33" s="130" t="s">
        <v>106</v>
      </c>
      <c r="I33" s="10"/>
      <c r="J33" s="77"/>
      <c r="K33" s="77"/>
      <c r="L33" s="138" t="s">
        <v>107</v>
      </c>
      <c r="M33" s="58"/>
      <c r="N33" s="77"/>
      <c r="O33" s="129"/>
    </row>
    <row r="34" ht="15.75" customHeight="1">
      <c r="A34" s="77"/>
      <c r="B34" s="77"/>
      <c r="C34" s="77"/>
      <c r="D34" s="77"/>
      <c r="F34" s="80"/>
      <c r="G34" s="77"/>
      <c r="H34" s="130" t="s">
        <v>108</v>
      </c>
      <c r="I34" s="74"/>
      <c r="J34" s="77"/>
      <c r="K34" s="77"/>
      <c r="L34" s="130" t="s">
        <v>109</v>
      </c>
      <c r="M34" s="132" t="str">
        <f>CONCATENATE("De ",M32*0.9," a ",M32*1,)</f>
        <v>De 0 a 0</v>
      </c>
      <c r="N34" s="77"/>
      <c r="O34" s="129"/>
    </row>
    <row r="35" ht="15.75" customHeight="1">
      <c r="A35" s="77"/>
      <c r="B35" s="77"/>
      <c r="C35" s="77"/>
      <c r="D35" s="77"/>
      <c r="F35" s="80"/>
      <c r="G35" s="77"/>
      <c r="H35" s="130" t="s">
        <v>38</v>
      </c>
      <c r="I35" s="74"/>
      <c r="J35" s="77"/>
      <c r="K35" s="77"/>
      <c r="L35" s="130" t="s">
        <v>110</v>
      </c>
      <c r="M35" s="132" t="str">
        <f>CONCATENATE("De ",M32*0.76," a ",M32*0.89,)</f>
        <v>De 0 a 0</v>
      </c>
      <c r="N35" s="77"/>
      <c r="O35" s="129"/>
    </row>
    <row r="36" ht="15.75" customHeight="1">
      <c r="A36" s="77"/>
      <c r="B36" s="77"/>
      <c r="C36" s="77"/>
      <c r="D36" s="77"/>
      <c r="F36" s="80"/>
      <c r="G36" s="77"/>
      <c r="H36" s="130" t="s">
        <v>39</v>
      </c>
      <c r="I36" s="129"/>
      <c r="J36" s="77"/>
      <c r="K36" s="77"/>
      <c r="L36" s="130" t="s">
        <v>111</v>
      </c>
      <c r="M36" s="132" t="str">
        <f>CONCATENATE("De ",M32*0.6," a ",M32*0.75,)</f>
        <v>De 0 a 0</v>
      </c>
      <c r="N36" s="77"/>
      <c r="O36" s="129"/>
    </row>
    <row r="37" ht="15.75" customHeight="1">
      <c r="A37" s="77"/>
      <c r="B37" s="77"/>
      <c r="C37" s="77"/>
      <c r="D37" s="133"/>
      <c r="E37" s="97"/>
      <c r="F37" s="31"/>
      <c r="G37" s="73"/>
      <c r="H37" s="130" t="s">
        <v>37</v>
      </c>
      <c r="I37" s="74"/>
      <c r="J37" s="73"/>
      <c r="K37" s="73"/>
      <c r="L37" s="130" t="s">
        <v>112</v>
      </c>
      <c r="M37" s="132" t="str">
        <f>CONCATENATE("De ",M32*0," a ",M32*0.59,)</f>
        <v>De 0 a 0</v>
      </c>
      <c r="N37" s="73"/>
      <c r="O37" s="129"/>
    </row>
    <row r="38" ht="6.0" customHeight="1">
      <c r="A38" s="77"/>
      <c r="B38" s="77"/>
      <c r="C38" s="77"/>
      <c r="D38" s="139"/>
      <c r="E38" s="113"/>
      <c r="F38" s="113"/>
      <c r="G38" s="113"/>
      <c r="H38" s="113"/>
      <c r="I38" s="113"/>
      <c r="J38" s="113"/>
      <c r="K38" s="113"/>
      <c r="L38" s="113"/>
      <c r="M38" s="113"/>
      <c r="N38" s="61"/>
      <c r="O38" s="129"/>
    </row>
    <row r="39" ht="15.75" customHeight="1">
      <c r="A39" s="77"/>
      <c r="B39" s="77"/>
      <c r="C39" s="77"/>
      <c r="D39" s="121"/>
      <c r="E39" s="98"/>
      <c r="F39" s="80"/>
      <c r="G39" s="83"/>
      <c r="H39" s="123" t="s">
        <v>114</v>
      </c>
      <c r="J39" s="92"/>
      <c r="K39" s="86"/>
      <c r="L39" s="126" t="s">
        <v>36</v>
      </c>
      <c r="M39" s="136"/>
      <c r="N39" s="137"/>
      <c r="O39" s="129"/>
    </row>
    <row r="40" ht="15.75" customHeight="1">
      <c r="A40" s="77"/>
      <c r="B40" s="77"/>
      <c r="C40" s="77"/>
      <c r="D40" s="77"/>
      <c r="F40" s="80"/>
      <c r="G40" s="77"/>
      <c r="H40" s="73"/>
      <c r="J40" s="77"/>
      <c r="K40" s="77"/>
      <c r="L40" s="128" t="s">
        <v>40</v>
      </c>
      <c r="M40" s="92"/>
      <c r="N40" s="77"/>
      <c r="O40" s="129"/>
    </row>
    <row r="41" ht="15.75" customHeight="1">
      <c r="A41" s="77"/>
      <c r="B41" s="77"/>
      <c r="C41" s="77"/>
      <c r="D41" s="77"/>
      <c r="F41" s="80"/>
      <c r="G41" s="77"/>
      <c r="H41" s="130" t="s">
        <v>106</v>
      </c>
      <c r="I41" s="74"/>
      <c r="J41" s="77"/>
      <c r="K41" s="77"/>
      <c r="L41" s="138" t="s">
        <v>107</v>
      </c>
      <c r="M41" s="58"/>
      <c r="N41" s="77"/>
      <c r="O41" s="129"/>
    </row>
    <row r="42" ht="15.75" customHeight="1">
      <c r="A42" s="77"/>
      <c r="B42" s="77"/>
      <c r="C42" s="77"/>
      <c r="D42" s="77"/>
      <c r="F42" s="80"/>
      <c r="G42" s="77"/>
      <c r="H42" s="130" t="s">
        <v>108</v>
      </c>
      <c r="I42" s="74"/>
      <c r="J42" s="77"/>
      <c r="K42" s="77"/>
      <c r="L42" s="130" t="s">
        <v>109</v>
      </c>
      <c r="M42" s="132" t="str">
        <f>CONCATENATE("De ",M40*0.9," a ",M40*1,)</f>
        <v>De 0 a 0</v>
      </c>
      <c r="N42" s="77"/>
      <c r="O42" s="129"/>
    </row>
    <row r="43" ht="15.75" customHeight="1">
      <c r="A43" s="77"/>
      <c r="B43" s="77"/>
      <c r="C43" s="77"/>
      <c r="D43" s="77"/>
      <c r="F43" s="80"/>
      <c r="G43" s="77"/>
      <c r="H43" s="130" t="s">
        <v>38</v>
      </c>
      <c r="I43" s="74"/>
      <c r="J43" s="77"/>
      <c r="K43" s="77"/>
      <c r="L43" s="130" t="s">
        <v>110</v>
      </c>
      <c r="M43" s="132" t="str">
        <f>CONCATENATE("De ",M40*0.76," a ",M40*0.89,)</f>
        <v>De 0 a 0</v>
      </c>
      <c r="N43" s="77"/>
      <c r="O43" s="129"/>
    </row>
    <row r="44" ht="15.75" customHeight="1">
      <c r="A44" s="77"/>
      <c r="B44" s="77"/>
      <c r="C44" s="77"/>
      <c r="D44" s="77"/>
      <c r="F44" s="80"/>
      <c r="G44" s="77"/>
      <c r="H44" s="130" t="s">
        <v>39</v>
      </c>
      <c r="I44" s="86"/>
      <c r="J44" s="77"/>
      <c r="K44" s="77"/>
      <c r="L44" s="130" t="s">
        <v>111</v>
      </c>
      <c r="M44" s="132" t="str">
        <f>CONCATENATE("De ",M40*0.6," a ",M40*0.75,)</f>
        <v>De 0 a 0</v>
      </c>
      <c r="N44" s="77"/>
      <c r="O44" s="129"/>
    </row>
    <row r="45" ht="15.75" customHeight="1">
      <c r="A45" s="77"/>
      <c r="B45" s="77"/>
      <c r="C45" s="77"/>
      <c r="D45" s="133"/>
      <c r="E45" s="97"/>
      <c r="F45" s="31"/>
      <c r="G45" s="73"/>
      <c r="H45" s="130" t="s">
        <v>37</v>
      </c>
      <c r="I45" s="74"/>
      <c r="J45" s="73"/>
      <c r="K45" s="73"/>
      <c r="L45" s="130" t="s">
        <v>112</v>
      </c>
      <c r="M45" s="132" t="str">
        <f>CONCATENATE("De ",M40*0," a ",M40*0.59,)</f>
        <v>De 0 a 0</v>
      </c>
      <c r="N45" s="73"/>
      <c r="O45" s="129"/>
    </row>
    <row r="46" ht="6.0" customHeight="1">
      <c r="A46" s="77"/>
      <c r="B46" s="77"/>
      <c r="C46" s="77"/>
      <c r="D46" s="140"/>
      <c r="E46" s="113"/>
      <c r="F46" s="113"/>
      <c r="G46" s="113"/>
      <c r="H46" s="113"/>
      <c r="I46" s="113"/>
      <c r="J46" s="113"/>
      <c r="K46" s="113"/>
      <c r="L46" s="113"/>
      <c r="M46" s="113"/>
      <c r="N46" s="61"/>
      <c r="O46" s="129"/>
    </row>
    <row r="47" ht="15.75" customHeight="1">
      <c r="A47" s="77"/>
      <c r="B47" s="77"/>
      <c r="C47" s="77"/>
      <c r="D47" s="121"/>
      <c r="E47" s="141"/>
      <c r="F47" s="27"/>
      <c r="G47" s="83"/>
      <c r="H47" s="123" t="s">
        <v>115</v>
      </c>
      <c r="I47" s="86"/>
      <c r="J47" s="92"/>
      <c r="K47" s="86"/>
      <c r="L47" s="130" t="s">
        <v>36</v>
      </c>
      <c r="M47" s="136"/>
      <c r="N47" s="137"/>
      <c r="O47" s="129"/>
    </row>
    <row r="48" ht="15.75" customHeight="1">
      <c r="A48" s="77"/>
      <c r="B48" s="77"/>
      <c r="C48" s="77"/>
      <c r="D48" s="77"/>
      <c r="E48" s="78"/>
      <c r="F48" s="80"/>
      <c r="G48" s="77"/>
      <c r="H48" s="73"/>
      <c r="I48" s="73"/>
      <c r="J48" s="77"/>
      <c r="K48" s="77"/>
      <c r="L48" s="130" t="s">
        <v>40</v>
      </c>
      <c r="M48" s="92"/>
      <c r="N48" s="77"/>
      <c r="O48" s="10"/>
    </row>
    <row r="49" ht="15.75" customHeight="1">
      <c r="A49" s="77"/>
      <c r="B49" s="77"/>
      <c r="C49" s="77"/>
      <c r="D49" s="77"/>
      <c r="E49" s="78"/>
      <c r="F49" s="80"/>
      <c r="G49" s="77"/>
      <c r="H49" s="130" t="s">
        <v>106</v>
      </c>
      <c r="I49" s="74"/>
      <c r="J49" s="77"/>
      <c r="K49" s="77"/>
      <c r="L49" s="138" t="s">
        <v>107</v>
      </c>
      <c r="M49" s="58"/>
      <c r="N49" s="77"/>
      <c r="O49" s="10"/>
    </row>
    <row r="50" ht="15.75" customHeight="1">
      <c r="A50" s="77"/>
      <c r="B50" s="77"/>
      <c r="C50" s="77"/>
      <c r="D50" s="77"/>
      <c r="E50" s="78"/>
      <c r="F50" s="80"/>
      <c r="G50" s="77"/>
      <c r="H50" s="130" t="s">
        <v>116</v>
      </c>
      <c r="I50" s="74"/>
      <c r="J50" s="77"/>
      <c r="K50" s="77"/>
      <c r="L50" s="130" t="s">
        <v>109</v>
      </c>
      <c r="M50" s="130" t="str">
        <f>CONCATENATE("De ",M48*0.9," a ",M48*1,)</f>
        <v>De 0 a 0</v>
      </c>
      <c r="N50" s="77"/>
      <c r="O50" s="10"/>
    </row>
    <row r="51" ht="15.75" customHeight="1">
      <c r="A51" s="77"/>
      <c r="B51" s="77"/>
      <c r="C51" s="77"/>
      <c r="D51" s="77"/>
      <c r="E51" s="78"/>
      <c r="F51" s="80"/>
      <c r="G51" s="77"/>
      <c r="H51" s="130" t="s">
        <v>38</v>
      </c>
      <c r="I51" s="74"/>
      <c r="J51" s="77"/>
      <c r="K51" s="77"/>
      <c r="L51" s="130" t="s">
        <v>110</v>
      </c>
      <c r="M51" s="130" t="str">
        <f>CONCATENATE("De ",M48*0.76," a ",M48*0.89,)</f>
        <v>De 0 a 0</v>
      </c>
      <c r="N51" s="77"/>
      <c r="O51" s="10"/>
    </row>
    <row r="52" ht="15.75" customHeight="1">
      <c r="A52" s="77"/>
      <c r="B52" s="77"/>
      <c r="C52" s="77"/>
      <c r="D52" s="77"/>
      <c r="E52" s="78"/>
      <c r="F52" s="80"/>
      <c r="G52" s="77"/>
      <c r="H52" s="130" t="s">
        <v>39</v>
      </c>
      <c r="I52" s="86"/>
      <c r="J52" s="77"/>
      <c r="K52" s="77"/>
      <c r="L52" s="130" t="s">
        <v>111</v>
      </c>
      <c r="M52" s="130" t="str">
        <f>CONCATENATE("De ",M48*0.6," a ",M48*0.75,)</f>
        <v>De 0 a 0</v>
      </c>
      <c r="N52" s="77"/>
      <c r="O52" s="10"/>
    </row>
    <row r="53" ht="15.75" customHeight="1">
      <c r="A53" s="73"/>
      <c r="B53" s="73"/>
      <c r="C53" s="73"/>
      <c r="D53" s="73"/>
      <c r="E53" s="30"/>
      <c r="F53" s="31"/>
      <c r="G53" s="73"/>
      <c r="H53" s="130" t="s">
        <v>37</v>
      </c>
      <c r="I53" s="74"/>
      <c r="J53" s="73"/>
      <c r="K53" s="73"/>
      <c r="L53" s="130" t="s">
        <v>112</v>
      </c>
      <c r="M53" s="130" t="str">
        <f>CONCATENATE("De ",M48*0," a ",M48*0.59,)</f>
        <v>De 0 a 0</v>
      </c>
      <c r="N53" s="73"/>
      <c r="O53" s="10"/>
    </row>
    <row r="54" ht="15.75" customHeight="1">
      <c r="A54" s="142" t="s">
        <v>98</v>
      </c>
      <c r="B54" s="103"/>
      <c r="C54" s="103"/>
      <c r="D54" s="103"/>
      <c r="E54" s="103"/>
      <c r="F54" s="103"/>
      <c r="G54" s="103"/>
      <c r="H54" s="103"/>
      <c r="I54" s="104"/>
      <c r="J54" s="143">
        <f>SUM(J23:J53)/60</f>
        <v>0</v>
      </c>
      <c r="K54" s="10"/>
      <c r="L54" s="10"/>
      <c r="M54" s="10"/>
      <c r="N54" s="10"/>
      <c r="O54" s="10"/>
    </row>
    <row r="55" ht="15.75" customHeight="1">
      <c r="A55" s="20"/>
      <c r="B55" s="20"/>
      <c r="C55" s="10"/>
      <c r="D55" s="10"/>
      <c r="E55" s="10"/>
      <c r="F55" s="10"/>
      <c r="G55" s="10"/>
      <c r="H55" s="10"/>
      <c r="I55" s="10"/>
      <c r="J55" s="10"/>
      <c r="K55" s="10"/>
      <c r="L55" s="10"/>
      <c r="M55" s="10"/>
      <c r="N55" s="10"/>
      <c r="O55" s="10"/>
    </row>
    <row r="56" ht="58.5" customHeight="1">
      <c r="A56" s="53" t="s">
        <v>81</v>
      </c>
      <c r="B56" s="54" t="s">
        <v>82</v>
      </c>
      <c r="C56" s="55" t="s">
        <v>83</v>
      </c>
      <c r="D56" s="56" t="s">
        <v>84</v>
      </c>
      <c r="E56" s="57"/>
      <c r="F56" s="58"/>
      <c r="G56" s="59" t="s">
        <v>46</v>
      </c>
      <c r="H56" s="60" t="s">
        <v>85</v>
      </c>
      <c r="I56" s="61"/>
      <c r="J56" s="62" t="s">
        <v>14</v>
      </c>
      <c r="K56" s="62" t="s">
        <v>13</v>
      </c>
      <c r="L56" s="63" t="s">
        <v>86</v>
      </c>
      <c r="M56" s="56" t="s">
        <v>87</v>
      </c>
      <c r="N56" s="58"/>
      <c r="O56" s="64"/>
    </row>
    <row r="57" ht="25.5" customHeight="1">
      <c r="A57" s="65">
        <v>2.0</v>
      </c>
      <c r="B57" s="66">
        <v>45724.0</v>
      </c>
      <c r="C57" s="144"/>
      <c r="D57" s="145" t="s">
        <v>89</v>
      </c>
      <c r="E57" s="146"/>
      <c r="F57" s="27"/>
      <c r="G57" s="86"/>
      <c r="H57" s="71" t="s">
        <v>11</v>
      </c>
      <c r="I57" s="72"/>
      <c r="J57" s="73"/>
      <c r="K57" s="73"/>
      <c r="L57" s="74"/>
      <c r="M57" s="75" t="s">
        <v>91</v>
      </c>
      <c r="N57" s="61"/>
      <c r="O57" s="76"/>
    </row>
    <row r="58" ht="169.5" customHeight="1">
      <c r="A58" s="77"/>
      <c r="B58" s="77"/>
      <c r="C58" s="78"/>
      <c r="D58" s="73"/>
      <c r="E58" s="30"/>
      <c r="F58" s="31"/>
      <c r="G58" s="77"/>
      <c r="H58" s="74"/>
      <c r="I58" s="81"/>
      <c r="J58" s="82"/>
      <c r="K58" s="83"/>
      <c r="L58" s="84"/>
      <c r="M58" s="85"/>
      <c r="N58" s="86"/>
      <c r="O58" s="36"/>
    </row>
    <row r="59" ht="15.75" customHeight="1">
      <c r="A59" s="77"/>
      <c r="B59" s="77"/>
      <c r="C59" s="78"/>
      <c r="D59" s="145" t="s">
        <v>92</v>
      </c>
      <c r="E59" s="146"/>
      <c r="F59" s="27"/>
      <c r="G59" s="77"/>
      <c r="H59" s="88" t="s">
        <v>117</v>
      </c>
      <c r="I59" s="72"/>
      <c r="J59" s="89"/>
      <c r="K59" s="58"/>
      <c r="L59" s="77"/>
      <c r="M59" s="90" t="s">
        <v>33</v>
      </c>
      <c r="N59" s="74"/>
      <c r="O59" s="36"/>
    </row>
    <row r="60" ht="36.75" customHeight="1">
      <c r="A60" s="77"/>
      <c r="B60" s="77"/>
      <c r="C60" s="78"/>
      <c r="D60" s="77"/>
      <c r="E60" s="78"/>
      <c r="F60" s="80"/>
      <c r="G60" s="77"/>
      <c r="H60" s="91"/>
      <c r="I60" s="83"/>
      <c r="J60" s="92"/>
      <c r="K60" s="93"/>
      <c r="L60" s="77"/>
      <c r="M60" s="90" t="s">
        <v>34</v>
      </c>
      <c r="N60" s="74"/>
      <c r="O60" s="36"/>
    </row>
    <row r="61" ht="61.5" customHeight="1">
      <c r="A61" s="77"/>
      <c r="B61" s="77"/>
      <c r="C61" s="78"/>
      <c r="D61" s="77"/>
      <c r="E61" s="78"/>
      <c r="F61" s="80"/>
      <c r="G61" s="77"/>
      <c r="H61" s="82"/>
      <c r="I61" s="73"/>
      <c r="J61" s="73"/>
      <c r="K61" s="77"/>
      <c r="L61" s="77"/>
      <c r="M61" s="94" t="s">
        <v>36</v>
      </c>
      <c r="N61" s="95"/>
      <c r="O61" s="36"/>
    </row>
    <row r="62" ht="36.75" customHeight="1">
      <c r="A62" s="77"/>
      <c r="B62" s="77"/>
      <c r="C62" s="78"/>
      <c r="D62" s="77"/>
      <c r="E62" s="78"/>
      <c r="F62" s="80"/>
      <c r="G62" s="77"/>
      <c r="H62" s="96" t="s">
        <v>95</v>
      </c>
      <c r="I62" s="83"/>
      <c r="J62" s="92"/>
      <c r="K62" s="77"/>
      <c r="L62" s="77"/>
      <c r="M62" s="90" t="s">
        <v>14</v>
      </c>
      <c r="N62" s="82"/>
      <c r="O62" s="36"/>
    </row>
    <row r="63" ht="45.75" customHeight="1">
      <c r="A63" s="77"/>
      <c r="B63" s="77"/>
      <c r="C63" s="78"/>
      <c r="D63" s="73"/>
      <c r="E63" s="30"/>
      <c r="F63" s="31"/>
      <c r="G63" s="77"/>
      <c r="H63" s="92"/>
      <c r="I63" s="73"/>
      <c r="J63" s="77"/>
      <c r="K63" s="77"/>
      <c r="L63" s="77"/>
      <c r="M63" s="90" t="s">
        <v>37</v>
      </c>
      <c r="N63" s="74"/>
      <c r="O63" s="36"/>
    </row>
    <row r="64" ht="15.75" customHeight="1">
      <c r="A64" s="77"/>
      <c r="B64" s="77"/>
      <c r="C64" s="78"/>
      <c r="D64" s="145" t="s">
        <v>96</v>
      </c>
      <c r="E64" s="146"/>
      <c r="F64" s="27"/>
      <c r="G64" s="77"/>
      <c r="H64" s="88" t="s">
        <v>26</v>
      </c>
      <c r="I64" s="72"/>
      <c r="J64" s="99"/>
      <c r="K64" s="61"/>
      <c r="L64" s="77"/>
      <c r="M64" s="90" t="s">
        <v>38</v>
      </c>
      <c r="N64" s="74"/>
      <c r="O64" s="36"/>
    </row>
    <row r="65" ht="153.75" customHeight="1">
      <c r="A65" s="73"/>
      <c r="B65" s="73"/>
      <c r="C65" s="30"/>
      <c r="D65" s="73"/>
      <c r="E65" s="30"/>
      <c r="F65" s="31"/>
      <c r="G65" s="73"/>
      <c r="H65" s="74"/>
      <c r="I65" s="81"/>
      <c r="J65" s="100"/>
      <c r="K65" s="101"/>
      <c r="L65" s="73"/>
      <c r="M65" s="90" t="s">
        <v>39</v>
      </c>
      <c r="N65" s="86"/>
      <c r="O65" s="36"/>
    </row>
    <row r="66" ht="15.75" customHeight="1">
      <c r="A66" s="102" t="s">
        <v>98</v>
      </c>
      <c r="B66" s="103"/>
      <c r="C66" s="103"/>
      <c r="D66" s="103"/>
      <c r="E66" s="103"/>
      <c r="F66" s="103"/>
      <c r="G66" s="103"/>
      <c r="H66" s="103"/>
      <c r="I66" s="104"/>
      <c r="J66" s="105">
        <f>(J58+J60+J62+J65+N62)/60</f>
        <v>0</v>
      </c>
      <c r="K66" s="106"/>
      <c r="L66" s="106"/>
      <c r="M66" s="90" t="s">
        <v>40</v>
      </c>
      <c r="N66" s="82"/>
    </row>
    <row r="67" ht="15.75" customHeight="1">
      <c r="A67" s="20"/>
      <c r="B67" s="20"/>
      <c r="C67" s="10"/>
      <c r="D67" s="10"/>
      <c r="E67" s="10"/>
      <c r="F67" s="10"/>
      <c r="G67" s="10"/>
      <c r="H67" s="10"/>
      <c r="I67" s="10"/>
      <c r="J67" s="10"/>
      <c r="K67" s="107" t="s">
        <v>99</v>
      </c>
      <c r="L67" s="108">
        <f>M70*0.59</f>
        <v>0</v>
      </c>
      <c r="M67" s="109">
        <f>M70*0</f>
        <v>0</v>
      </c>
      <c r="N67" s="107" t="s">
        <v>100</v>
      </c>
      <c r="O67" s="10"/>
    </row>
    <row r="68" ht="47.25" customHeight="1">
      <c r="A68" s="110" t="s">
        <v>42</v>
      </c>
      <c r="B68" s="111" t="s">
        <v>82</v>
      </c>
      <c r="C68" s="110" t="s">
        <v>83</v>
      </c>
      <c r="D68" s="112" t="s">
        <v>118</v>
      </c>
      <c r="E68" s="113"/>
      <c r="F68" s="61"/>
      <c r="G68" s="114" t="s">
        <v>46</v>
      </c>
      <c r="H68" s="112" t="s">
        <v>102</v>
      </c>
      <c r="I68" s="61"/>
      <c r="J68" s="115" t="s">
        <v>14</v>
      </c>
      <c r="K68" s="116" t="s">
        <v>13</v>
      </c>
      <c r="L68" s="112" t="s">
        <v>119</v>
      </c>
      <c r="M68" s="61"/>
      <c r="N68" s="117" t="s">
        <v>50</v>
      </c>
      <c r="O68" s="118"/>
    </row>
    <row r="69" ht="15.75" customHeight="1">
      <c r="A69" s="147">
        <v>2.0</v>
      </c>
      <c r="B69" s="148">
        <v>45724.0</v>
      </c>
      <c r="C69" s="68"/>
      <c r="D69" s="149"/>
      <c r="E69" s="141"/>
      <c r="F69" s="27"/>
      <c r="G69" s="83"/>
      <c r="H69" s="123" t="s">
        <v>32</v>
      </c>
      <c r="I69" s="83"/>
      <c r="J69" s="124"/>
      <c r="K69" s="125"/>
      <c r="L69" s="126" t="s">
        <v>36</v>
      </c>
      <c r="M69" s="127"/>
      <c r="N69" s="150"/>
      <c r="O69" s="76"/>
    </row>
    <row r="70" ht="15.75" customHeight="1">
      <c r="A70" s="77"/>
      <c r="B70" s="77"/>
      <c r="C70" s="77"/>
      <c r="D70" s="77"/>
      <c r="E70" s="78"/>
      <c r="F70" s="80"/>
      <c r="G70" s="77"/>
      <c r="H70" s="73"/>
      <c r="I70" s="73"/>
      <c r="J70" s="77"/>
      <c r="K70" s="77"/>
      <c r="L70" s="128" t="s">
        <v>40</v>
      </c>
      <c r="M70" s="92"/>
      <c r="N70" s="77"/>
      <c r="O70" s="129"/>
    </row>
    <row r="71" ht="15.75" customHeight="1">
      <c r="A71" s="77"/>
      <c r="B71" s="77"/>
      <c r="C71" s="77"/>
      <c r="D71" s="77"/>
      <c r="E71" s="78"/>
      <c r="F71" s="80"/>
      <c r="G71" s="77"/>
      <c r="H71" s="130" t="s">
        <v>33</v>
      </c>
      <c r="I71" s="74"/>
      <c r="J71" s="77"/>
      <c r="K71" s="77"/>
      <c r="L71" s="138" t="s">
        <v>107</v>
      </c>
      <c r="M71" s="58"/>
      <c r="N71" s="77"/>
      <c r="O71" s="129"/>
    </row>
    <row r="72" ht="15.75" customHeight="1">
      <c r="A72" s="77"/>
      <c r="B72" s="77"/>
      <c r="C72" s="77"/>
      <c r="D72" s="77"/>
      <c r="E72" s="78"/>
      <c r="F72" s="80"/>
      <c r="G72" s="77"/>
      <c r="H72" s="130" t="s">
        <v>34</v>
      </c>
      <c r="I72" s="74"/>
      <c r="J72" s="77"/>
      <c r="K72" s="77"/>
      <c r="L72" s="130" t="s">
        <v>109</v>
      </c>
      <c r="M72" s="132" t="str">
        <f>CONCATENATE("De ",M70*0.9," a ",M70*1,)</f>
        <v>De 0 a 0</v>
      </c>
      <c r="N72" s="77"/>
      <c r="O72" s="129"/>
    </row>
    <row r="73" ht="15.75" customHeight="1">
      <c r="A73" s="77"/>
      <c r="B73" s="77"/>
      <c r="C73" s="77"/>
      <c r="D73" s="77"/>
      <c r="E73" s="78"/>
      <c r="F73" s="80"/>
      <c r="G73" s="77"/>
      <c r="H73" s="130" t="s">
        <v>38</v>
      </c>
      <c r="I73" s="74"/>
      <c r="J73" s="77"/>
      <c r="K73" s="77"/>
      <c r="L73" s="130" t="s">
        <v>110</v>
      </c>
      <c r="M73" s="132" t="str">
        <f>CONCATENATE("De ",M70*0.76," a ",M70*0.89,)</f>
        <v>De 0 a 0</v>
      </c>
      <c r="N73" s="77"/>
      <c r="O73" s="129"/>
    </row>
    <row r="74" ht="15.75" customHeight="1">
      <c r="A74" s="77"/>
      <c r="B74" s="77"/>
      <c r="C74" s="77"/>
      <c r="D74" s="77"/>
      <c r="E74" s="78"/>
      <c r="F74" s="80"/>
      <c r="G74" s="77"/>
      <c r="H74" s="130" t="s">
        <v>39</v>
      </c>
      <c r="I74" s="86"/>
      <c r="J74" s="77"/>
      <c r="K74" s="77"/>
      <c r="L74" s="130" t="s">
        <v>111</v>
      </c>
      <c r="M74" s="132" t="str">
        <f>CONCATENATE("De ",M70*0.6," a ",M70*0.75,)</f>
        <v>De 0 a 0</v>
      </c>
      <c r="N74" s="77"/>
      <c r="O74" s="129"/>
    </row>
    <row r="75" ht="15.75" customHeight="1">
      <c r="A75" s="77"/>
      <c r="B75" s="77"/>
      <c r="C75" s="77"/>
      <c r="D75" s="133"/>
      <c r="E75" s="30"/>
      <c r="F75" s="31"/>
      <c r="G75" s="73"/>
      <c r="H75" s="130" t="s">
        <v>37</v>
      </c>
      <c r="I75" s="74"/>
      <c r="J75" s="73"/>
      <c r="K75" s="73"/>
      <c r="L75" s="130" t="s">
        <v>112</v>
      </c>
      <c r="M75" s="132" t="str">
        <f>CONCATENATE("De ",M70*0," a ",M70*0.59,)</f>
        <v>De 0 a 0</v>
      </c>
      <c r="N75" s="73"/>
      <c r="O75" s="129"/>
    </row>
    <row r="76" ht="6.0" customHeight="1">
      <c r="A76" s="77"/>
      <c r="B76" s="77"/>
      <c r="C76" s="77"/>
      <c r="D76" s="134"/>
      <c r="E76" s="113"/>
      <c r="F76" s="113"/>
      <c r="G76" s="113"/>
      <c r="H76" s="113"/>
      <c r="I76" s="113"/>
      <c r="J76" s="113"/>
      <c r="K76" s="113"/>
      <c r="L76" s="113"/>
      <c r="M76" s="113"/>
      <c r="N76" s="61"/>
      <c r="O76" s="129"/>
    </row>
    <row r="77" ht="15.75" customHeight="1">
      <c r="A77" s="77"/>
      <c r="B77" s="77"/>
      <c r="C77" s="77"/>
      <c r="D77" s="121"/>
      <c r="E77" s="141"/>
      <c r="F77" s="27"/>
      <c r="G77" s="83"/>
      <c r="H77" s="123" t="s">
        <v>120</v>
      </c>
      <c r="I77" s="86"/>
      <c r="J77" s="92"/>
      <c r="K77" s="86"/>
      <c r="L77" s="126" t="s">
        <v>36</v>
      </c>
      <c r="M77" s="136"/>
      <c r="N77" s="137"/>
      <c r="O77" s="129"/>
    </row>
    <row r="78" ht="15.75" customHeight="1">
      <c r="A78" s="77"/>
      <c r="B78" s="77"/>
      <c r="C78" s="77"/>
      <c r="D78" s="77"/>
      <c r="E78" s="78"/>
      <c r="F78" s="80"/>
      <c r="G78" s="77"/>
      <c r="H78" s="73"/>
      <c r="I78" s="73"/>
      <c r="J78" s="77"/>
      <c r="K78" s="77"/>
      <c r="L78" s="128" t="s">
        <v>40</v>
      </c>
      <c r="M78" s="92"/>
      <c r="N78" s="77"/>
      <c r="O78" s="129"/>
    </row>
    <row r="79" ht="15.75" customHeight="1">
      <c r="A79" s="77"/>
      <c r="B79" s="77"/>
      <c r="C79" s="77"/>
      <c r="D79" s="77"/>
      <c r="E79" s="78"/>
      <c r="F79" s="80"/>
      <c r="G79" s="77"/>
      <c r="H79" s="130" t="s">
        <v>33</v>
      </c>
      <c r="I79" s="74"/>
      <c r="J79" s="77"/>
      <c r="K79" s="77"/>
      <c r="L79" s="138" t="s">
        <v>107</v>
      </c>
      <c r="M79" s="58"/>
      <c r="N79" s="77"/>
      <c r="O79" s="129"/>
    </row>
    <row r="80" ht="15.75" customHeight="1">
      <c r="A80" s="77"/>
      <c r="B80" s="77"/>
      <c r="C80" s="77"/>
      <c r="D80" s="77"/>
      <c r="E80" s="78"/>
      <c r="F80" s="80"/>
      <c r="G80" s="77"/>
      <c r="H80" s="130" t="s">
        <v>34</v>
      </c>
      <c r="I80" s="74"/>
      <c r="J80" s="77"/>
      <c r="K80" s="77"/>
      <c r="L80" s="130" t="s">
        <v>109</v>
      </c>
      <c r="M80" s="132" t="str">
        <f>CONCATENATE("De ",M78*0.9," a ",M78*1,)</f>
        <v>De 0 a 0</v>
      </c>
      <c r="N80" s="77"/>
      <c r="O80" s="129"/>
    </row>
    <row r="81" ht="15.75" customHeight="1">
      <c r="A81" s="77"/>
      <c r="B81" s="77"/>
      <c r="C81" s="77"/>
      <c r="D81" s="77"/>
      <c r="E81" s="78"/>
      <c r="F81" s="80"/>
      <c r="G81" s="77"/>
      <c r="H81" s="130" t="s">
        <v>38</v>
      </c>
      <c r="I81" s="74"/>
      <c r="J81" s="77"/>
      <c r="K81" s="77"/>
      <c r="L81" s="130" t="s">
        <v>110</v>
      </c>
      <c r="M81" s="132" t="str">
        <f>CONCATENATE("De ",M78*0.76," a ",M78*0.89,)</f>
        <v>De 0 a 0</v>
      </c>
      <c r="N81" s="77"/>
      <c r="O81" s="129"/>
    </row>
    <row r="82" ht="15.75" customHeight="1">
      <c r="A82" s="77"/>
      <c r="B82" s="77"/>
      <c r="C82" s="77"/>
      <c r="D82" s="77"/>
      <c r="E82" s="78"/>
      <c r="F82" s="80"/>
      <c r="G82" s="77"/>
      <c r="H82" s="130" t="s">
        <v>39</v>
      </c>
      <c r="I82" s="86"/>
      <c r="J82" s="77"/>
      <c r="K82" s="77"/>
      <c r="L82" s="130" t="s">
        <v>111</v>
      </c>
      <c r="M82" s="132" t="str">
        <f>CONCATENATE("De ",M78*0.6," a ",M78*0.75,)</f>
        <v>De 0 a 0</v>
      </c>
      <c r="N82" s="77"/>
      <c r="O82" s="129"/>
    </row>
    <row r="83" ht="15.75" customHeight="1">
      <c r="A83" s="77"/>
      <c r="B83" s="77"/>
      <c r="C83" s="77"/>
      <c r="D83" s="133"/>
      <c r="E83" s="30"/>
      <c r="F83" s="31"/>
      <c r="G83" s="73"/>
      <c r="H83" s="130" t="s">
        <v>37</v>
      </c>
      <c r="I83" s="74"/>
      <c r="J83" s="73"/>
      <c r="K83" s="73"/>
      <c r="L83" s="130" t="s">
        <v>112</v>
      </c>
      <c r="M83" s="132" t="str">
        <f>CONCATENATE("De ",M78*0," a ",M78*0.59,)</f>
        <v>De 0 a 0</v>
      </c>
      <c r="N83" s="73"/>
      <c r="O83" s="129"/>
    </row>
    <row r="84" ht="6.0" customHeight="1">
      <c r="A84" s="77"/>
      <c r="B84" s="77"/>
      <c r="C84" s="77"/>
      <c r="D84" s="139"/>
      <c r="E84" s="113"/>
      <c r="F84" s="113"/>
      <c r="G84" s="113"/>
      <c r="H84" s="113"/>
      <c r="I84" s="113"/>
      <c r="J84" s="113"/>
      <c r="K84" s="113"/>
      <c r="L84" s="113"/>
      <c r="M84" s="113"/>
      <c r="N84" s="61"/>
      <c r="O84" s="129"/>
    </row>
    <row r="85" ht="15.75" customHeight="1">
      <c r="A85" s="77"/>
      <c r="B85" s="77"/>
      <c r="C85" s="77"/>
      <c r="D85" s="121"/>
      <c r="E85" s="141"/>
      <c r="F85" s="27"/>
      <c r="G85" s="83"/>
      <c r="H85" s="123" t="s">
        <v>121</v>
      </c>
      <c r="I85" s="86"/>
      <c r="J85" s="92"/>
      <c r="K85" s="86"/>
      <c r="L85" s="126" t="s">
        <v>36</v>
      </c>
      <c r="M85" s="136"/>
      <c r="N85" s="137"/>
      <c r="O85" s="129"/>
    </row>
    <row r="86" ht="15.75" customHeight="1">
      <c r="A86" s="77"/>
      <c r="B86" s="77"/>
      <c r="C86" s="77"/>
      <c r="D86" s="77"/>
      <c r="E86" s="78"/>
      <c r="F86" s="80"/>
      <c r="G86" s="77"/>
      <c r="H86" s="73"/>
      <c r="I86" s="73"/>
      <c r="J86" s="77"/>
      <c r="K86" s="77"/>
      <c r="L86" s="128" t="s">
        <v>40</v>
      </c>
      <c r="M86" s="92"/>
      <c r="N86" s="77"/>
      <c r="O86" s="129"/>
    </row>
    <row r="87" ht="15.75" customHeight="1">
      <c r="A87" s="77"/>
      <c r="B87" s="77"/>
      <c r="C87" s="77"/>
      <c r="D87" s="77"/>
      <c r="E87" s="78"/>
      <c r="F87" s="80"/>
      <c r="G87" s="77"/>
      <c r="H87" s="130" t="s">
        <v>33</v>
      </c>
      <c r="I87" s="74"/>
      <c r="J87" s="77"/>
      <c r="K87" s="77"/>
      <c r="L87" s="138" t="s">
        <v>107</v>
      </c>
      <c r="M87" s="58"/>
      <c r="N87" s="77"/>
      <c r="O87" s="129"/>
    </row>
    <row r="88" ht="15.75" customHeight="1">
      <c r="A88" s="77"/>
      <c r="B88" s="77"/>
      <c r="C88" s="77"/>
      <c r="D88" s="77"/>
      <c r="E88" s="78"/>
      <c r="F88" s="80"/>
      <c r="G88" s="77"/>
      <c r="H88" s="130" t="s">
        <v>34</v>
      </c>
      <c r="I88" s="74"/>
      <c r="J88" s="77"/>
      <c r="K88" s="77"/>
      <c r="L88" s="130" t="s">
        <v>109</v>
      </c>
      <c r="M88" s="132" t="str">
        <f>CONCATENATE("De ",M86*0.9," a ",M86*1,)</f>
        <v>De 0 a 0</v>
      </c>
      <c r="N88" s="77"/>
      <c r="O88" s="129"/>
    </row>
    <row r="89" ht="15.75" customHeight="1">
      <c r="A89" s="77"/>
      <c r="B89" s="77"/>
      <c r="C89" s="77"/>
      <c r="D89" s="77"/>
      <c r="E89" s="78"/>
      <c r="F89" s="80"/>
      <c r="G89" s="77"/>
      <c r="H89" s="130" t="s">
        <v>38</v>
      </c>
      <c r="I89" s="74"/>
      <c r="J89" s="77"/>
      <c r="K89" s="77"/>
      <c r="L89" s="130" t="s">
        <v>110</v>
      </c>
      <c r="M89" s="132" t="str">
        <f>CONCATENATE("De ",M86*0.76," a ",M86*0.89,)</f>
        <v>De 0 a 0</v>
      </c>
      <c r="N89" s="77"/>
      <c r="O89" s="129"/>
    </row>
    <row r="90" ht="15.75" customHeight="1">
      <c r="A90" s="77"/>
      <c r="B90" s="77"/>
      <c r="C90" s="77"/>
      <c r="D90" s="77"/>
      <c r="E90" s="78"/>
      <c r="F90" s="80"/>
      <c r="G90" s="77"/>
      <c r="H90" s="130" t="s">
        <v>39</v>
      </c>
      <c r="I90" s="86"/>
      <c r="J90" s="77"/>
      <c r="K90" s="77"/>
      <c r="L90" s="130" t="s">
        <v>111</v>
      </c>
      <c r="M90" s="132" t="str">
        <f>CONCATENATE("De ",M86*0.6," a ",M86*0.75,)</f>
        <v>De 0 a 0</v>
      </c>
      <c r="N90" s="77"/>
      <c r="O90" s="129"/>
    </row>
    <row r="91" ht="15.75" customHeight="1">
      <c r="A91" s="77"/>
      <c r="B91" s="77"/>
      <c r="C91" s="77"/>
      <c r="D91" s="133"/>
      <c r="E91" s="30"/>
      <c r="F91" s="31"/>
      <c r="G91" s="73"/>
      <c r="H91" s="130" t="s">
        <v>37</v>
      </c>
      <c r="I91" s="74"/>
      <c r="J91" s="73"/>
      <c r="K91" s="73"/>
      <c r="L91" s="130" t="s">
        <v>112</v>
      </c>
      <c r="M91" s="132" t="str">
        <f>CONCATENATE("De ",M86*0," a ",M86*0.59,)</f>
        <v>De 0 a 0</v>
      </c>
      <c r="N91" s="73"/>
      <c r="O91" s="129"/>
    </row>
    <row r="92" ht="6.0" customHeight="1">
      <c r="A92" s="77"/>
      <c r="B92" s="77"/>
      <c r="C92" s="77"/>
      <c r="D92" s="140"/>
      <c r="E92" s="113"/>
      <c r="F92" s="113"/>
      <c r="G92" s="113"/>
      <c r="H92" s="113"/>
      <c r="I92" s="113"/>
      <c r="J92" s="113"/>
      <c r="K92" s="113"/>
      <c r="L92" s="113"/>
      <c r="M92" s="113"/>
      <c r="N92" s="61"/>
      <c r="O92" s="129"/>
    </row>
    <row r="93" ht="15.75" customHeight="1">
      <c r="A93" s="77"/>
      <c r="B93" s="77"/>
      <c r="C93" s="77"/>
      <c r="D93" s="121"/>
      <c r="E93" s="141"/>
      <c r="F93" s="27"/>
      <c r="G93" s="83"/>
      <c r="H93" s="123" t="s">
        <v>122</v>
      </c>
      <c r="I93" s="86"/>
      <c r="J93" s="92"/>
      <c r="K93" s="86"/>
      <c r="L93" s="126" t="s">
        <v>36</v>
      </c>
      <c r="M93" s="136"/>
      <c r="N93" s="137"/>
      <c r="O93" s="129"/>
    </row>
    <row r="94" ht="15.75" customHeight="1">
      <c r="A94" s="77"/>
      <c r="B94" s="77"/>
      <c r="C94" s="77"/>
      <c r="D94" s="77"/>
      <c r="E94" s="78"/>
      <c r="F94" s="80"/>
      <c r="G94" s="77"/>
      <c r="H94" s="73"/>
      <c r="I94" s="73"/>
      <c r="J94" s="77"/>
      <c r="K94" s="77"/>
      <c r="L94" s="128" t="s">
        <v>40</v>
      </c>
      <c r="M94" s="92"/>
      <c r="N94" s="77"/>
      <c r="O94" s="10"/>
    </row>
    <row r="95" ht="15.75" customHeight="1">
      <c r="A95" s="77"/>
      <c r="B95" s="77"/>
      <c r="C95" s="77"/>
      <c r="D95" s="77"/>
      <c r="E95" s="78"/>
      <c r="F95" s="80"/>
      <c r="G95" s="77"/>
      <c r="H95" s="130" t="s">
        <v>33</v>
      </c>
      <c r="I95" s="74"/>
      <c r="J95" s="77"/>
      <c r="K95" s="77"/>
      <c r="L95" s="138" t="s">
        <v>107</v>
      </c>
      <c r="M95" s="58"/>
      <c r="N95" s="77"/>
      <c r="O95" s="10"/>
    </row>
    <row r="96" ht="15.75" customHeight="1">
      <c r="A96" s="77"/>
      <c r="B96" s="77"/>
      <c r="C96" s="77"/>
      <c r="D96" s="77"/>
      <c r="E96" s="78"/>
      <c r="F96" s="80"/>
      <c r="G96" s="77"/>
      <c r="H96" s="130" t="s">
        <v>34</v>
      </c>
      <c r="I96" s="74"/>
      <c r="J96" s="77"/>
      <c r="K96" s="77"/>
      <c r="L96" s="130" t="s">
        <v>109</v>
      </c>
      <c r="M96" s="132" t="str">
        <f>CONCATENATE("De ",M94*0.9," a ",M94*1,)</f>
        <v>De 0 a 0</v>
      </c>
      <c r="N96" s="77"/>
      <c r="O96" s="10"/>
    </row>
    <row r="97" ht="15.75" customHeight="1">
      <c r="A97" s="77"/>
      <c r="B97" s="77"/>
      <c r="C97" s="77"/>
      <c r="D97" s="77"/>
      <c r="E97" s="78"/>
      <c r="F97" s="80"/>
      <c r="G97" s="77"/>
      <c r="H97" s="130" t="s">
        <v>38</v>
      </c>
      <c r="I97" s="74"/>
      <c r="J97" s="77"/>
      <c r="K97" s="77"/>
      <c r="L97" s="130" t="s">
        <v>110</v>
      </c>
      <c r="M97" s="132" t="str">
        <f>CONCATENATE("De ",M94*0.76," a ",M94*0.89,)</f>
        <v>De 0 a 0</v>
      </c>
      <c r="N97" s="77"/>
      <c r="O97" s="10"/>
    </row>
    <row r="98" ht="15.75" customHeight="1">
      <c r="A98" s="77"/>
      <c r="B98" s="77"/>
      <c r="C98" s="77"/>
      <c r="D98" s="77"/>
      <c r="E98" s="78"/>
      <c r="F98" s="80"/>
      <c r="G98" s="77"/>
      <c r="H98" s="130" t="s">
        <v>39</v>
      </c>
      <c r="I98" s="86"/>
      <c r="J98" s="77"/>
      <c r="K98" s="77"/>
      <c r="L98" s="130" t="s">
        <v>111</v>
      </c>
      <c r="M98" s="132" t="str">
        <f>CONCATENATE("De ",M94*0.6," a ",M94*0.75,)</f>
        <v>De 0 a 0</v>
      </c>
      <c r="N98" s="77"/>
      <c r="O98" s="10"/>
    </row>
    <row r="99" ht="15.75" customHeight="1">
      <c r="A99" s="73"/>
      <c r="B99" s="73"/>
      <c r="C99" s="73"/>
      <c r="D99" s="73"/>
      <c r="E99" s="30"/>
      <c r="F99" s="31"/>
      <c r="G99" s="73"/>
      <c r="H99" s="130" t="s">
        <v>37</v>
      </c>
      <c r="I99" s="74"/>
      <c r="J99" s="73"/>
      <c r="K99" s="73"/>
      <c r="L99" s="130" t="s">
        <v>112</v>
      </c>
      <c r="M99" s="132" t="str">
        <f>CONCATENATE("De ",M94*0," a ",M94*0.59,)</f>
        <v>De 0 a 0</v>
      </c>
      <c r="N99" s="73"/>
      <c r="O99" s="10"/>
    </row>
    <row r="100" ht="15.75" customHeight="1">
      <c r="A100" s="142" t="s">
        <v>98</v>
      </c>
      <c r="B100" s="103"/>
      <c r="C100" s="103"/>
      <c r="D100" s="103"/>
      <c r="E100" s="103"/>
      <c r="F100" s="103"/>
      <c r="G100" s="103"/>
      <c r="H100" s="103"/>
      <c r="I100" s="104"/>
      <c r="J100" s="143">
        <f>SUM(J69:J99)/60</f>
        <v>0</v>
      </c>
      <c r="K100" s="10"/>
      <c r="L100" s="10"/>
      <c r="M100" s="10"/>
      <c r="N100" s="10"/>
      <c r="O100" s="10"/>
    </row>
    <row r="101" ht="15.75" customHeight="1">
      <c r="A101" s="20"/>
      <c r="B101" s="20"/>
    </row>
    <row r="102" ht="58.5" customHeight="1">
      <c r="A102" s="53" t="s">
        <v>81</v>
      </c>
      <c r="B102" s="54" t="s">
        <v>82</v>
      </c>
      <c r="C102" s="55" t="s">
        <v>83</v>
      </c>
      <c r="D102" s="56" t="s">
        <v>84</v>
      </c>
      <c r="E102" s="57"/>
      <c r="F102" s="58"/>
      <c r="G102" s="59" t="s">
        <v>46</v>
      </c>
      <c r="H102" s="60" t="s">
        <v>85</v>
      </c>
      <c r="I102" s="61"/>
      <c r="J102" s="62" t="s">
        <v>14</v>
      </c>
      <c r="K102" s="62" t="s">
        <v>13</v>
      </c>
      <c r="L102" s="63" t="s">
        <v>86</v>
      </c>
      <c r="M102" s="56" t="s">
        <v>87</v>
      </c>
      <c r="N102" s="58"/>
      <c r="O102" s="64"/>
    </row>
    <row r="103" ht="24.75" customHeight="1">
      <c r="A103" s="65">
        <v>3.0</v>
      </c>
      <c r="B103" s="66">
        <v>45731.0</v>
      </c>
      <c r="C103" s="144"/>
      <c r="D103" s="145" t="s">
        <v>89</v>
      </c>
      <c r="E103" s="146"/>
      <c r="F103" s="27"/>
      <c r="G103" s="86"/>
      <c r="H103" s="71" t="s">
        <v>11</v>
      </c>
      <c r="I103" s="72"/>
      <c r="J103" s="73"/>
      <c r="K103" s="73"/>
      <c r="L103" s="74"/>
      <c r="M103" s="75" t="s">
        <v>91</v>
      </c>
      <c r="N103" s="61"/>
      <c r="O103" s="76"/>
    </row>
    <row r="104" ht="169.5" customHeight="1">
      <c r="A104" s="77"/>
      <c r="B104" s="77"/>
      <c r="C104" s="78"/>
      <c r="D104" s="73"/>
      <c r="E104" s="30"/>
      <c r="F104" s="31"/>
      <c r="G104" s="77"/>
      <c r="H104" s="74"/>
      <c r="I104" s="81"/>
      <c r="J104" s="82"/>
      <c r="K104" s="83"/>
      <c r="L104" s="84"/>
      <c r="M104" s="85" t="s">
        <v>32</v>
      </c>
      <c r="N104" s="86"/>
      <c r="O104" s="36"/>
    </row>
    <row r="105" ht="15.75" customHeight="1">
      <c r="A105" s="77"/>
      <c r="B105" s="77"/>
      <c r="C105" s="78"/>
      <c r="D105" s="145" t="s">
        <v>92</v>
      </c>
      <c r="E105" s="146"/>
      <c r="F105" s="27"/>
      <c r="G105" s="77"/>
      <c r="H105" s="88" t="s">
        <v>117</v>
      </c>
      <c r="I105" s="72"/>
      <c r="J105" s="89"/>
      <c r="K105" s="58"/>
      <c r="L105" s="77"/>
      <c r="M105" s="90" t="s">
        <v>33</v>
      </c>
      <c r="N105" s="74"/>
      <c r="O105" s="36"/>
    </row>
    <row r="106" ht="36.75" customHeight="1">
      <c r="A106" s="77"/>
      <c r="B106" s="77"/>
      <c r="C106" s="78"/>
      <c r="D106" s="77"/>
      <c r="E106" s="78"/>
      <c r="F106" s="80"/>
      <c r="G106" s="77"/>
      <c r="H106" s="91"/>
      <c r="I106" s="83"/>
      <c r="J106" s="92"/>
      <c r="K106" s="93"/>
      <c r="L106" s="77"/>
      <c r="M106" s="90" t="s">
        <v>34</v>
      </c>
      <c r="N106" s="74"/>
      <c r="O106" s="36"/>
    </row>
    <row r="107" ht="61.5" customHeight="1">
      <c r="A107" s="77"/>
      <c r="B107" s="77"/>
      <c r="C107" s="78"/>
      <c r="D107" s="77"/>
      <c r="E107" s="78"/>
      <c r="F107" s="80"/>
      <c r="G107" s="77"/>
      <c r="H107" s="82"/>
      <c r="I107" s="73"/>
      <c r="J107" s="73"/>
      <c r="K107" s="77"/>
      <c r="L107" s="77"/>
      <c r="M107" s="94" t="s">
        <v>36</v>
      </c>
      <c r="N107" s="95"/>
      <c r="O107" s="36"/>
    </row>
    <row r="108" ht="36.75" customHeight="1">
      <c r="A108" s="77"/>
      <c r="B108" s="77"/>
      <c r="C108" s="78"/>
      <c r="D108" s="77"/>
      <c r="E108" s="78"/>
      <c r="F108" s="80"/>
      <c r="G108" s="77"/>
      <c r="H108" s="96"/>
      <c r="I108" s="83"/>
      <c r="J108" s="92"/>
      <c r="K108" s="77"/>
      <c r="L108" s="77"/>
      <c r="M108" s="90" t="s">
        <v>14</v>
      </c>
      <c r="N108" s="82"/>
      <c r="O108" s="36"/>
    </row>
    <row r="109" ht="45.75" customHeight="1">
      <c r="A109" s="77"/>
      <c r="B109" s="77"/>
      <c r="C109" s="78"/>
      <c r="D109" s="73"/>
      <c r="E109" s="30"/>
      <c r="F109" s="31"/>
      <c r="G109" s="77"/>
      <c r="H109" s="92"/>
      <c r="I109" s="73"/>
      <c r="J109" s="77"/>
      <c r="K109" s="77"/>
      <c r="L109" s="77"/>
      <c r="M109" s="90" t="s">
        <v>37</v>
      </c>
      <c r="N109" s="74"/>
      <c r="O109" s="36"/>
    </row>
    <row r="110" ht="15.75" customHeight="1">
      <c r="A110" s="77"/>
      <c r="B110" s="77"/>
      <c r="C110" s="78"/>
      <c r="D110" s="145" t="s">
        <v>96</v>
      </c>
      <c r="E110" s="146"/>
      <c r="F110" s="27"/>
      <c r="G110" s="77"/>
      <c r="H110" s="88" t="s">
        <v>26</v>
      </c>
      <c r="I110" s="72"/>
      <c r="J110" s="99"/>
      <c r="K110" s="61"/>
      <c r="L110" s="77"/>
      <c r="M110" s="90" t="s">
        <v>38</v>
      </c>
      <c r="N110" s="74"/>
      <c r="O110" s="36"/>
    </row>
    <row r="111" ht="153.75" customHeight="1">
      <c r="A111" s="73"/>
      <c r="B111" s="73"/>
      <c r="C111" s="30"/>
      <c r="D111" s="73"/>
      <c r="E111" s="30"/>
      <c r="F111" s="31"/>
      <c r="G111" s="73"/>
      <c r="H111" s="74"/>
      <c r="I111" s="81"/>
      <c r="J111" s="100"/>
      <c r="K111" s="101"/>
      <c r="L111" s="73"/>
      <c r="M111" s="90" t="s">
        <v>39</v>
      </c>
      <c r="N111" s="86"/>
      <c r="O111" s="36"/>
    </row>
    <row r="112" ht="15.75" customHeight="1">
      <c r="A112" s="102" t="s">
        <v>98</v>
      </c>
      <c r="B112" s="103"/>
      <c r="C112" s="103"/>
      <c r="D112" s="103"/>
      <c r="E112" s="103"/>
      <c r="F112" s="103"/>
      <c r="G112" s="103"/>
      <c r="H112" s="103"/>
      <c r="I112" s="104"/>
      <c r="J112" s="105">
        <f>(J104+J106+J108+J111+N108)/60</f>
        <v>0</v>
      </c>
      <c r="K112" s="106"/>
      <c r="L112" s="106"/>
      <c r="M112" s="90" t="s">
        <v>40</v>
      </c>
      <c r="N112" s="82"/>
    </row>
    <row r="113" ht="15.75" customHeight="1">
      <c r="A113" s="20"/>
      <c r="B113" s="20"/>
      <c r="C113" s="10"/>
      <c r="D113" s="10"/>
      <c r="E113" s="10"/>
      <c r="F113" s="10"/>
      <c r="G113" s="10"/>
      <c r="H113" s="10"/>
      <c r="I113" s="10"/>
      <c r="J113" s="10"/>
      <c r="K113" s="107" t="s">
        <v>99</v>
      </c>
      <c r="L113" s="108">
        <f>M116*0.59</f>
        <v>0</v>
      </c>
      <c r="M113" s="109">
        <f>M116*0</f>
        <v>0</v>
      </c>
      <c r="N113" s="107" t="s">
        <v>100</v>
      </c>
      <c r="O113" s="10"/>
    </row>
    <row r="114" ht="47.25" customHeight="1">
      <c r="A114" s="110" t="s">
        <v>42</v>
      </c>
      <c r="B114" s="111" t="s">
        <v>82</v>
      </c>
      <c r="C114" s="110" t="s">
        <v>83</v>
      </c>
      <c r="D114" s="112" t="s">
        <v>118</v>
      </c>
      <c r="E114" s="113"/>
      <c r="F114" s="61"/>
      <c r="G114" s="114" t="s">
        <v>46</v>
      </c>
      <c r="H114" s="112" t="s">
        <v>102</v>
      </c>
      <c r="I114" s="61"/>
      <c r="J114" s="115" t="s">
        <v>14</v>
      </c>
      <c r="K114" s="116" t="s">
        <v>13</v>
      </c>
      <c r="L114" s="112" t="s">
        <v>119</v>
      </c>
      <c r="M114" s="61"/>
      <c r="N114" s="117" t="s">
        <v>50</v>
      </c>
      <c r="O114" s="118"/>
    </row>
    <row r="115" ht="15.75" customHeight="1">
      <c r="A115" s="147">
        <v>3.0</v>
      </c>
      <c r="B115" s="148">
        <v>45731.0</v>
      </c>
      <c r="C115" s="68"/>
      <c r="D115" s="121"/>
      <c r="E115" s="141"/>
      <c r="F115" s="27"/>
      <c r="G115" s="83"/>
      <c r="H115" s="123" t="s">
        <v>32</v>
      </c>
      <c r="I115" s="83"/>
      <c r="J115" s="124"/>
      <c r="K115" s="125"/>
      <c r="L115" s="126" t="s">
        <v>36</v>
      </c>
      <c r="M115" s="127"/>
      <c r="N115" s="150"/>
      <c r="O115" s="76"/>
    </row>
    <row r="116" ht="15.75" customHeight="1">
      <c r="A116" s="77"/>
      <c r="B116" s="77"/>
      <c r="C116" s="77"/>
      <c r="D116" s="77"/>
      <c r="E116" s="78"/>
      <c r="F116" s="80"/>
      <c r="G116" s="77"/>
      <c r="H116" s="73"/>
      <c r="I116" s="73"/>
      <c r="J116" s="77"/>
      <c r="K116" s="77"/>
      <c r="L116" s="128" t="s">
        <v>40</v>
      </c>
      <c r="M116" s="92"/>
      <c r="N116" s="77"/>
      <c r="O116" s="129"/>
    </row>
    <row r="117" ht="15.75" customHeight="1">
      <c r="A117" s="77"/>
      <c r="B117" s="77"/>
      <c r="C117" s="77"/>
      <c r="D117" s="77"/>
      <c r="E117" s="78"/>
      <c r="F117" s="80"/>
      <c r="G117" s="77"/>
      <c r="H117" s="130" t="s">
        <v>33</v>
      </c>
      <c r="I117" s="74"/>
      <c r="J117" s="77"/>
      <c r="K117" s="77"/>
      <c r="L117" s="138" t="s">
        <v>107</v>
      </c>
      <c r="M117" s="58"/>
      <c r="N117" s="77"/>
      <c r="O117" s="129"/>
    </row>
    <row r="118" ht="15.75" customHeight="1">
      <c r="A118" s="77"/>
      <c r="B118" s="77"/>
      <c r="C118" s="77"/>
      <c r="D118" s="77"/>
      <c r="E118" s="78"/>
      <c r="F118" s="80"/>
      <c r="G118" s="77"/>
      <c r="H118" s="130" t="s">
        <v>34</v>
      </c>
      <c r="I118" s="74"/>
      <c r="J118" s="77"/>
      <c r="K118" s="77"/>
      <c r="L118" s="130" t="s">
        <v>109</v>
      </c>
      <c r="M118" s="132" t="str">
        <f>CONCATENATE("De ",M116*0.9," a ",M116*1,)</f>
        <v>De 0 a 0</v>
      </c>
      <c r="N118" s="77"/>
      <c r="O118" s="129"/>
    </row>
    <row r="119" ht="15.75" customHeight="1">
      <c r="A119" s="77"/>
      <c r="B119" s="77"/>
      <c r="C119" s="77"/>
      <c r="D119" s="77"/>
      <c r="E119" s="78"/>
      <c r="F119" s="80"/>
      <c r="G119" s="77"/>
      <c r="H119" s="130" t="s">
        <v>38</v>
      </c>
      <c r="I119" s="74"/>
      <c r="J119" s="77"/>
      <c r="K119" s="77"/>
      <c r="L119" s="130" t="s">
        <v>110</v>
      </c>
      <c r="M119" s="132" t="str">
        <f>CONCATENATE("De ",M116*0.76," a ",M116*0.89,)</f>
        <v>De 0 a 0</v>
      </c>
      <c r="N119" s="77"/>
      <c r="O119" s="129"/>
    </row>
    <row r="120" ht="15.75" customHeight="1">
      <c r="A120" s="77"/>
      <c r="B120" s="77"/>
      <c r="C120" s="77"/>
      <c r="D120" s="77"/>
      <c r="E120" s="78"/>
      <c r="F120" s="80"/>
      <c r="G120" s="77"/>
      <c r="H120" s="130" t="s">
        <v>39</v>
      </c>
      <c r="I120" s="86"/>
      <c r="J120" s="77"/>
      <c r="K120" s="77"/>
      <c r="L120" s="130" t="s">
        <v>111</v>
      </c>
      <c r="M120" s="132" t="str">
        <f>CONCATENATE("De ",M116*0.6," a ",M116*0.75,)</f>
        <v>De 0 a 0</v>
      </c>
      <c r="N120" s="77"/>
      <c r="O120" s="129"/>
    </row>
    <row r="121" ht="15.75" customHeight="1">
      <c r="A121" s="77"/>
      <c r="B121" s="77"/>
      <c r="C121" s="77"/>
      <c r="D121" s="133"/>
      <c r="E121" s="30"/>
      <c r="F121" s="31"/>
      <c r="G121" s="73"/>
      <c r="H121" s="130" t="s">
        <v>37</v>
      </c>
      <c r="I121" s="74"/>
      <c r="J121" s="73"/>
      <c r="K121" s="73"/>
      <c r="L121" s="130" t="s">
        <v>112</v>
      </c>
      <c r="M121" s="132" t="str">
        <f>CONCATENATE("De ",M116*0," a ",M116*0.59,)</f>
        <v>De 0 a 0</v>
      </c>
      <c r="N121" s="73"/>
      <c r="O121" s="129"/>
    </row>
    <row r="122" ht="6.0" customHeight="1">
      <c r="A122" s="77"/>
      <c r="B122" s="77"/>
      <c r="C122" s="77"/>
      <c r="D122" s="134"/>
      <c r="E122" s="113"/>
      <c r="F122" s="113"/>
      <c r="G122" s="113"/>
      <c r="H122" s="113"/>
      <c r="I122" s="113"/>
      <c r="J122" s="113"/>
      <c r="K122" s="113"/>
      <c r="L122" s="113"/>
      <c r="M122" s="113"/>
      <c r="N122" s="61"/>
      <c r="O122" s="129"/>
    </row>
    <row r="123" ht="15.75" customHeight="1">
      <c r="A123" s="77"/>
      <c r="B123" s="77"/>
      <c r="C123" s="77"/>
      <c r="D123" s="121"/>
      <c r="E123" s="141"/>
      <c r="F123" s="27"/>
      <c r="G123" s="83"/>
      <c r="H123" s="123" t="s">
        <v>120</v>
      </c>
      <c r="I123" s="86"/>
      <c r="J123" s="92"/>
      <c r="K123" s="86"/>
      <c r="L123" s="126" t="s">
        <v>36</v>
      </c>
      <c r="M123" s="136"/>
      <c r="N123" s="137"/>
      <c r="O123" s="129"/>
    </row>
    <row r="124" ht="15.75" customHeight="1">
      <c r="A124" s="77"/>
      <c r="B124" s="77"/>
      <c r="C124" s="77"/>
      <c r="D124" s="77"/>
      <c r="E124" s="78"/>
      <c r="F124" s="80"/>
      <c r="G124" s="77"/>
      <c r="H124" s="73"/>
      <c r="I124" s="73"/>
      <c r="J124" s="77"/>
      <c r="K124" s="77"/>
      <c r="L124" s="128" t="s">
        <v>40</v>
      </c>
      <c r="M124" s="92"/>
      <c r="N124" s="77"/>
      <c r="O124" s="129"/>
    </row>
    <row r="125" ht="15.75" customHeight="1">
      <c r="A125" s="77"/>
      <c r="B125" s="77"/>
      <c r="C125" s="77"/>
      <c r="D125" s="77"/>
      <c r="E125" s="78"/>
      <c r="F125" s="80"/>
      <c r="G125" s="77"/>
      <c r="H125" s="130" t="s">
        <v>33</v>
      </c>
      <c r="I125" s="74"/>
      <c r="J125" s="77"/>
      <c r="K125" s="77"/>
      <c r="L125" s="138" t="s">
        <v>107</v>
      </c>
      <c r="M125" s="58"/>
      <c r="N125" s="77"/>
      <c r="O125" s="129"/>
    </row>
    <row r="126" ht="15.75" customHeight="1">
      <c r="A126" s="77"/>
      <c r="B126" s="77"/>
      <c r="C126" s="77"/>
      <c r="D126" s="77"/>
      <c r="E126" s="78"/>
      <c r="F126" s="80"/>
      <c r="G126" s="77"/>
      <c r="H126" s="130" t="s">
        <v>34</v>
      </c>
      <c r="I126" s="74"/>
      <c r="J126" s="77"/>
      <c r="K126" s="77"/>
      <c r="L126" s="130" t="s">
        <v>109</v>
      </c>
      <c r="M126" s="132" t="str">
        <f>CONCATENATE("De ",M124*0.9," a ",M124*1,)</f>
        <v>De 0 a 0</v>
      </c>
      <c r="N126" s="77"/>
      <c r="O126" s="129"/>
    </row>
    <row r="127" ht="15.75" customHeight="1">
      <c r="A127" s="77"/>
      <c r="B127" s="77"/>
      <c r="C127" s="77"/>
      <c r="D127" s="77"/>
      <c r="E127" s="78"/>
      <c r="F127" s="80"/>
      <c r="G127" s="77"/>
      <c r="H127" s="130" t="s">
        <v>38</v>
      </c>
      <c r="I127" s="74"/>
      <c r="J127" s="77"/>
      <c r="K127" s="77"/>
      <c r="L127" s="130" t="s">
        <v>110</v>
      </c>
      <c r="M127" s="132" t="str">
        <f>CONCATENATE("De ",M124*0.76," a ",M124*0.89,)</f>
        <v>De 0 a 0</v>
      </c>
      <c r="N127" s="77"/>
      <c r="O127" s="129"/>
    </row>
    <row r="128" ht="15.75" customHeight="1">
      <c r="A128" s="77"/>
      <c r="B128" s="77"/>
      <c r="C128" s="77"/>
      <c r="D128" s="77"/>
      <c r="E128" s="78"/>
      <c r="F128" s="80"/>
      <c r="G128" s="77"/>
      <c r="H128" s="130" t="s">
        <v>39</v>
      </c>
      <c r="I128" s="86"/>
      <c r="J128" s="77"/>
      <c r="K128" s="77"/>
      <c r="L128" s="130" t="s">
        <v>111</v>
      </c>
      <c r="M128" s="132" t="str">
        <f>CONCATENATE("De ",M124*0.6," a ",M124*0.75,)</f>
        <v>De 0 a 0</v>
      </c>
      <c r="N128" s="77"/>
      <c r="O128" s="129"/>
    </row>
    <row r="129" ht="15.75" customHeight="1">
      <c r="A129" s="77"/>
      <c r="B129" s="77"/>
      <c r="C129" s="77"/>
      <c r="D129" s="133"/>
      <c r="E129" s="30"/>
      <c r="F129" s="31"/>
      <c r="G129" s="73"/>
      <c r="H129" s="130" t="s">
        <v>37</v>
      </c>
      <c r="I129" s="74"/>
      <c r="J129" s="73"/>
      <c r="K129" s="73"/>
      <c r="L129" s="130" t="s">
        <v>112</v>
      </c>
      <c r="M129" s="132" t="str">
        <f>CONCATENATE("De ",M124*0," a ",M124*0.59,)</f>
        <v>De 0 a 0</v>
      </c>
      <c r="N129" s="73"/>
      <c r="O129" s="129"/>
    </row>
    <row r="130" ht="6.0" customHeight="1">
      <c r="A130" s="77"/>
      <c r="B130" s="77"/>
      <c r="C130" s="77"/>
      <c r="D130" s="139"/>
      <c r="E130" s="113"/>
      <c r="F130" s="113"/>
      <c r="G130" s="113"/>
      <c r="H130" s="113"/>
      <c r="I130" s="113"/>
      <c r="J130" s="113"/>
      <c r="K130" s="113"/>
      <c r="L130" s="113"/>
      <c r="M130" s="113"/>
      <c r="N130" s="61"/>
      <c r="O130" s="129"/>
    </row>
    <row r="131" ht="15.75" customHeight="1">
      <c r="A131" s="77"/>
      <c r="B131" s="77"/>
      <c r="C131" s="77"/>
      <c r="D131" s="121"/>
      <c r="E131" s="141"/>
      <c r="F131" s="27"/>
      <c r="G131" s="83"/>
      <c r="H131" s="123" t="s">
        <v>121</v>
      </c>
      <c r="I131" s="86"/>
      <c r="J131" s="92"/>
      <c r="K131" s="86"/>
      <c r="L131" s="126" t="s">
        <v>36</v>
      </c>
      <c r="M131" s="136"/>
      <c r="N131" s="137"/>
      <c r="O131" s="129"/>
    </row>
    <row r="132" ht="15.75" customHeight="1">
      <c r="A132" s="77"/>
      <c r="B132" s="77"/>
      <c r="C132" s="77"/>
      <c r="D132" s="77"/>
      <c r="E132" s="78"/>
      <c r="F132" s="80"/>
      <c r="G132" s="77"/>
      <c r="H132" s="73"/>
      <c r="I132" s="73"/>
      <c r="J132" s="77"/>
      <c r="K132" s="77"/>
      <c r="L132" s="128" t="s">
        <v>40</v>
      </c>
      <c r="M132" s="92"/>
      <c r="N132" s="77"/>
      <c r="O132" s="129"/>
    </row>
    <row r="133" ht="15.75" customHeight="1">
      <c r="A133" s="77"/>
      <c r="B133" s="77"/>
      <c r="C133" s="77"/>
      <c r="D133" s="77"/>
      <c r="E133" s="78"/>
      <c r="F133" s="80"/>
      <c r="G133" s="77"/>
      <c r="H133" s="130" t="s">
        <v>33</v>
      </c>
      <c r="I133" s="74"/>
      <c r="J133" s="77"/>
      <c r="K133" s="77"/>
      <c r="L133" s="138" t="s">
        <v>107</v>
      </c>
      <c r="M133" s="58"/>
      <c r="N133" s="77"/>
      <c r="O133" s="129"/>
    </row>
    <row r="134" ht="15.75" customHeight="1">
      <c r="A134" s="77"/>
      <c r="B134" s="77"/>
      <c r="C134" s="77"/>
      <c r="D134" s="77"/>
      <c r="E134" s="78"/>
      <c r="F134" s="80"/>
      <c r="G134" s="77"/>
      <c r="H134" s="130" t="s">
        <v>34</v>
      </c>
      <c r="I134" s="74"/>
      <c r="J134" s="77"/>
      <c r="K134" s="77"/>
      <c r="L134" s="130" t="s">
        <v>109</v>
      </c>
      <c r="M134" s="132" t="str">
        <f>CONCATENATE("De ",M132*0.9," a ",M132*1,)</f>
        <v>De 0 a 0</v>
      </c>
      <c r="N134" s="77"/>
      <c r="O134" s="129"/>
    </row>
    <row r="135" ht="15.75" customHeight="1">
      <c r="A135" s="77"/>
      <c r="B135" s="77"/>
      <c r="C135" s="77"/>
      <c r="D135" s="77"/>
      <c r="E135" s="78"/>
      <c r="F135" s="80"/>
      <c r="G135" s="77"/>
      <c r="H135" s="130" t="s">
        <v>38</v>
      </c>
      <c r="I135" s="74"/>
      <c r="J135" s="77"/>
      <c r="K135" s="77"/>
      <c r="L135" s="130" t="s">
        <v>110</v>
      </c>
      <c r="M135" s="132" t="str">
        <f>CONCATENATE("De ",M132*0.76," a ",M132*0.89,)</f>
        <v>De 0 a 0</v>
      </c>
      <c r="N135" s="77"/>
      <c r="O135" s="129"/>
    </row>
    <row r="136" ht="15.75" customHeight="1">
      <c r="A136" s="77"/>
      <c r="B136" s="77"/>
      <c r="C136" s="77"/>
      <c r="D136" s="77"/>
      <c r="E136" s="78"/>
      <c r="F136" s="80"/>
      <c r="G136" s="77"/>
      <c r="H136" s="130" t="s">
        <v>39</v>
      </c>
      <c r="I136" s="86"/>
      <c r="J136" s="77"/>
      <c r="K136" s="77"/>
      <c r="L136" s="130" t="s">
        <v>111</v>
      </c>
      <c r="M136" s="132" t="str">
        <f>CONCATENATE("De ",M132*0.6," a ",M132*0.75,)</f>
        <v>De 0 a 0</v>
      </c>
      <c r="N136" s="77"/>
      <c r="O136" s="129"/>
    </row>
    <row r="137" ht="15.75" customHeight="1">
      <c r="A137" s="77"/>
      <c r="B137" s="77"/>
      <c r="C137" s="77"/>
      <c r="D137" s="133"/>
      <c r="E137" s="30"/>
      <c r="F137" s="31"/>
      <c r="G137" s="73"/>
      <c r="H137" s="130" t="s">
        <v>37</v>
      </c>
      <c r="I137" s="74"/>
      <c r="J137" s="73"/>
      <c r="K137" s="73"/>
      <c r="L137" s="130" t="s">
        <v>112</v>
      </c>
      <c r="M137" s="132" t="str">
        <f>CONCATENATE("De ",M132*0," a ",M132*0.59,)</f>
        <v>De 0 a 0</v>
      </c>
      <c r="N137" s="73"/>
      <c r="O137" s="129"/>
    </row>
    <row r="138" ht="6.0" customHeight="1">
      <c r="A138" s="77"/>
      <c r="B138" s="77"/>
      <c r="C138" s="77"/>
      <c r="D138" s="140"/>
      <c r="E138" s="113"/>
      <c r="F138" s="113"/>
      <c r="G138" s="113"/>
      <c r="H138" s="113"/>
      <c r="I138" s="113"/>
      <c r="J138" s="113"/>
      <c r="K138" s="113"/>
      <c r="L138" s="113"/>
      <c r="M138" s="113"/>
      <c r="N138" s="61"/>
      <c r="O138" s="129"/>
    </row>
    <row r="139" ht="15.75" customHeight="1">
      <c r="A139" s="77"/>
      <c r="B139" s="77"/>
      <c r="C139" s="77"/>
      <c r="D139" s="121"/>
      <c r="E139" s="141"/>
      <c r="F139" s="27"/>
      <c r="G139" s="83"/>
      <c r="H139" s="123" t="s">
        <v>122</v>
      </c>
      <c r="I139" s="86"/>
      <c r="J139" s="92"/>
      <c r="K139" s="86"/>
      <c r="L139" s="126" t="s">
        <v>36</v>
      </c>
      <c r="M139" s="136"/>
      <c r="N139" s="137"/>
      <c r="O139" s="129"/>
    </row>
    <row r="140" ht="15.75" customHeight="1">
      <c r="A140" s="77"/>
      <c r="B140" s="77"/>
      <c r="C140" s="77"/>
      <c r="D140" s="77"/>
      <c r="E140" s="78"/>
      <c r="F140" s="80"/>
      <c r="G140" s="77"/>
      <c r="H140" s="73"/>
      <c r="I140" s="73"/>
      <c r="J140" s="77"/>
      <c r="K140" s="77"/>
      <c r="L140" s="128" t="s">
        <v>40</v>
      </c>
      <c r="M140" s="92"/>
      <c r="N140" s="77"/>
      <c r="O140" s="10"/>
    </row>
    <row r="141" ht="15.75" customHeight="1">
      <c r="A141" s="77"/>
      <c r="B141" s="77"/>
      <c r="C141" s="77"/>
      <c r="D141" s="77"/>
      <c r="E141" s="78"/>
      <c r="F141" s="80"/>
      <c r="G141" s="77"/>
      <c r="H141" s="130" t="s">
        <v>33</v>
      </c>
      <c r="I141" s="74"/>
      <c r="J141" s="77"/>
      <c r="K141" s="77"/>
      <c r="L141" s="138" t="s">
        <v>107</v>
      </c>
      <c r="M141" s="58"/>
      <c r="N141" s="77"/>
      <c r="O141" s="10"/>
    </row>
    <row r="142" ht="15.75" customHeight="1">
      <c r="A142" s="77"/>
      <c r="B142" s="77"/>
      <c r="C142" s="77"/>
      <c r="D142" s="77"/>
      <c r="E142" s="78"/>
      <c r="F142" s="80"/>
      <c r="G142" s="77"/>
      <c r="H142" s="130" t="s">
        <v>34</v>
      </c>
      <c r="I142" s="74"/>
      <c r="J142" s="77"/>
      <c r="K142" s="77"/>
      <c r="L142" s="130" t="s">
        <v>109</v>
      </c>
      <c r="M142" s="132" t="str">
        <f>CONCATENATE("De ",M140*0.9," a ",M140*1,)</f>
        <v>De 0 a 0</v>
      </c>
      <c r="N142" s="77"/>
      <c r="O142" s="10"/>
    </row>
    <row r="143" ht="15.75" customHeight="1">
      <c r="A143" s="77"/>
      <c r="B143" s="77"/>
      <c r="C143" s="77"/>
      <c r="D143" s="77"/>
      <c r="E143" s="78"/>
      <c r="F143" s="80"/>
      <c r="G143" s="77"/>
      <c r="H143" s="130" t="s">
        <v>38</v>
      </c>
      <c r="I143" s="74"/>
      <c r="J143" s="77"/>
      <c r="K143" s="77"/>
      <c r="L143" s="130" t="s">
        <v>110</v>
      </c>
      <c r="M143" s="132" t="str">
        <f>CONCATENATE("De ",M140*0.76," a ",M140*0.89,)</f>
        <v>De 0 a 0</v>
      </c>
      <c r="N143" s="77"/>
      <c r="O143" s="10"/>
    </row>
    <row r="144" ht="15.75" customHeight="1">
      <c r="A144" s="77"/>
      <c r="B144" s="77"/>
      <c r="C144" s="77"/>
      <c r="D144" s="77"/>
      <c r="E144" s="78"/>
      <c r="F144" s="80"/>
      <c r="G144" s="77"/>
      <c r="H144" s="130" t="s">
        <v>39</v>
      </c>
      <c r="I144" s="86"/>
      <c r="J144" s="77"/>
      <c r="K144" s="77"/>
      <c r="L144" s="130" t="s">
        <v>111</v>
      </c>
      <c r="M144" s="132" t="str">
        <f>CONCATENATE("De ",M140*0.6," a ",M140*0.75,)</f>
        <v>De 0 a 0</v>
      </c>
      <c r="N144" s="77"/>
      <c r="O144" s="10"/>
    </row>
    <row r="145" ht="15.75" customHeight="1">
      <c r="A145" s="73"/>
      <c r="B145" s="73"/>
      <c r="C145" s="73"/>
      <c r="D145" s="73"/>
      <c r="E145" s="30"/>
      <c r="F145" s="31"/>
      <c r="G145" s="73"/>
      <c r="H145" s="130" t="s">
        <v>37</v>
      </c>
      <c r="I145" s="74"/>
      <c r="J145" s="73"/>
      <c r="K145" s="73"/>
      <c r="L145" s="130" t="s">
        <v>112</v>
      </c>
      <c r="M145" s="132" t="str">
        <f>CONCATENATE("De ",M140*0," a ",M140*0.59,)</f>
        <v>De 0 a 0</v>
      </c>
      <c r="N145" s="73"/>
      <c r="O145" s="10"/>
    </row>
    <row r="146" ht="15.75" customHeight="1">
      <c r="A146" s="142" t="s">
        <v>98</v>
      </c>
      <c r="B146" s="103"/>
      <c r="C146" s="103"/>
      <c r="D146" s="103"/>
      <c r="E146" s="103"/>
      <c r="F146" s="103"/>
      <c r="G146" s="103"/>
      <c r="H146" s="103"/>
      <c r="I146" s="104"/>
      <c r="J146" s="143">
        <f>SUM(J115:J145)/60</f>
        <v>0</v>
      </c>
      <c r="K146" s="10"/>
      <c r="L146" s="10"/>
      <c r="M146" s="10"/>
      <c r="N146" s="10"/>
      <c r="O146" s="10"/>
    </row>
    <row r="147" ht="15.75" customHeight="1">
      <c r="A147" s="20"/>
      <c r="B147" s="20"/>
    </row>
    <row r="148" ht="58.5" customHeight="1">
      <c r="A148" s="53" t="s">
        <v>81</v>
      </c>
      <c r="B148" s="54" t="s">
        <v>82</v>
      </c>
      <c r="C148" s="55" t="s">
        <v>83</v>
      </c>
      <c r="D148" s="56" t="s">
        <v>84</v>
      </c>
      <c r="E148" s="57"/>
      <c r="F148" s="58"/>
      <c r="G148" s="59" t="s">
        <v>46</v>
      </c>
      <c r="H148" s="60" t="s">
        <v>85</v>
      </c>
      <c r="I148" s="61"/>
      <c r="J148" s="62" t="s">
        <v>14</v>
      </c>
      <c r="K148" s="62" t="s">
        <v>13</v>
      </c>
      <c r="L148" s="63" t="s">
        <v>86</v>
      </c>
      <c r="M148" s="56" t="s">
        <v>87</v>
      </c>
      <c r="N148" s="58"/>
      <c r="O148" s="64"/>
    </row>
    <row r="149" ht="15.75" customHeight="1">
      <c r="A149" s="65">
        <v>4.0</v>
      </c>
      <c r="B149" s="66">
        <v>45738.0</v>
      </c>
      <c r="C149" s="144"/>
      <c r="D149" s="145" t="s">
        <v>89</v>
      </c>
      <c r="E149" s="146"/>
      <c r="F149" s="27"/>
      <c r="G149" s="86"/>
      <c r="H149" s="71" t="s">
        <v>11</v>
      </c>
      <c r="I149" s="72"/>
      <c r="J149" s="73"/>
      <c r="K149" s="73"/>
      <c r="L149" s="74"/>
      <c r="M149" s="75" t="s">
        <v>91</v>
      </c>
      <c r="N149" s="61"/>
      <c r="O149" s="76"/>
    </row>
    <row r="150" ht="169.5" customHeight="1">
      <c r="A150" s="77"/>
      <c r="B150" s="77"/>
      <c r="C150" s="78"/>
      <c r="D150" s="73"/>
      <c r="E150" s="30"/>
      <c r="F150" s="31"/>
      <c r="G150" s="77"/>
      <c r="H150" s="74"/>
      <c r="I150" s="81"/>
      <c r="J150" s="82"/>
      <c r="K150" s="83"/>
      <c r="L150" s="84"/>
      <c r="M150" s="85" t="s">
        <v>32</v>
      </c>
      <c r="N150" s="86"/>
      <c r="O150" s="36"/>
    </row>
    <row r="151" ht="15.75" customHeight="1">
      <c r="A151" s="77"/>
      <c r="B151" s="77"/>
      <c r="C151" s="78"/>
      <c r="D151" s="145" t="s">
        <v>92</v>
      </c>
      <c r="E151" s="146"/>
      <c r="F151" s="27"/>
      <c r="G151" s="77"/>
      <c r="H151" s="88" t="s">
        <v>117</v>
      </c>
      <c r="I151" s="72"/>
      <c r="J151" s="89"/>
      <c r="K151" s="58"/>
      <c r="L151" s="77"/>
      <c r="M151" s="90" t="s">
        <v>33</v>
      </c>
      <c r="N151" s="74"/>
      <c r="O151" s="36"/>
    </row>
    <row r="152" ht="36.75" customHeight="1">
      <c r="A152" s="77"/>
      <c r="B152" s="77"/>
      <c r="C152" s="78"/>
      <c r="D152" s="77"/>
      <c r="E152" s="78"/>
      <c r="F152" s="80"/>
      <c r="G152" s="77"/>
      <c r="H152" s="91"/>
      <c r="I152" s="83"/>
      <c r="J152" s="92"/>
      <c r="K152" s="93"/>
      <c r="L152" s="77"/>
      <c r="M152" s="90" t="s">
        <v>34</v>
      </c>
      <c r="N152" s="74"/>
      <c r="O152" s="36"/>
    </row>
    <row r="153" ht="61.5" customHeight="1">
      <c r="A153" s="77"/>
      <c r="B153" s="77"/>
      <c r="C153" s="78"/>
      <c r="D153" s="77"/>
      <c r="E153" s="78"/>
      <c r="F153" s="80"/>
      <c r="G153" s="77"/>
      <c r="H153" s="82"/>
      <c r="I153" s="73"/>
      <c r="J153" s="73"/>
      <c r="K153" s="77"/>
      <c r="L153" s="77"/>
      <c r="M153" s="94" t="s">
        <v>36</v>
      </c>
      <c r="N153" s="95"/>
      <c r="O153" s="36"/>
    </row>
    <row r="154" ht="36.75" customHeight="1">
      <c r="A154" s="77"/>
      <c r="B154" s="77"/>
      <c r="C154" s="78"/>
      <c r="D154" s="77"/>
      <c r="E154" s="78"/>
      <c r="F154" s="80"/>
      <c r="G154" s="77"/>
      <c r="H154" s="96"/>
      <c r="I154" s="83"/>
      <c r="J154" s="92"/>
      <c r="K154" s="77"/>
      <c r="L154" s="77"/>
      <c r="M154" s="90" t="s">
        <v>14</v>
      </c>
      <c r="N154" s="82"/>
      <c r="O154" s="36"/>
    </row>
    <row r="155" ht="45.75" customHeight="1">
      <c r="A155" s="77"/>
      <c r="B155" s="77"/>
      <c r="C155" s="78"/>
      <c r="D155" s="73"/>
      <c r="E155" s="30"/>
      <c r="F155" s="31"/>
      <c r="G155" s="77"/>
      <c r="H155" s="92"/>
      <c r="I155" s="73"/>
      <c r="J155" s="77"/>
      <c r="K155" s="77"/>
      <c r="L155" s="77"/>
      <c r="M155" s="90" t="s">
        <v>37</v>
      </c>
      <c r="N155" s="74"/>
      <c r="O155" s="36"/>
    </row>
    <row r="156" ht="15.75" customHeight="1">
      <c r="A156" s="77"/>
      <c r="B156" s="77"/>
      <c r="C156" s="78"/>
      <c r="D156" s="145" t="s">
        <v>96</v>
      </c>
      <c r="E156" s="146"/>
      <c r="F156" s="27"/>
      <c r="G156" s="77"/>
      <c r="H156" s="88" t="s">
        <v>26</v>
      </c>
      <c r="I156" s="72"/>
      <c r="J156" s="99"/>
      <c r="K156" s="61"/>
      <c r="L156" s="77"/>
      <c r="M156" s="90" t="s">
        <v>38</v>
      </c>
      <c r="N156" s="74"/>
      <c r="O156" s="36"/>
    </row>
    <row r="157" ht="153.75" customHeight="1">
      <c r="A157" s="73"/>
      <c r="B157" s="73"/>
      <c r="C157" s="30"/>
      <c r="D157" s="73"/>
      <c r="E157" s="30"/>
      <c r="F157" s="31"/>
      <c r="G157" s="73"/>
      <c r="H157" s="74"/>
      <c r="I157" s="81"/>
      <c r="J157" s="100"/>
      <c r="K157" s="101"/>
      <c r="L157" s="73"/>
      <c r="M157" s="90" t="s">
        <v>39</v>
      </c>
      <c r="N157" s="86"/>
      <c r="O157" s="36"/>
    </row>
    <row r="158" ht="15.75" customHeight="1">
      <c r="A158" s="102" t="s">
        <v>98</v>
      </c>
      <c r="B158" s="103"/>
      <c r="C158" s="103"/>
      <c r="D158" s="103"/>
      <c r="E158" s="103"/>
      <c r="F158" s="103"/>
      <c r="G158" s="103"/>
      <c r="H158" s="103"/>
      <c r="I158" s="104"/>
      <c r="J158" s="105">
        <f>(J150+J152+J154+J157+N154)/60</f>
        <v>0</v>
      </c>
      <c r="K158" s="106"/>
      <c r="L158" s="106"/>
      <c r="M158" s="90" t="s">
        <v>40</v>
      </c>
      <c r="N158" s="82"/>
    </row>
    <row r="159" ht="15.75" customHeight="1">
      <c r="A159" s="20"/>
      <c r="B159" s="20"/>
      <c r="C159" s="10"/>
      <c r="D159" s="10"/>
      <c r="E159" s="10"/>
      <c r="F159" s="10"/>
      <c r="G159" s="10"/>
      <c r="H159" s="10"/>
      <c r="I159" s="10"/>
      <c r="J159" s="10"/>
      <c r="K159" s="107" t="s">
        <v>99</v>
      </c>
      <c r="L159" s="108">
        <f>M162*0.59</f>
        <v>0</v>
      </c>
      <c r="M159" s="109">
        <f>M162*0</f>
        <v>0</v>
      </c>
      <c r="N159" s="107" t="s">
        <v>100</v>
      </c>
      <c r="O159" s="10"/>
    </row>
    <row r="160" ht="47.25" customHeight="1">
      <c r="A160" s="110" t="s">
        <v>42</v>
      </c>
      <c r="B160" s="111" t="s">
        <v>82</v>
      </c>
      <c r="C160" s="110" t="s">
        <v>83</v>
      </c>
      <c r="D160" s="112" t="s">
        <v>118</v>
      </c>
      <c r="E160" s="113"/>
      <c r="F160" s="61"/>
      <c r="G160" s="114" t="s">
        <v>46</v>
      </c>
      <c r="H160" s="112" t="s">
        <v>102</v>
      </c>
      <c r="I160" s="61"/>
      <c r="J160" s="115" t="s">
        <v>14</v>
      </c>
      <c r="K160" s="116" t="s">
        <v>13</v>
      </c>
      <c r="L160" s="112" t="s">
        <v>119</v>
      </c>
      <c r="M160" s="61"/>
      <c r="N160" s="117" t="s">
        <v>50</v>
      </c>
      <c r="O160" s="118"/>
    </row>
    <row r="161" ht="15.75" customHeight="1">
      <c r="A161" s="147">
        <v>4.0</v>
      </c>
      <c r="B161" s="148">
        <v>45738.0</v>
      </c>
      <c r="C161" s="68"/>
      <c r="D161" s="121"/>
      <c r="E161" s="141"/>
      <c r="F161" s="27"/>
      <c r="G161" s="83"/>
      <c r="H161" s="123" t="s">
        <v>32</v>
      </c>
      <c r="I161" s="83"/>
      <c r="J161" s="124"/>
      <c r="K161" s="125"/>
      <c r="L161" s="126" t="s">
        <v>36</v>
      </c>
      <c r="M161" s="127"/>
      <c r="N161" s="150"/>
      <c r="O161" s="76"/>
    </row>
    <row r="162" ht="15.75" customHeight="1">
      <c r="A162" s="77"/>
      <c r="B162" s="77"/>
      <c r="C162" s="77"/>
      <c r="D162" s="77"/>
      <c r="E162" s="78"/>
      <c r="F162" s="80"/>
      <c r="G162" s="77"/>
      <c r="H162" s="73"/>
      <c r="I162" s="73"/>
      <c r="J162" s="77"/>
      <c r="K162" s="77"/>
      <c r="L162" s="128" t="s">
        <v>40</v>
      </c>
      <c r="M162" s="92"/>
      <c r="N162" s="77"/>
      <c r="O162" s="129"/>
    </row>
    <row r="163" ht="15.75" customHeight="1">
      <c r="A163" s="77"/>
      <c r="B163" s="77"/>
      <c r="C163" s="77"/>
      <c r="D163" s="77"/>
      <c r="E163" s="78"/>
      <c r="F163" s="80"/>
      <c r="G163" s="77"/>
      <c r="H163" s="130" t="s">
        <v>33</v>
      </c>
      <c r="I163" s="74"/>
      <c r="J163" s="77"/>
      <c r="K163" s="77"/>
      <c r="L163" s="138" t="s">
        <v>107</v>
      </c>
      <c r="M163" s="58"/>
      <c r="N163" s="77"/>
      <c r="O163" s="129"/>
    </row>
    <row r="164" ht="15.75" customHeight="1">
      <c r="A164" s="77"/>
      <c r="B164" s="77"/>
      <c r="C164" s="77"/>
      <c r="D164" s="77"/>
      <c r="E164" s="78"/>
      <c r="F164" s="80"/>
      <c r="G164" s="77"/>
      <c r="H164" s="130" t="s">
        <v>34</v>
      </c>
      <c r="I164" s="74"/>
      <c r="J164" s="77"/>
      <c r="K164" s="77"/>
      <c r="L164" s="130" t="s">
        <v>109</v>
      </c>
      <c r="M164" s="132" t="str">
        <f>CONCATENATE("De ",M162*0.9," a ",M162*1,)</f>
        <v>De 0 a 0</v>
      </c>
      <c r="N164" s="77"/>
      <c r="O164" s="129"/>
    </row>
    <row r="165" ht="15.75" customHeight="1">
      <c r="A165" s="77"/>
      <c r="B165" s="77"/>
      <c r="C165" s="77"/>
      <c r="D165" s="77"/>
      <c r="E165" s="78"/>
      <c r="F165" s="80"/>
      <c r="G165" s="77"/>
      <c r="H165" s="130" t="s">
        <v>38</v>
      </c>
      <c r="I165" s="74"/>
      <c r="J165" s="77"/>
      <c r="K165" s="77"/>
      <c r="L165" s="130" t="s">
        <v>110</v>
      </c>
      <c r="M165" s="132" t="str">
        <f>CONCATENATE("De ",M162*0.76," a ",M162*0.89,)</f>
        <v>De 0 a 0</v>
      </c>
      <c r="N165" s="77"/>
      <c r="O165" s="129"/>
    </row>
    <row r="166" ht="15.75" customHeight="1">
      <c r="A166" s="77"/>
      <c r="B166" s="77"/>
      <c r="C166" s="77"/>
      <c r="D166" s="77"/>
      <c r="E166" s="78"/>
      <c r="F166" s="80"/>
      <c r="G166" s="77"/>
      <c r="H166" s="130" t="s">
        <v>39</v>
      </c>
      <c r="I166" s="86"/>
      <c r="J166" s="77"/>
      <c r="K166" s="77"/>
      <c r="L166" s="130" t="s">
        <v>111</v>
      </c>
      <c r="M166" s="132" t="str">
        <f>CONCATENATE("De ",M162*0.6," a ",M162*0.75,)</f>
        <v>De 0 a 0</v>
      </c>
      <c r="N166" s="77"/>
      <c r="O166" s="129"/>
    </row>
    <row r="167" ht="15.75" customHeight="1">
      <c r="A167" s="77"/>
      <c r="B167" s="77"/>
      <c r="C167" s="77"/>
      <c r="D167" s="133"/>
      <c r="E167" s="30"/>
      <c r="F167" s="31"/>
      <c r="G167" s="73"/>
      <c r="H167" s="130" t="s">
        <v>37</v>
      </c>
      <c r="I167" s="74"/>
      <c r="J167" s="73"/>
      <c r="K167" s="73"/>
      <c r="L167" s="130" t="s">
        <v>112</v>
      </c>
      <c r="M167" s="132" t="str">
        <f>CONCATENATE("De ",M162*0," a ",M162*0.59,)</f>
        <v>De 0 a 0</v>
      </c>
      <c r="N167" s="73"/>
      <c r="O167" s="129"/>
    </row>
    <row r="168" ht="6.0" customHeight="1">
      <c r="A168" s="77"/>
      <c r="B168" s="77"/>
      <c r="C168" s="77"/>
      <c r="D168" s="134"/>
      <c r="E168" s="113"/>
      <c r="F168" s="113"/>
      <c r="G168" s="113"/>
      <c r="H168" s="113"/>
      <c r="I168" s="113"/>
      <c r="J168" s="113"/>
      <c r="K168" s="113"/>
      <c r="L168" s="113"/>
      <c r="M168" s="113"/>
      <c r="N168" s="61"/>
      <c r="O168" s="129"/>
    </row>
    <row r="169" ht="15.75" customHeight="1">
      <c r="A169" s="77"/>
      <c r="B169" s="77"/>
      <c r="C169" s="77"/>
      <c r="D169" s="121"/>
      <c r="E169" s="141"/>
      <c r="F169" s="27"/>
      <c r="G169" s="83"/>
      <c r="H169" s="123" t="s">
        <v>120</v>
      </c>
      <c r="I169" s="86"/>
      <c r="J169" s="92"/>
      <c r="K169" s="86"/>
      <c r="L169" s="126" t="s">
        <v>36</v>
      </c>
      <c r="M169" s="136"/>
      <c r="N169" s="137"/>
      <c r="O169" s="129"/>
    </row>
    <row r="170" ht="15.75" customHeight="1">
      <c r="A170" s="77"/>
      <c r="B170" s="77"/>
      <c r="C170" s="77"/>
      <c r="D170" s="77"/>
      <c r="E170" s="78"/>
      <c r="F170" s="80"/>
      <c r="G170" s="77"/>
      <c r="H170" s="73"/>
      <c r="I170" s="73"/>
      <c r="J170" s="77"/>
      <c r="K170" s="77"/>
      <c r="L170" s="128" t="s">
        <v>40</v>
      </c>
      <c r="M170" s="92"/>
      <c r="N170" s="77"/>
      <c r="O170" s="129"/>
    </row>
    <row r="171" ht="15.75" customHeight="1">
      <c r="A171" s="77"/>
      <c r="B171" s="77"/>
      <c r="C171" s="77"/>
      <c r="D171" s="77"/>
      <c r="E171" s="78"/>
      <c r="F171" s="80"/>
      <c r="G171" s="77"/>
      <c r="H171" s="130" t="s">
        <v>33</v>
      </c>
      <c r="I171" s="74"/>
      <c r="J171" s="77"/>
      <c r="K171" s="77"/>
      <c r="L171" s="138" t="s">
        <v>107</v>
      </c>
      <c r="M171" s="58"/>
      <c r="N171" s="77"/>
      <c r="O171" s="129"/>
    </row>
    <row r="172" ht="15.75" customHeight="1">
      <c r="A172" s="77"/>
      <c r="B172" s="77"/>
      <c r="C172" s="77"/>
      <c r="D172" s="77"/>
      <c r="E172" s="78"/>
      <c r="F172" s="80"/>
      <c r="G172" s="77"/>
      <c r="H172" s="130" t="s">
        <v>34</v>
      </c>
      <c r="I172" s="74"/>
      <c r="J172" s="77"/>
      <c r="K172" s="77"/>
      <c r="L172" s="130" t="s">
        <v>109</v>
      </c>
      <c r="M172" s="132" t="str">
        <f>CONCATENATE("De ",M170*0.9," a ",M170*1,)</f>
        <v>De 0 a 0</v>
      </c>
      <c r="N172" s="77"/>
      <c r="O172" s="129"/>
    </row>
    <row r="173" ht="15.75" customHeight="1">
      <c r="A173" s="77"/>
      <c r="B173" s="77"/>
      <c r="C173" s="77"/>
      <c r="D173" s="77"/>
      <c r="E173" s="78"/>
      <c r="F173" s="80"/>
      <c r="G173" s="77"/>
      <c r="H173" s="130" t="s">
        <v>38</v>
      </c>
      <c r="I173" s="74"/>
      <c r="J173" s="77"/>
      <c r="K173" s="77"/>
      <c r="L173" s="130" t="s">
        <v>110</v>
      </c>
      <c r="M173" s="132" t="str">
        <f>CONCATENATE("De ",M170*0.76," a ",M170*0.89,)</f>
        <v>De 0 a 0</v>
      </c>
      <c r="N173" s="77"/>
      <c r="O173" s="129"/>
    </row>
    <row r="174" ht="15.75" customHeight="1">
      <c r="A174" s="77"/>
      <c r="B174" s="77"/>
      <c r="C174" s="77"/>
      <c r="D174" s="77"/>
      <c r="E174" s="78"/>
      <c r="F174" s="80"/>
      <c r="G174" s="77"/>
      <c r="H174" s="130" t="s">
        <v>39</v>
      </c>
      <c r="I174" s="86"/>
      <c r="J174" s="77"/>
      <c r="K174" s="77"/>
      <c r="L174" s="130" t="s">
        <v>111</v>
      </c>
      <c r="M174" s="132" t="str">
        <f>CONCATENATE("De ",M170*0.6," a ",M170*0.75,)</f>
        <v>De 0 a 0</v>
      </c>
      <c r="N174" s="77"/>
      <c r="O174" s="129"/>
    </row>
    <row r="175" ht="15.75" customHeight="1">
      <c r="A175" s="77"/>
      <c r="B175" s="77"/>
      <c r="C175" s="77"/>
      <c r="D175" s="133"/>
      <c r="E175" s="30"/>
      <c r="F175" s="31"/>
      <c r="G175" s="73"/>
      <c r="H175" s="130" t="s">
        <v>37</v>
      </c>
      <c r="I175" s="74"/>
      <c r="J175" s="73"/>
      <c r="K175" s="73"/>
      <c r="L175" s="130" t="s">
        <v>112</v>
      </c>
      <c r="M175" s="132" t="str">
        <f>CONCATENATE("De ",M170*0," a ",M170*0.59,)</f>
        <v>De 0 a 0</v>
      </c>
      <c r="N175" s="73"/>
      <c r="O175" s="129"/>
    </row>
    <row r="176" ht="6.0" customHeight="1">
      <c r="A176" s="77"/>
      <c r="B176" s="77"/>
      <c r="C176" s="77"/>
      <c r="D176" s="139"/>
      <c r="E176" s="113"/>
      <c r="F176" s="113"/>
      <c r="G176" s="113"/>
      <c r="H176" s="113"/>
      <c r="I176" s="113"/>
      <c r="J176" s="113"/>
      <c r="K176" s="113"/>
      <c r="L176" s="113"/>
      <c r="M176" s="113"/>
      <c r="N176" s="61"/>
      <c r="O176" s="129"/>
    </row>
    <row r="177" ht="15.75" customHeight="1">
      <c r="A177" s="77"/>
      <c r="B177" s="77"/>
      <c r="C177" s="77"/>
      <c r="D177" s="121"/>
      <c r="E177" s="141"/>
      <c r="F177" s="27"/>
      <c r="G177" s="83"/>
      <c r="H177" s="123" t="s">
        <v>121</v>
      </c>
      <c r="I177" s="86"/>
      <c r="J177" s="92"/>
      <c r="K177" s="86"/>
      <c r="L177" s="126" t="s">
        <v>36</v>
      </c>
      <c r="M177" s="136"/>
      <c r="N177" s="137"/>
      <c r="O177" s="129"/>
    </row>
    <row r="178" ht="15.75" customHeight="1">
      <c r="A178" s="77"/>
      <c r="B178" s="77"/>
      <c r="C178" s="77"/>
      <c r="D178" s="77"/>
      <c r="E178" s="78"/>
      <c r="F178" s="80"/>
      <c r="G178" s="77"/>
      <c r="H178" s="73"/>
      <c r="I178" s="73"/>
      <c r="J178" s="77"/>
      <c r="K178" s="77"/>
      <c r="L178" s="128" t="s">
        <v>40</v>
      </c>
      <c r="M178" s="92"/>
      <c r="N178" s="77"/>
      <c r="O178" s="129"/>
    </row>
    <row r="179" ht="15.75" customHeight="1">
      <c r="A179" s="77"/>
      <c r="B179" s="77"/>
      <c r="C179" s="77"/>
      <c r="D179" s="77"/>
      <c r="E179" s="78"/>
      <c r="F179" s="80"/>
      <c r="G179" s="77"/>
      <c r="H179" s="130" t="s">
        <v>33</v>
      </c>
      <c r="I179" s="74"/>
      <c r="J179" s="77"/>
      <c r="K179" s="77"/>
      <c r="L179" s="138" t="s">
        <v>107</v>
      </c>
      <c r="M179" s="58"/>
      <c r="N179" s="77"/>
      <c r="O179" s="129"/>
    </row>
    <row r="180" ht="15.75" customHeight="1">
      <c r="A180" s="77"/>
      <c r="B180" s="77"/>
      <c r="C180" s="77"/>
      <c r="D180" s="77"/>
      <c r="E180" s="78"/>
      <c r="F180" s="80"/>
      <c r="G180" s="77"/>
      <c r="H180" s="130" t="s">
        <v>34</v>
      </c>
      <c r="I180" s="74"/>
      <c r="J180" s="77"/>
      <c r="K180" s="77"/>
      <c r="L180" s="130" t="s">
        <v>109</v>
      </c>
      <c r="M180" s="132" t="str">
        <f>CONCATENATE("De ",M178*0.9," a ",M178*1,)</f>
        <v>De 0 a 0</v>
      </c>
      <c r="N180" s="77"/>
      <c r="O180" s="129"/>
    </row>
    <row r="181" ht="15.75" customHeight="1">
      <c r="A181" s="77"/>
      <c r="B181" s="77"/>
      <c r="C181" s="77"/>
      <c r="D181" s="77"/>
      <c r="E181" s="78"/>
      <c r="F181" s="80"/>
      <c r="G181" s="77"/>
      <c r="H181" s="130" t="s">
        <v>38</v>
      </c>
      <c r="I181" s="74"/>
      <c r="J181" s="77"/>
      <c r="K181" s="77"/>
      <c r="L181" s="130" t="s">
        <v>110</v>
      </c>
      <c r="M181" s="132" t="str">
        <f>CONCATENATE("De ",M178*0.76," a ",M178*0.89,)</f>
        <v>De 0 a 0</v>
      </c>
      <c r="N181" s="77"/>
      <c r="O181" s="129"/>
    </row>
    <row r="182" ht="15.75" customHeight="1">
      <c r="A182" s="77"/>
      <c r="B182" s="77"/>
      <c r="C182" s="77"/>
      <c r="D182" s="77"/>
      <c r="E182" s="78"/>
      <c r="F182" s="80"/>
      <c r="G182" s="77"/>
      <c r="H182" s="130" t="s">
        <v>39</v>
      </c>
      <c r="I182" s="86"/>
      <c r="J182" s="77"/>
      <c r="K182" s="77"/>
      <c r="L182" s="130" t="s">
        <v>111</v>
      </c>
      <c r="M182" s="132" t="str">
        <f>CONCATENATE("De ",M178*0.6," a ",M178*0.75,)</f>
        <v>De 0 a 0</v>
      </c>
      <c r="N182" s="77"/>
      <c r="O182" s="129"/>
    </row>
    <row r="183" ht="15.75" customHeight="1">
      <c r="A183" s="77"/>
      <c r="B183" s="77"/>
      <c r="C183" s="77"/>
      <c r="D183" s="133"/>
      <c r="E183" s="30"/>
      <c r="F183" s="31"/>
      <c r="G183" s="73"/>
      <c r="H183" s="130" t="s">
        <v>37</v>
      </c>
      <c r="I183" s="74"/>
      <c r="J183" s="73"/>
      <c r="K183" s="73"/>
      <c r="L183" s="130" t="s">
        <v>112</v>
      </c>
      <c r="M183" s="132" t="str">
        <f>CONCATENATE("De ",M178*0," a ",M178*0.59,)</f>
        <v>De 0 a 0</v>
      </c>
      <c r="N183" s="73"/>
      <c r="O183" s="129"/>
    </row>
    <row r="184" ht="6.0" customHeight="1">
      <c r="A184" s="77"/>
      <c r="B184" s="77"/>
      <c r="C184" s="77"/>
      <c r="D184" s="140"/>
      <c r="E184" s="113"/>
      <c r="F184" s="113"/>
      <c r="G184" s="113"/>
      <c r="H184" s="113"/>
      <c r="I184" s="113"/>
      <c r="J184" s="113"/>
      <c r="K184" s="113"/>
      <c r="L184" s="113"/>
      <c r="M184" s="113"/>
      <c r="N184" s="61"/>
      <c r="O184" s="129"/>
    </row>
    <row r="185" ht="15.75" customHeight="1">
      <c r="A185" s="77"/>
      <c r="B185" s="77"/>
      <c r="C185" s="77"/>
      <c r="D185" s="121"/>
      <c r="E185" s="141"/>
      <c r="F185" s="27"/>
      <c r="G185" s="83"/>
      <c r="H185" s="123" t="s">
        <v>122</v>
      </c>
      <c r="I185" s="86"/>
      <c r="J185" s="92"/>
      <c r="K185" s="86"/>
      <c r="L185" s="126" t="s">
        <v>36</v>
      </c>
      <c r="M185" s="136"/>
      <c r="N185" s="137"/>
      <c r="O185" s="129"/>
    </row>
    <row r="186" ht="15.75" customHeight="1">
      <c r="A186" s="77"/>
      <c r="B186" s="77"/>
      <c r="C186" s="77"/>
      <c r="D186" s="77"/>
      <c r="E186" s="78"/>
      <c r="F186" s="80"/>
      <c r="G186" s="77"/>
      <c r="H186" s="73"/>
      <c r="I186" s="73"/>
      <c r="J186" s="77"/>
      <c r="K186" s="77"/>
      <c r="L186" s="128" t="s">
        <v>40</v>
      </c>
      <c r="M186" s="92"/>
      <c r="N186" s="77"/>
      <c r="O186" s="10"/>
    </row>
    <row r="187" ht="15.75" customHeight="1">
      <c r="A187" s="77"/>
      <c r="B187" s="77"/>
      <c r="C187" s="77"/>
      <c r="D187" s="77"/>
      <c r="E187" s="78"/>
      <c r="F187" s="80"/>
      <c r="G187" s="77"/>
      <c r="H187" s="130" t="s">
        <v>33</v>
      </c>
      <c r="I187" s="74"/>
      <c r="J187" s="77"/>
      <c r="K187" s="77"/>
      <c r="L187" s="138" t="s">
        <v>107</v>
      </c>
      <c r="M187" s="58"/>
      <c r="N187" s="77"/>
      <c r="O187" s="10"/>
    </row>
    <row r="188" ht="15.75" customHeight="1">
      <c r="A188" s="77"/>
      <c r="B188" s="77"/>
      <c r="C188" s="77"/>
      <c r="D188" s="77"/>
      <c r="E188" s="78"/>
      <c r="F188" s="80"/>
      <c r="G188" s="77"/>
      <c r="H188" s="130" t="s">
        <v>34</v>
      </c>
      <c r="I188" s="74"/>
      <c r="J188" s="77"/>
      <c r="K188" s="77"/>
      <c r="L188" s="130" t="s">
        <v>109</v>
      </c>
      <c r="M188" s="132" t="str">
        <f>CONCATENATE("De ",M186*0.9," a ",M186*1,)</f>
        <v>De 0 a 0</v>
      </c>
      <c r="N188" s="77"/>
      <c r="O188" s="10"/>
    </row>
    <row r="189" ht="15.75" customHeight="1">
      <c r="A189" s="77"/>
      <c r="B189" s="77"/>
      <c r="C189" s="77"/>
      <c r="D189" s="77"/>
      <c r="E189" s="78"/>
      <c r="F189" s="80"/>
      <c r="G189" s="77"/>
      <c r="H189" s="130" t="s">
        <v>38</v>
      </c>
      <c r="I189" s="74"/>
      <c r="J189" s="77"/>
      <c r="K189" s="77"/>
      <c r="L189" s="130" t="s">
        <v>110</v>
      </c>
      <c r="M189" s="132" t="str">
        <f>CONCATENATE("De ",M186*0.76," a ",M186*0.89,)</f>
        <v>De 0 a 0</v>
      </c>
      <c r="N189" s="77"/>
      <c r="O189" s="10"/>
    </row>
    <row r="190" ht="15.75" customHeight="1">
      <c r="A190" s="77"/>
      <c r="B190" s="77"/>
      <c r="C190" s="77"/>
      <c r="D190" s="77"/>
      <c r="E190" s="78"/>
      <c r="F190" s="80"/>
      <c r="G190" s="77"/>
      <c r="H190" s="130" t="s">
        <v>39</v>
      </c>
      <c r="I190" s="86"/>
      <c r="J190" s="77"/>
      <c r="K190" s="77"/>
      <c r="L190" s="130" t="s">
        <v>111</v>
      </c>
      <c r="M190" s="132" t="str">
        <f>CONCATENATE("De ",M186*0.6," a ",M186*0.75,)</f>
        <v>De 0 a 0</v>
      </c>
      <c r="N190" s="77"/>
      <c r="O190" s="10"/>
    </row>
    <row r="191" ht="15.75" customHeight="1">
      <c r="A191" s="73"/>
      <c r="B191" s="73"/>
      <c r="C191" s="73"/>
      <c r="D191" s="73"/>
      <c r="E191" s="30"/>
      <c r="F191" s="31"/>
      <c r="G191" s="73"/>
      <c r="H191" s="130" t="s">
        <v>37</v>
      </c>
      <c r="I191" s="74"/>
      <c r="J191" s="73"/>
      <c r="K191" s="73"/>
      <c r="L191" s="130" t="s">
        <v>112</v>
      </c>
      <c r="M191" s="132" t="str">
        <f>CONCATENATE("De ",M186*0," a ",M186*0.59,)</f>
        <v>De 0 a 0</v>
      </c>
      <c r="N191" s="73"/>
      <c r="O191" s="10"/>
    </row>
    <row r="192" ht="15.75" customHeight="1">
      <c r="A192" s="142" t="s">
        <v>98</v>
      </c>
      <c r="B192" s="103"/>
      <c r="C192" s="103"/>
      <c r="D192" s="103"/>
      <c r="E192" s="103"/>
      <c r="F192" s="103"/>
      <c r="G192" s="103"/>
      <c r="H192" s="103"/>
      <c r="I192" s="104"/>
      <c r="J192" s="143">
        <f>SUM(J161:J191)/60</f>
        <v>0</v>
      </c>
      <c r="K192" s="10"/>
      <c r="L192" s="10"/>
      <c r="M192" s="10"/>
      <c r="N192" s="10"/>
      <c r="O192" s="10"/>
    </row>
    <row r="193" ht="15.75" customHeight="1">
      <c r="A193" s="20"/>
      <c r="B193" s="20"/>
    </row>
    <row r="194" ht="58.5" customHeight="1">
      <c r="A194" s="53" t="s">
        <v>81</v>
      </c>
      <c r="B194" s="54" t="s">
        <v>82</v>
      </c>
      <c r="C194" s="55" t="s">
        <v>83</v>
      </c>
      <c r="D194" s="56" t="s">
        <v>84</v>
      </c>
      <c r="E194" s="57"/>
      <c r="F194" s="58"/>
      <c r="G194" s="59" t="s">
        <v>46</v>
      </c>
      <c r="H194" s="60" t="s">
        <v>85</v>
      </c>
      <c r="I194" s="61"/>
      <c r="J194" s="62" t="s">
        <v>14</v>
      </c>
      <c r="K194" s="62" t="s">
        <v>13</v>
      </c>
      <c r="L194" s="63" t="s">
        <v>86</v>
      </c>
      <c r="M194" s="56" t="s">
        <v>87</v>
      </c>
      <c r="N194" s="58"/>
      <c r="O194" s="64"/>
    </row>
    <row r="195" ht="15.75" customHeight="1">
      <c r="A195" s="65">
        <v>5.0</v>
      </c>
      <c r="B195" s="66">
        <v>45745.0</v>
      </c>
      <c r="C195" s="144"/>
      <c r="D195" s="145" t="s">
        <v>89</v>
      </c>
      <c r="E195" s="146"/>
      <c r="F195" s="27"/>
      <c r="G195" s="86"/>
      <c r="H195" s="71" t="s">
        <v>11</v>
      </c>
      <c r="I195" s="72"/>
      <c r="J195" s="73"/>
      <c r="K195" s="73"/>
      <c r="L195" s="74"/>
      <c r="M195" s="75" t="s">
        <v>91</v>
      </c>
      <c r="N195" s="61"/>
      <c r="O195" s="76"/>
    </row>
    <row r="196" ht="169.5" customHeight="1">
      <c r="A196" s="77"/>
      <c r="B196" s="77"/>
      <c r="C196" s="78"/>
      <c r="D196" s="73"/>
      <c r="E196" s="30"/>
      <c r="F196" s="31"/>
      <c r="G196" s="77"/>
      <c r="H196" s="74"/>
      <c r="I196" s="81"/>
      <c r="J196" s="82"/>
      <c r="K196" s="83"/>
      <c r="L196" s="84"/>
      <c r="M196" s="85" t="s">
        <v>32</v>
      </c>
      <c r="N196" s="86"/>
      <c r="O196" s="36"/>
    </row>
    <row r="197" ht="15.75" customHeight="1">
      <c r="A197" s="77"/>
      <c r="B197" s="77"/>
      <c r="C197" s="78"/>
      <c r="D197" s="145" t="s">
        <v>92</v>
      </c>
      <c r="E197" s="146"/>
      <c r="F197" s="27"/>
      <c r="G197" s="77"/>
      <c r="H197" s="88" t="s">
        <v>117</v>
      </c>
      <c r="I197" s="72"/>
      <c r="J197" s="89"/>
      <c r="K197" s="58"/>
      <c r="L197" s="77"/>
      <c r="M197" s="90" t="s">
        <v>33</v>
      </c>
      <c r="N197" s="74"/>
      <c r="O197" s="36"/>
    </row>
    <row r="198" ht="36.75" customHeight="1">
      <c r="A198" s="77"/>
      <c r="B198" s="77"/>
      <c r="C198" s="78"/>
      <c r="D198" s="77"/>
      <c r="E198" s="78"/>
      <c r="F198" s="80"/>
      <c r="G198" s="77"/>
      <c r="H198" s="91"/>
      <c r="I198" s="83"/>
      <c r="J198" s="92"/>
      <c r="K198" s="93"/>
      <c r="L198" s="77"/>
      <c r="M198" s="90" t="s">
        <v>34</v>
      </c>
      <c r="N198" s="74"/>
      <c r="O198" s="36"/>
    </row>
    <row r="199" ht="61.5" customHeight="1">
      <c r="A199" s="77"/>
      <c r="B199" s="77"/>
      <c r="C199" s="78"/>
      <c r="D199" s="77"/>
      <c r="E199" s="78"/>
      <c r="F199" s="80"/>
      <c r="G199" s="77"/>
      <c r="H199" s="82"/>
      <c r="I199" s="73"/>
      <c r="J199" s="73"/>
      <c r="K199" s="77"/>
      <c r="L199" s="77"/>
      <c r="M199" s="94" t="s">
        <v>36</v>
      </c>
      <c r="N199" s="95"/>
      <c r="O199" s="36"/>
    </row>
    <row r="200" ht="36.75" customHeight="1">
      <c r="A200" s="77"/>
      <c r="B200" s="77"/>
      <c r="C200" s="78"/>
      <c r="D200" s="77"/>
      <c r="E200" s="78"/>
      <c r="F200" s="80"/>
      <c r="G200" s="77"/>
      <c r="H200" s="96"/>
      <c r="I200" s="83"/>
      <c r="J200" s="92"/>
      <c r="K200" s="77"/>
      <c r="L200" s="77"/>
      <c r="M200" s="90" t="s">
        <v>14</v>
      </c>
      <c r="N200" s="82"/>
      <c r="O200" s="36"/>
    </row>
    <row r="201" ht="45.75" customHeight="1">
      <c r="A201" s="77"/>
      <c r="B201" s="77"/>
      <c r="C201" s="78"/>
      <c r="D201" s="73"/>
      <c r="E201" s="30"/>
      <c r="F201" s="31"/>
      <c r="G201" s="77"/>
      <c r="H201" s="92"/>
      <c r="I201" s="73"/>
      <c r="J201" s="77"/>
      <c r="K201" s="77"/>
      <c r="L201" s="77"/>
      <c r="M201" s="90" t="s">
        <v>37</v>
      </c>
      <c r="N201" s="74"/>
      <c r="O201" s="36"/>
    </row>
    <row r="202" ht="15.75" customHeight="1">
      <c r="A202" s="77"/>
      <c r="B202" s="77"/>
      <c r="C202" s="78"/>
      <c r="D202" s="145" t="s">
        <v>96</v>
      </c>
      <c r="E202" s="146"/>
      <c r="F202" s="27"/>
      <c r="G202" s="77"/>
      <c r="H202" s="88" t="s">
        <v>26</v>
      </c>
      <c r="I202" s="72"/>
      <c r="J202" s="99"/>
      <c r="K202" s="61"/>
      <c r="L202" s="77"/>
      <c r="M202" s="90" t="s">
        <v>38</v>
      </c>
      <c r="N202" s="74"/>
      <c r="O202" s="36"/>
    </row>
    <row r="203" ht="153.75" customHeight="1">
      <c r="A203" s="73"/>
      <c r="B203" s="73"/>
      <c r="C203" s="30"/>
      <c r="D203" s="73"/>
      <c r="E203" s="30"/>
      <c r="F203" s="31"/>
      <c r="G203" s="73"/>
      <c r="H203" s="74"/>
      <c r="I203" s="81"/>
      <c r="J203" s="100"/>
      <c r="K203" s="101"/>
      <c r="L203" s="73"/>
      <c r="M203" s="90" t="s">
        <v>39</v>
      </c>
      <c r="N203" s="86"/>
      <c r="O203" s="36"/>
    </row>
    <row r="204" ht="15.75" customHeight="1">
      <c r="A204" s="102" t="s">
        <v>98</v>
      </c>
      <c r="B204" s="103"/>
      <c r="C204" s="103"/>
      <c r="D204" s="103"/>
      <c r="E204" s="103"/>
      <c r="F204" s="103"/>
      <c r="G204" s="103"/>
      <c r="H204" s="103"/>
      <c r="I204" s="104"/>
      <c r="J204" s="105">
        <f>(J196+J198+J200+J203+N200)/60</f>
        <v>0</v>
      </c>
      <c r="K204" s="106"/>
      <c r="L204" s="106"/>
      <c r="M204" s="90" t="s">
        <v>40</v>
      </c>
      <c r="N204" s="82"/>
    </row>
    <row r="205" ht="15.75" customHeight="1">
      <c r="A205" s="20"/>
      <c r="B205" s="20"/>
      <c r="C205" s="10"/>
      <c r="D205" s="10"/>
      <c r="E205" s="10"/>
      <c r="F205" s="10"/>
      <c r="G205" s="10"/>
      <c r="H205" s="10"/>
      <c r="I205" s="10"/>
      <c r="J205" s="10"/>
      <c r="K205" s="107" t="s">
        <v>99</v>
      </c>
      <c r="L205" s="108">
        <f>M208*0.59</f>
        <v>0</v>
      </c>
      <c r="M205" s="109">
        <f>M208*0</f>
        <v>0</v>
      </c>
      <c r="N205" s="107" t="s">
        <v>100</v>
      </c>
      <c r="O205" s="10"/>
    </row>
    <row r="206" ht="47.25" customHeight="1">
      <c r="A206" s="110" t="s">
        <v>42</v>
      </c>
      <c r="B206" s="111" t="s">
        <v>82</v>
      </c>
      <c r="C206" s="110" t="s">
        <v>83</v>
      </c>
      <c r="D206" s="112" t="s">
        <v>118</v>
      </c>
      <c r="E206" s="113"/>
      <c r="F206" s="61"/>
      <c r="G206" s="114" t="s">
        <v>46</v>
      </c>
      <c r="H206" s="112" t="s">
        <v>102</v>
      </c>
      <c r="I206" s="61"/>
      <c r="J206" s="115" t="s">
        <v>14</v>
      </c>
      <c r="K206" s="116" t="s">
        <v>13</v>
      </c>
      <c r="L206" s="112" t="s">
        <v>119</v>
      </c>
      <c r="M206" s="61"/>
      <c r="N206" s="117" t="s">
        <v>50</v>
      </c>
      <c r="O206" s="118"/>
    </row>
    <row r="207" ht="15.75" customHeight="1">
      <c r="A207" s="147">
        <v>5.0</v>
      </c>
      <c r="B207" s="148">
        <v>45745.0</v>
      </c>
      <c r="C207" s="68"/>
      <c r="D207" s="121"/>
      <c r="E207" s="141"/>
      <c r="F207" s="27"/>
      <c r="G207" s="83"/>
      <c r="H207" s="123" t="s">
        <v>32</v>
      </c>
      <c r="I207" s="83"/>
      <c r="J207" s="124"/>
      <c r="K207" s="125"/>
      <c r="L207" s="126" t="s">
        <v>36</v>
      </c>
      <c r="M207" s="127"/>
      <c r="N207" s="150"/>
      <c r="O207" s="76"/>
    </row>
    <row r="208" ht="15.75" customHeight="1">
      <c r="A208" s="77"/>
      <c r="B208" s="77"/>
      <c r="C208" s="77"/>
      <c r="D208" s="77"/>
      <c r="E208" s="78"/>
      <c r="F208" s="80"/>
      <c r="G208" s="77"/>
      <c r="H208" s="73"/>
      <c r="I208" s="73"/>
      <c r="J208" s="77"/>
      <c r="K208" s="77"/>
      <c r="L208" s="128" t="s">
        <v>40</v>
      </c>
      <c r="M208" s="92"/>
      <c r="N208" s="77"/>
      <c r="O208" s="129"/>
    </row>
    <row r="209" ht="15.75" customHeight="1">
      <c r="A209" s="77"/>
      <c r="B209" s="77"/>
      <c r="C209" s="77"/>
      <c r="D209" s="77"/>
      <c r="E209" s="78"/>
      <c r="F209" s="80"/>
      <c r="G209" s="77"/>
      <c r="H209" s="130" t="s">
        <v>33</v>
      </c>
      <c r="I209" s="74"/>
      <c r="J209" s="77"/>
      <c r="K209" s="77"/>
      <c r="L209" s="138" t="s">
        <v>107</v>
      </c>
      <c r="M209" s="58"/>
      <c r="N209" s="77"/>
      <c r="O209" s="129"/>
    </row>
    <row r="210" ht="15.75" customHeight="1">
      <c r="A210" s="77"/>
      <c r="B210" s="77"/>
      <c r="C210" s="77"/>
      <c r="D210" s="77"/>
      <c r="E210" s="78"/>
      <c r="F210" s="80"/>
      <c r="G210" s="77"/>
      <c r="H210" s="130" t="s">
        <v>34</v>
      </c>
      <c r="I210" s="74"/>
      <c r="J210" s="77"/>
      <c r="K210" s="77"/>
      <c r="L210" s="130" t="s">
        <v>109</v>
      </c>
      <c r="M210" s="132" t="str">
        <f>CONCATENATE("De ",M208*0.9," a ",M208*1,)</f>
        <v>De 0 a 0</v>
      </c>
      <c r="N210" s="77"/>
      <c r="O210" s="129"/>
    </row>
    <row r="211" ht="15.75" customHeight="1">
      <c r="A211" s="77"/>
      <c r="B211" s="77"/>
      <c r="C211" s="77"/>
      <c r="D211" s="77"/>
      <c r="E211" s="78"/>
      <c r="F211" s="80"/>
      <c r="G211" s="77"/>
      <c r="H211" s="130" t="s">
        <v>38</v>
      </c>
      <c r="I211" s="74"/>
      <c r="J211" s="77"/>
      <c r="K211" s="77"/>
      <c r="L211" s="130" t="s">
        <v>110</v>
      </c>
      <c r="M211" s="132" t="str">
        <f>CONCATENATE("De ",M208*0.76," a ",M208*0.89,)</f>
        <v>De 0 a 0</v>
      </c>
      <c r="N211" s="77"/>
      <c r="O211" s="129"/>
    </row>
    <row r="212" ht="15.75" customHeight="1">
      <c r="A212" s="77"/>
      <c r="B212" s="77"/>
      <c r="C212" s="77"/>
      <c r="D212" s="77"/>
      <c r="E212" s="78"/>
      <c r="F212" s="80"/>
      <c r="G212" s="77"/>
      <c r="H212" s="130" t="s">
        <v>39</v>
      </c>
      <c r="I212" s="86"/>
      <c r="J212" s="77"/>
      <c r="K212" s="77"/>
      <c r="L212" s="130" t="s">
        <v>111</v>
      </c>
      <c r="M212" s="132" t="str">
        <f>CONCATENATE("De ",M208*0.6," a ",M208*0.75,)</f>
        <v>De 0 a 0</v>
      </c>
      <c r="N212" s="77"/>
      <c r="O212" s="129"/>
    </row>
    <row r="213" ht="15.75" customHeight="1">
      <c r="A213" s="77"/>
      <c r="B213" s="77"/>
      <c r="C213" s="77"/>
      <c r="D213" s="133"/>
      <c r="E213" s="30"/>
      <c r="F213" s="31"/>
      <c r="G213" s="73"/>
      <c r="H213" s="130" t="s">
        <v>37</v>
      </c>
      <c r="I213" s="74"/>
      <c r="J213" s="73"/>
      <c r="K213" s="73"/>
      <c r="L213" s="130" t="s">
        <v>112</v>
      </c>
      <c r="M213" s="132" t="str">
        <f>CONCATENATE("De ",M208*0," a ",M208*0.59,)</f>
        <v>De 0 a 0</v>
      </c>
      <c r="N213" s="73"/>
      <c r="O213" s="129"/>
    </row>
    <row r="214" ht="6.0" customHeight="1">
      <c r="A214" s="77"/>
      <c r="B214" s="77"/>
      <c r="C214" s="77"/>
      <c r="D214" s="134"/>
      <c r="E214" s="113"/>
      <c r="F214" s="113"/>
      <c r="G214" s="113"/>
      <c r="H214" s="113"/>
      <c r="I214" s="113"/>
      <c r="J214" s="113"/>
      <c r="K214" s="113"/>
      <c r="L214" s="113"/>
      <c r="M214" s="113"/>
      <c r="N214" s="61"/>
      <c r="O214" s="129"/>
    </row>
    <row r="215" ht="15.75" customHeight="1">
      <c r="A215" s="77"/>
      <c r="B215" s="77"/>
      <c r="C215" s="77"/>
      <c r="D215" s="121"/>
      <c r="E215" s="141"/>
      <c r="F215" s="27"/>
      <c r="G215" s="83"/>
      <c r="H215" s="123" t="s">
        <v>120</v>
      </c>
      <c r="I215" s="86"/>
      <c r="J215" s="92"/>
      <c r="K215" s="86"/>
      <c r="L215" s="126" t="s">
        <v>36</v>
      </c>
      <c r="M215" s="136"/>
      <c r="N215" s="137"/>
      <c r="O215" s="129"/>
    </row>
    <row r="216" ht="15.75" customHeight="1">
      <c r="A216" s="77"/>
      <c r="B216" s="77"/>
      <c r="C216" s="77"/>
      <c r="D216" s="77"/>
      <c r="E216" s="78"/>
      <c r="F216" s="80"/>
      <c r="G216" s="77"/>
      <c r="H216" s="73"/>
      <c r="I216" s="73"/>
      <c r="J216" s="77"/>
      <c r="K216" s="77"/>
      <c r="L216" s="128" t="s">
        <v>40</v>
      </c>
      <c r="M216" s="92"/>
      <c r="N216" s="77"/>
      <c r="O216" s="129"/>
    </row>
    <row r="217" ht="15.75" customHeight="1">
      <c r="A217" s="77"/>
      <c r="B217" s="77"/>
      <c r="C217" s="77"/>
      <c r="D217" s="77"/>
      <c r="E217" s="78"/>
      <c r="F217" s="80"/>
      <c r="G217" s="77"/>
      <c r="H217" s="130" t="s">
        <v>33</v>
      </c>
      <c r="I217" s="74"/>
      <c r="J217" s="77"/>
      <c r="K217" s="77"/>
      <c r="L217" s="138" t="s">
        <v>107</v>
      </c>
      <c r="M217" s="58"/>
      <c r="N217" s="77"/>
      <c r="O217" s="129"/>
    </row>
    <row r="218" ht="15.75" customHeight="1">
      <c r="A218" s="77"/>
      <c r="B218" s="77"/>
      <c r="C218" s="77"/>
      <c r="D218" s="77"/>
      <c r="E218" s="78"/>
      <c r="F218" s="80"/>
      <c r="G218" s="77"/>
      <c r="H218" s="130" t="s">
        <v>34</v>
      </c>
      <c r="I218" s="74"/>
      <c r="J218" s="77"/>
      <c r="K218" s="77"/>
      <c r="L218" s="130" t="s">
        <v>109</v>
      </c>
      <c r="M218" s="132" t="str">
        <f>CONCATENATE("De ",M216*0.9," a ",M216*1,)</f>
        <v>De 0 a 0</v>
      </c>
      <c r="N218" s="77"/>
      <c r="O218" s="129"/>
    </row>
    <row r="219" ht="15.75" customHeight="1">
      <c r="A219" s="77"/>
      <c r="B219" s="77"/>
      <c r="C219" s="77"/>
      <c r="D219" s="77"/>
      <c r="E219" s="78"/>
      <c r="F219" s="80"/>
      <c r="G219" s="77"/>
      <c r="H219" s="130" t="s">
        <v>38</v>
      </c>
      <c r="I219" s="74"/>
      <c r="J219" s="77"/>
      <c r="K219" s="77"/>
      <c r="L219" s="130" t="s">
        <v>110</v>
      </c>
      <c r="M219" s="132" t="str">
        <f>CONCATENATE("De ",M216*0.76," a ",M216*0.89,)</f>
        <v>De 0 a 0</v>
      </c>
      <c r="N219" s="77"/>
      <c r="O219" s="129"/>
    </row>
    <row r="220" ht="15.75" customHeight="1">
      <c r="A220" s="77"/>
      <c r="B220" s="77"/>
      <c r="C220" s="77"/>
      <c r="D220" s="77"/>
      <c r="E220" s="78"/>
      <c r="F220" s="80"/>
      <c r="G220" s="77"/>
      <c r="H220" s="130" t="s">
        <v>39</v>
      </c>
      <c r="I220" s="86"/>
      <c r="J220" s="77"/>
      <c r="K220" s="77"/>
      <c r="L220" s="130" t="s">
        <v>111</v>
      </c>
      <c r="M220" s="132" t="str">
        <f>CONCATENATE("De ",M216*0.6," a ",M216*0.75,)</f>
        <v>De 0 a 0</v>
      </c>
      <c r="N220" s="77"/>
      <c r="O220" s="129"/>
    </row>
    <row r="221" ht="15.75" customHeight="1">
      <c r="A221" s="77"/>
      <c r="B221" s="77"/>
      <c r="C221" s="77"/>
      <c r="D221" s="133"/>
      <c r="E221" s="30"/>
      <c r="F221" s="31"/>
      <c r="G221" s="73"/>
      <c r="H221" s="130" t="s">
        <v>37</v>
      </c>
      <c r="I221" s="74"/>
      <c r="J221" s="73"/>
      <c r="K221" s="73"/>
      <c r="L221" s="130" t="s">
        <v>112</v>
      </c>
      <c r="M221" s="132" t="str">
        <f>CONCATENATE("De ",M216*0," a ",M216*0.59,)</f>
        <v>De 0 a 0</v>
      </c>
      <c r="N221" s="73"/>
      <c r="O221" s="129"/>
    </row>
    <row r="222" ht="6.0" customHeight="1">
      <c r="A222" s="77"/>
      <c r="B222" s="77"/>
      <c r="C222" s="77"/>
      <c r="D222" s="139"/>
      <c r="E222" s="113"/>
      <c r="F222" s="113"/>
      <c r="G222" s="113"/>
      <c r="H222" s="113"/>
      <c r="I222" s="113"/>
      <c r="J222" s="113"/>
      <c r="K222" s="113"/>
      <c r="L222" s="113"/>
      <c r="M222" s="113"/>
      <c r="N222" s="61"/>
      <c r="O222" s="129"/>
    </row>
    <row r="223" ht="15.75" customHeight="1">
      <c r="A223" s="77"/>
      <c r="B223" s="77"/>
      <c r="C223" s="77"/>
      <c r="D223" s="121"/>
      <c r="E223" s="141"/>
      <c r="F223" s="27"/>
      <c r="G223" s="83"/>
      <c r="H223" s="123" t="s">
        <v>121</v>
      </c>
      <c r="I223" s="86"/>
      <c r="J223" s="92"/>
      <c r="K223" s="86"/>
      <c r="L223" s="126" t="s">
        <v>36</v>
      </c>
      <c r="M223" s="136"/>
      <c r="N223" s="137"/>
      <c r="O223" s="129"/>
    </row>
    <row r="224" ht="15.75" customHeight="1">
      <c r="A224" s="77"/>
      <c r="B224" s="77"/>
      <c r="C224" s="77"/>
      <c r="D224" s="77"/>
      <c r="E224" s="78"/>
      <c r="F224" s="80"/>
      <c r="G224" s="77"/>
      <c r="H224" s="73"/>
      <c r="I224" s="73"/>
      <c r="J224" s="77"/>
      <c r="K224" s="77"/>
      <c r="L224" s="128" t="s">
        <v>40</v>
      </c>
      <c r="M224" s="92"/>
      <c r="N224" s="77"/>
      <c r="O224" s="129"/>
    </row>
    <row r="225" ht="15.75" customHeight="1">
      <c r="A225" s="77"/>
      <c r="B225" s="77"/>
      <c r="C225" s="77"/>
      <c r="D225" s="77"/>
      <c r="E225" s="78"/>
      <c r="F225" s="80"/>
      <c r="G225" s="77"/>
      <c r="H225" s="130" t="s">
        <v>33</v>
      </c>
      <c r="I225" s="74"/>
      <c r="J225" s="77"/>
      <c r="K225" s="77"/>
      <c r="L225" s="138" t="s">
        <v>107</v>
      </c>
      <c r="M225" s="58"/>
      <c r="N225" s="77"/>
      <c r="O225" s="129"/>
    </row>
    <row r="226" ht="15.75" customHeight="1">
      <c r="A226" s="77"/>
      <c r="B226" s="77"/>
      <c r="C226" s="77"/>
      <c r="D226" s="77"/>
      <c r="E226" s="78"/>
      <c r="F226" s="80"/>
      <c r="G226" s="77"/>
      <c r="H226" s="130" t="s">
        <v>34</v>
      </c>
      <c r="I226" s="74"/>
      <c r="J226" s="77"/>
      <c r="K226" s="77"/>
      <c r="L226" s="130" t="s">
        <v>109</v>
      </c>
      <c r="M226" s="132" t="str">
        <f>CONCATENATE("De ",M224*0.9," a ",M224*1,)</f>
        <v>De 0 a 0</v>
      </c>
      <c r="N226" s="77"/>
      <c r="O226" s="129"/>
    </row>
    <row r="227" ht="15.75" customHeight="1">
      <c r="A227" s="77"/>
      <c r="B227" s="77"/>
      <c r="C227" s="77"/>
      <c r="D227" s="77"/>
      <c r="E227" s="78"/>
      <c r="F227" s="80"/>
      <c r="G227" s="77"/>
      <c r="H227" s="130" t="s">
        <v>38</v>
      </c>
      <c r="I227" s="74"/>
      <c r="J227" s="77"/>
      <c r="K227" s="77"/>
      <c r="L227" s="130" t="s">
        <v>110</v>
      </c>
      <c r="M227" s="132" t="str">
        <f>CONCATENATE("De ",M224*0.76," a ",M224*0.89,)</f>
        <v>De 0 a 0</v>
      </c>
      <c r="N227" s="77"/>
      <c r="O227" s="129"/>
    </row>
    <row r="228" ht="15.75" customHeight="1">
      <c r="A228" s="77"/>
      <c r="B228" s="77"/>
      <c r="C228" s="77"/>
      <c r="D228" s="77"/>
      <c r="E228" s="78"/>
      <c r="F228" s="80"/>
      <c r="G228" s="77"/>
      <c r="H228" s="130" t="s">
        <v>39</v>
      </c>
      <c r="I228" s="86"/>
      <c r="J228" s="77"/>
      <c r="K228" s="77"/>
      <c r="L228" s="130" t="s">
        <v>111</v>
      </c>
      <c r="M228" s="132" t="str">
        <f>CONCATENATE("De ",M224*0.6," a ",M224*0.75,)</f>
        <v>De 0 a 0</v>
      </c>
      <c r="N228" s="77"/>
      <c r="O228" s="129"/>
    </row>
    <row r="229" ht="15.75" customHeight="1">
      <c r="A229" s="77"/>
      <c r="B229" s="77"/>
      <c r="C229" s="77"/>
      <c r="D229" s="133"/>
      <c r="E229" s="30"/>
      <c r="F229" s="31"/>
      <c r="G229" s="73"/>
      <c r="H229" s="130" t="s">
        <v>37</v>
      </c>
      <c r="I229" s="74"/>
      <c r="J229" s="73"/>
      <c r="K229" s="73"/>
      <c r="L229" s="130" t="s">
        <v>112</v>
      </c>
      <c r="M229" s="132" t="str">
        <f>CONCATENATE("De ",M224*0," a ",M224*0.59,)</f>
        <v>De 0 a 0</v>
      </c>
      <c r="N229" s="73"/>
      <c r="O229" s="129"/>
    </row>
    <row r="230" ht="6.0" customHeight="1">
      <c r="A230" s="77"/>
      <c r="B230" s="77"/>
      <c r="C230" s="77"/>
      <c r="D230" s="140"/>
      <c r="E230" s="113"/>
      <c r="F230" s="113"/>
      <c r="G230" s="113"/>
      <c r="H230" s="113"/>
      <c r="I230" s="113"/>
      <c r="J230" s="113"/>
      <c r="K230" s="113"/>
      <c r="L230" s="113"/>
      <c r="M230" s="113"/>
      <c r="N230" s="61"/>
      <c r="O230" s="129"/>
    </row>
    <row r="231" ht="15.75" customHeight="1">
      <c r="A231" s="77"/>
      <c r="B231" s="77"/>
      <c r="C231" s="77"/>
      <c r="D231" s="121"/>
      <c r="E231" s="141"/>
      <c r="F231" s="27"/>
      <c r="G231" s="83"/>
      <c r="H231" s="123" t="s">
        <v>122</v>
      </c>
      <c r="I231" s="86"/>
      <c r="J231" s="92"/>
      <c r="K231" s="86"/>
      <c r="L231" s="126" t="s">
        <v>36</v>
      </c>
      <c r="M231" s="136"/>
      <c r="N231" s="137"/>
      <c r="O231" s="129"/>
    </row>
    <row r="232" ht="15.75" customHeight="1">
      <c r="A232" s="77"/>
      <c r="B232" s="77"/>
      <c r="C232" s="77"/>
      <c r="D232" s="77"/>
      <c r="E232" s="78"/>
      <c r="F232" s="80"/>
      <c r="G232" s="77"/>
      <c r="H232" s="73"/>
      <c r="I232" s="73"/>
      <c r="J232" s="77"/>
      <c r="K232" s="77"/>
      <c r="L232" s="128" t="s">
        <v>40</v>
      </c>
      <c r="M232" s="92"/>
      <c r="N232" s="77"/>
      <c r="O232" s="10"/>
    </row>
    <row r="233" ht="15.75" customHeight="1">
      <c r="A233" s="77"/>
      <c r="B233" s="77"/>
      <c r="C233" s="77"/>
      <c r="D233" s="77"/>
      <c r="E233" s="78"/>
      <c r="F233" s="80"/>
      <c r="G233" s="77"/>
      <c r="H233" s="130" t="s">
        <v>33</v>
      </c>
      <c r="I233" s="74"/>
      <c r="J233" s="77"/>
      <c r="K233" s="77"/>
      <c r="L233" s="138" t="s">
        <v>107</v>
      </c>
      <c r="M233" s="58"/>
      <c r="N233" s="77"/>
      <c r="O233" s="10"/>
    </row>
    <row r="234" ht="15.75" customHeight="1">
      <c r="A234" s="77"/>
      <c r="B234" s="77"/>
      <c r="C234" s="77"/>
      <c r="D234" s="77"/>
      <c r="E234" s="78"/>
      <c r="F234" s="80"/>
      <c r="G234" s="77"/>
      <c r="H234" s="130" t="s">
        <v>34</v>
      </c>
      <c r="I234" s="74"/>
      <c r="J234" s="77"/>
      <c r="K234" s="77"/>
      <c r="L234" s="130" t="s">
        <v>109</v>
      </c>
      <c r="M234" s="132" t="str">
        <f>CONCATENATE("De ",M232*0.9," a ",M232*1,)</f>
        <v>De 0 a 0</v>
      </c>
      <c r="N234" s="77"/>
      <c r="O234" s="10"/>
    </row>
    <row r="235" ht="15.75" customHeight="1">
      <c r="A235" s="77"/>
      <c r="B235" s="77"/>
      <c r="C235" s="77"/>
      <c r="D235" s="77"/>
      <c r="E235" s="78"/>
      <c r="F235" s="80"/>
      <c r="G235" s="77"/>
      <c r="H235" s="130" t="s">
        <v>38</v>
      </c>
      <c r="I235" s="74"/>
      <c r="J235" s="77"/>
      <c r="K235" s="77"/>
      <c r="L235" s="130" t="s">
        <v>110</v>
      </c>
      <c r="M235" s="132" t="str">
        <f>CONCATENATE("De ",M232*0.76," a ",M232*0.89,)</f>
        <v>De 0 a 0</v>
      </c>
      <c r="N235" s="77"/>
      <c r="O235" s="10"/>
    </row>
    <row r="236" ht="15.75" customHeight="1">
      <c r="A236" s="77"/>
      <c r="B236" s="77"/>
      <c r="C236" s="77"/>
      <c r="D236" s="77"/>
      <c r="E236" s="78"/>
      <c r="F236" s="80"/>
      <c r="G236" s="77"/>
      <c r="H236" s="130" t="s">
        <v>39</v>
      </c>
      <c r="I236" s="86"/>
      <c r="J236" s="77"/>
      <c r="K236" s="77"/>
      <c r="L236" s="130" t="s">
        <v>111</v>
      </c>
      <c r="M236" s="132" t="str">
        <f>CONCATENATE("De ",M232*0.6," a ",M232*0.75,)</f>
        <v>De 0 a 0</v>
      </c>
      <c r="N236" s="77"/>
      <c r="O236" s="10"/>
    </row>
    <row r="237" ht="15.75" customHeight="1">
      <c r="A237" s="73"/>
      <c r="B237" s="73"/>
      <c r="C237" s="73"/>
      <c r="D237" s="73"/>
      <c r="E237" s="30"/>
      <c r="F237" s="31"/>
      <c r="G237" s="73"/>
      <c r="H237" s="130" t="s">
        <v>37</v>
      </c>
      <c r="I237" s="74"/>
      <c r="J237" s="73"/>
      <c r="K237" s="73"/>
      <c r="L237" s="130" t="s">
        <v>112</v>
      </c>
      <c r="M237" s="132" t="str">
        <f>CONCATENATE("De ",M232*0," a ",M232*0.59,)</f>
        <v>De 0 a 0</v>
      </c>
      <c r="N237" s="73"/>
      <c r="O237" s="10"/>
    </row>
    <row r="238" ht="15.75" customHeight="1">
      <c r="A238" s="142" t="s">
        <v>98</v>
      </c>
      <c r="B238" s="103"/>
      <c r="C238" s="103"/>
      <c r="D238" s="103"/>
      <c r="E238" s="103"/>
      <c r="F238" s="103"/>
      <c r="G238" s="103"/>
      <c r="H238" s="103"/>
      <c r="I238" s="104"/>
      <c r="J238" s="143">
        <f>SUM(J207:J237)/60</f>
        <v>0</v>
      </c>
      <c r="K238" s="10"/>
      <c r="L238" s="10"/>
      <c r="M238" s="10"/>
      <c r="N238" s="10"/>
      <c r="O238" s="10"/>
    </row>
    <row r="239" ht="15.75" customHeight="1">
      <c r="A239" s="20"/>
      <c r="B239" s="20"/>
    </row>
    <row r="240" ht="58.5" customHeight="1">
      <c r="A240" s="53" t="s">
        <v>81</v>
      </c>
      <c r="B240" s="54" t="s">
        <v>82</v>
      </c>
      <c r="C240" s="55" t="s">
        <v>83</v>
      </c>
      <c r="D240" s="56" t="s">
        <v>84</v>
      </c>
      <c r="E240" s="57"/>
      <c r="F240" s="58"/>
      <c r="G240" s="59" t="s">
        <v>46</v>
      </c>
      <c r="H240" s="60" t="s">
        <v>85</v>
      </c>
      <c r="I240" s="61"/>
      <c r="J240" s="62" t="s">
        <v>14</v>
      </c>
      <c r="K240" s="62" t="s">
        <v>13</v>
      </c>
      <c r="L240" s="63" t="s">
        <v>86</v>
      </c>
      <c r="M240" s="56" t="s">
        <v>87</v>
      </c>
      <c r="N240" s="58"/>
      <c r="O240" s="64"/>
    </row>
    <row r="241" ht="15.75" customHeight="1">
      <c r="A241" s="65">
        <v>6.0</v>
      </c>
      <c r="B241" s="66">
        <v>45752.0</v>
      </c>
      <c r="C241" s="144"/>
      <c r="D241" s="145" t="s">
        <v>89</v>
      </c>
      <c r="E241" s="146"/>
      <c r="F241" s="27"/>
      <c r="G241" s="86"/>
      <c r="H241" s="71" t="s">
        <v>11</v>
      </c>
      <c r="I241" s="72"/>
      <c r="J241" s="73"/>
      <c r="K241" s="73"/>
      <c r="L241" s="74"/>
      <c r="M241" s="75" t="s">
        <v>91</v>
      </c>
      <c r="N241" s="61"/>
      <c r="O241" s="76"/>
    </row>
    <row r="242" ht="169.5" customHeight="1">
      <c r="A242" s="77"/>
      <c r="B242" s="77"/>
      <c r="C242" s="78"/>
      <c r="D242" s="73"/>
      <c r="E242" s="30"/>
      <c r="F242" s="31"/>
      <c r="G242" s="77"/>
      <c r="H242" s="74"/>
      <c r="I242" s="81"/>
      <c r="J242" s="82"/>
      <c r="K242" s="83"/>
      <c r="L242" s="84"/>
      <c r="M242" s="85" t="s">
        <v>32</v>
      </c>
      <c r="N242" s="86"/>
      <c r="O242" s="36"/>
    </row>
    <row r="243" ht="15.75" customHeight="1">
      <c r="A243" s="77"/>
      <c r="B243" s="77"/>
      <c r="C243" s="78"/>
      <c r="D243" s="145" t="s">
        <v>92</v>
      </c>
      <c r="E243" s="146"/>
      <c r="F243" s="27"/>
      <c r="G243" s="77"/>
      <c r="H243" s="88" t="s">
        <v>117</v>
      </c>
      <c r="I243" s="72"/>
      <c r="J243" s="89"/>
      <c r="K243" s="58"/>
      <c r="L243" s="77"/>
      <c r="M243" s="90" t="s">
        <v>33</v>
      </c>
      <c r="N243" s="74"/>
      <c r="O243" s="36"/>
    </row>
    <row r="244" ht="36.75" customHeight="1">
      <c r="A244" s="77"/>
      <c r="B244" s="77"/>
      <c r="C244" s="78"/>
      <c r="D244" s="77"/>
      <c r="E244" s="78"/>
      <c r="F244" s="80"/>
      <c r="G244" s="77"/>
      <c r="H244" s="91"/>
      <c r="I244" s="83"/>
      <c r="J244" s="92"/>
      <c r="K244" s="93"/>
      <c r="L244" s="77"/>
      <c r="M244" s="90" t="s">
        <v>34</v>
      </c>
      <c r="N244" s="74"/>
      <c r="O244" s="36"/>
    </row>
    <row r="245" ht="61.5" customHeight="1">
      <c r="A245" s="77"/>
      <c r="B245" s="77"/>
      <c r="C245" s="78"/>
      <c r="D245" s="77"/>
      <c r="E245" s="78"/>
      <c r="F245" s="80"/>
      <c r="G245" s="77"/>
      <c r="H245" s="82"/>
      <c r="I245" s="73"/>
      <c r="J245" s="73"/>
      <c r="K245" s="77"/>
      <c r="L245" s="77"/>
      <c r="M245" s="94" t="s">
        <v>36</v>
      </c>
      <c r="N245" s="95"/>
      <c r="O245" s="36"/>
    </row>
    <row r="246" ht="36.75" customHeight="1">
      <c r="A246" s="77"/>
      <c r="B246" s="77"/>
      <c r="C246" s="78"/>
      <c r="D246" s="77"/>
      <c r="E246" s="78"/>
      <c r="F246" s="80"/>
      <c r="G246" s="77"/>
      <c r="H246" s="96"/>
      <c r="I246" s="83"/>
      <c r="J246" s="92"/>
      <c r="K246" s="77"/>
      <c r="L246" s="77"/>
      <c r="M246" s="90" t="s">
        <v>14</v>
      </c>
      <c r="N246" s="82"/>
      <c r="O246" s="36"/>
    </row>
    <row r="247" ht="45.75" customHeight="1">
      <c r="A247" s="77"/>
      <c r="B247" s="77"/>
      <c r="C247" s="78"/>
      <c r="D247" s="73"/>
      <c r="E247" s="30"/>
      <c r="F247" s="31"/>
      <c r="G247" s="77"/>
      <c r="H247" s="92" t="s">
        <v>123</v>
      </c>
      <c r="I247" s="73"/>
      <c r="J247" s="77"/>
      <c r="K247" s="77"/>
      <c r="L247" s="77"/>
      <c r="M247" s="90" t="s">
        <v>37</v>
      </c>
      <c r="N247" s="74"/>
      <c r="O247" s="36"/>
    </row>
    <row r="248" ht="15.75" customHeight="1">
      <c r="A248" s="77"/>
      <c r="B248" s="77"/>
      <c r="C248" s="78"/>
      <c r="D248" s="145" t="s">
        <v>96</v>
      </c>
      <c r="E248" s="146"/>
      <c r="F248" s="27"/>
      <c r="G248" s="77"/>
      <c r="H248" s="88" t="s">
        <v>26</v>
      </c>
      <c r="I248" s="72"/>
      <c r="J248" s="99"/>
      <c r="K248" s="61"/>
      <c r="L248" s="77"/>
      <c r="M248" s="90" t="s">
        <v>38</v>
      </c>
      <c r="N248" s="74"/>
      <c r="O248" s="36"/>
    </row>
    <row r="249" ht="153.75" customHeight="1">
      <c r="A249" s="73"/>
      <c r="B249" s="73"/>
      <c r="C249" s="30"/>
      <c r="D249" s="73"/>
      <c r="E249" s="30"/>
      <c r="F249" s="31"/>
      <c r="G249" s="73"/>
      <c r="H249" s="74"/>
      <c r="I249" s="81"/>
      <c r="J249" s="100"/>
      <c r="K249" s="101"/>
      <c r="L249" s="73"/>
      <c r="M249" s="90" t="s">
        <v>39</v>
      </c>
      <c r="N249" s="86"/>
      <c r="O249" s="36"/>
    </row>
    <row r="250" ht="15.75" customHeight="1">
      <c r="A250" s="102" t="s">
        <v>98</v>
      </c>
      <c r="B250" s="103"/>
      <c r="C250" s="103"/>
      <c r="D250" s="103"/>
      <c r="E250" s="103"/>
      <c r="F250" s="103"/>
      <c r="G250" s="103"/>
      <c r="H250" s="103"/>
      <c r="I250" s="104"/>
      <c r="J250" s="105">
        <f>(J242+J244+J246+J249+N246)/60</f>
        <v>0</v>
      </c>
      <c r="K250" s="106"/>
      <c r="L250" s="106"/>
      <c r="M250" s="90" t="s">
        <v>40</v>
      </c>
      <c r="N250" s="82"/>
    </row>
    <row r="251" ht="15.75" customHeight="1">
      <c r="A251" s="20"/>
      <c r="B251" s="20"/>
      <c r="C251" s="10"/>
      <c r="D251" s="10"/>
      <c r="E251" s="10"/>
      <c r="F251" s="10"/>
      <c r="G251" s="10"/>
      <c r="H251" s="10"/>
      <c r="I251" s="10"/>
      <c r="J251" s="10"/>
      <c r="K251" s="107" t="s">
        <v>99</v>
      </c>
      <c r="L251" s="108">
        <f>M254*0.59</f>
        <v>0</v>
      </c>
      <c r="M251" s="109">
        <f>M254*0</f>
        <v>0</v>
      </c>
      <c r="N251" s="107" t="s">
        <v>100</v>
      </c>
      <c r="O251" s="10"/>
    </row>
    <row r="252" ht="47.25" customHeight="1">
      <c r="A252" s="110" t="s">
        <v>42</v>
      </c>
      <c r="B252" s="111" t="s">
        <v>82</v>
      </c>
      <c r="C252" s="110" t="s">
        <v>83</v>
      </c>
      <c r="D252" s="112" t="s">
        <v>118</v>
      </c>
      <c r="E252" s="113"/>
      <c r="F252" s="61"/>
      <c r="G252" s="114" t="s">
        <v>46</v>
      </c>
      <c r="H252" s="112" t="s">
        <v>102</v>
      </c>
      <c r="I252" s="61"/>
      <c r="J252" s="115" t="s">
        <v>14</v>
      </c>
      <c r="K252" s="116" t="s">
        <v>13</v>
      </c>
      <c r="L252" s="112" t="s">
        <v>119</v>
      </c>
      <c r="M252" s="61"/>
      <c r="N252" s="117" t="s">
        <v>50</v>
      </c>
      <c r="O252" s="118"/>
    </row>
    <row r="253" ht="15.75" customHeight="1">
      <c r="A253" s="147">
        <v>6.0</v>
      </c>
      <c r="B253" s="148">
        <v>45752.0</v>
      </c>
      <c r="C253" s="68"/>
      <c r="D253" s="121"/>
      <c r="E253" s="141"/>
      <c r="F253" s="27"/>
      <c r="G253" s="83"/>
      <c r="H253" s="123" t="s">
        <v>32</v>
      </c>
      <c r="I253" s="83"/>
      <c r="J253" s="124"/>
      <c r="K253" s="125"/>
      <c r="L253" s="126" t="s">
        <v>36</v>
      </c>
      <c r="M253" s="127"/>
      <c r="N253" s="150"/>
      <c r="O253" s="76"/>
    </row>
    <row r="254" ht="15.75" customHeight="1">
      <c r="A254" s="77"/>
      <c r="B254" s="77"/>
      <c r="C254" s="77"/>
      <c r="D254" s="77"/>
      <c r="E254" s="78"/>
      <c r="F254" s="80"/>
      <c r="G254" s="77"/>
      <c r="H254" s="73"/>
      <c r="I254" s="73"/>
      <c r="J254" s="77"/>
      <c r="K254" s="77"/>
      <c r="L254" s="128" t="s">
        <v>40</v>
      </c>
      <c r="M254" s="92"/>
      <c r="N254" s="77"/>
      <c r="O254" s="129"/>
    </row>
    <row r="255" ht="15.75" customHeight="1">
      <c r="A255" s="77"/>
      <c r="B255" s="77"/>
      <c r="C255" s="77"/>
      <c r="D255" s="77"/>
      <c r="E255" s="78"/>
      <c r="F255" s="80"/>
      <c r="G255" s="77"/>
      <c r="H255" s="130" t="s">
        <v>33</v>
      </c>
      <c r="I255" s="74"/>
      <c r="J255" s="77"/>
      <c r="K255" s="77"/>
      <c r="L255" s="138" t="s">
        <v>107</v>
      </c>
      <c r="M255" s="58"/>
      <c r="N255" s="77"/>
      <c r="O255" s="129"/>
    </row>
    <row r="256" ht="15.75" customHeight="1">
      <c r="A256" s="77"/>
      <c r="B256" s="77"/>
      <c r="C256" s="77"/>
      <c r="D256" s="77"/>
      <c r="E256" s="78"/>
      <c r="F256" s="80"/>
      <c r="G256" s="77"/>
      <c r="H256" s="130" t="s">
        <v>34</v>
      </c>
      <c r="I256" s="74"/>
      <c r="J256" s="77"/>
      <c r="K256" s="77"/>
      <c r="L256" s="130" t="s">
        <v>109</v>
      </c>
      <c r="M256" s="132" t="str">
        <f>CONCATENATE("De ",M254*0.9," a ",M254*1,)</f>
        <v>De 0 a 0</v>
      </c>
      <c r="N256" s="77"/>
      <c r="O256" s="129"/>
    </row>
    <row r="257" ht="15.75" customHeight="1">
      <c r="A257" s="77"/>
      <c r="B257" s="77"/>
      <c r="C257" s="77"/>
      <c r="D257" s="77"/>
      <c r="E257" s="78"/>
      <c r="F257" s="80"/>
      <c r="G257" s="77"/>
      <c r="H257" s="130" t="s">
        <v>38</v>
      </c>
      <c r="I257" s="74"/>
      <c r="J257" s="77"/>
      <c r="K257" s="77"/>
      <c r="L257" s="130" t="s">
        <v>110</v>
      </c>
      <c r="M257" s="132" t="str">
        <f>CONCATENATE("De ",M254*0.76," a ",M254*0.89,)</f>
        <v>De 0 a 0</v>
      </c>
      <c r="N257" s="77"/>
      <c r="O257" s="129"/>
    </row>
    <row r="258" ht="15.75" customHeight="1">
      <c r="A258" s="77"/>
      <c r="B258" s="77"/>
      <c r="C258" s="77"/>
      <c r="D258" s="77"/>
      <c r="E258" s="78"/>
      <c r="F258" s="80"/>
      <c r="G258" s="77"/>
      <c r="H258" s="130" t="s">
        <v>39</v>
      </c>
      <c r="I258" s="86"/>
      <c r="J258" s="77"/>
      <c r="K258" s="77"/>
      <c r="L258" s="130" t="s">
        <v>111</v>
      </c>
      <c r="M258" s="132" t="str">
        <f>CONCATENATE("De ",M254*0.6," a ",M254*0.75,)</f>
        <v>De 0 a 0</v>
      </c>
      <c r="N258" s="77"/>
      <c r="O258" s="129"/>
    </row>
    <row r="259" ht="15.75" customHeight="1">
      <c r="A259" s="77"/>
      <c r="B259" s="77"/>
      <c r="C259" s="77"/>
      <c r="D259" s="133"/>
      <c r="E259" s="30"/>
      <c r="F259" s="31"/>
      <c r="G259" s="73"/>
      <c r="H259" s="130" t="s">
        <v>37</v>
      </c>
      <c r="I259" s="74"/>
      <c r="J259" s="73"/>
      <c r="K259" s="73"/>
      <c r="L259" s="130" t="s">
        <v>112</v>
      </c>
      <c r="M259" s="132" t="str">
        <f>CONCATENATE("De ",M254*0," a ",M254*0.59,)</f>
        <v>De 0 a 0</v>
      </c>
      <c r="N259" s="73"/>
      <c r="O259" s="129"/>
    </row>
    <row r="260" ht="6.0" customHeight="1">
      <c r="A260" s="77"/>
      <c r="B260" s="77"/>
      <c r="C260" s="77"/>
      <c r="D260" s="134"/>
      <c r="E260" s="113"/>
      <c r="F260" s="113"/>
      <c r="G260" s="113"/>
      <c r="H260" s="113"/>
      <c r="I260" s="113"/>
      <c r="J260" s="113"/>
      <c r="K260" s="113"/>
      <c r="L260" s="113"/>
      <c r="M260" s="113"/>
      <c r="N260" s="61"/>
      <c r="O260" s="129"/>
    </row>
    <row r="261" ht="15.75" customHeight="1">
      <c r="A261" s="77"/>
      <c r="B261" s="77"/>
      <c r="C261" s="77"/>
      <c r="D261" s="121"/>
      <c r="E261" s="141"/>
      <c r="F261" s="27"/>
      <c r="G261" s="83"/>
      <c r="H261" s="123" t="s">
        <v>120</v>
      </c>
      <c r="I261" s="86"/>
      <c r="J261" s="92"/>
      <c r="K261" s="86"/>
      <c r="L261" s="126" t="s">
        <v>36</v>
      </c>
      <c r="M261" s="136"/>
      <c r="N261" s="137"/>
      <c r="O261" s="129"/>
    </row>
    <row r="262" ht="15.75" customHeight="1">
      <c r="A262" s="77"/>
      <c r="B262" s="77"/>
      <c r="C262" s="77"/>
      <c r="D262" s="77"/>
      <c r="E262" s="78"/>
      <c r="F262" s="80"/>
      <c r="G262" s="77"/>
      <c r="H262" s="73"/>
      <c r="I262" s="73"/>
      <c r="J262" s="77"/>
      <c r="K262" s="77"/>
      <c r="L262" s="128" t="s">
        <v>40</v>
      </c>
      <c r="M262" s="92"/>
      <c r="N262" s="77"/>
      <c r="O262" s="129"/>
    </row>
    <row r="263" ht="15.75" customHeight="1">
      <c r="A263" s="77"/>
      <c r="B263" s="77"/>
      <c r="C263" s="77"/>
      <c r="D263" s="77"/>
      <c r="E263" s="78"/>
      <c r="F263" s="80"/>
      <c r="G263" s="77"/>
      <c r="H263" s="130" t="s">
        <v>33</v>
      </c>
      <c r="I263" s="74"/>
      <c r="J263" s="77"/>
      <c r="K263" s="77"/>
      <c r="L263" s="138" t="s">
        <v>107</v>
      </c>
      <c r="M263" s="58"/>
      <c r="N263" s="77"/>
      <c r="O263" s="129"/>
    </row>
    <row r="264" ht="15.75" customHeight="1">
      <c r="A264" s="77"/>
      <c r="B264" s="77"/>
      <c r="C264" s="77"/>
      <c r="D264" s="77"/>
      <c r="E264" s="78"/>
      <c r="F264" s="80"/>
      <c r="G264" s="77"/>
      <c r="H264" s="130" t="s">
        <v>34</v>
      </c>
      <c r="I264" s="74"/>
      <c r="J264" s="77"/>
      <c r="K264" s="77"/>
      <c r="L264" s="130" t="s">
        <v>109</v>
      </c>
      <c r="M264" s="132" t="str">
        <f>CONCATENATE("De ",M262*0.9," a ",M262*1,)</f>
        <v>De 0 a 0</v>
      </c>
      <c r="N264" s="77"/>
      <c r="O264" s="129"/>
    </row>
    <row r="265" ht="15.75" customHeight="1">
      <c r="A265" s="77"/>
      <c r="B265" s="77"/>
      <c r="C265" s="77"/>
      <c r="D265" s="77"/>
      <c r="E265" s="78"/>
      <c r="F265" s="80"/>
      <c r="G265" s="77"/>
      <c r="H265" s="130" t="s">
        <v>38</v>
      </c>
      <c r="I265" s="74"/>
      <c r="J265" s="77"/>
      <c r="K265" s="77"/>
      <c r="L265" s="130" t="s">
        <v>110</v>
      </c>
      <c r="M265" s="132" t="str">
        <f>CONCATENATE("De ",M262*0.76," a ",M262*0.89,)</f>
        <v>De 0 a 0</v>
      </c>
      <c r="N265" s="77"/>
      <c r="O265" s="129"/>
    </row>
    <row r="266" ht="15.75" customHeight="1">
      <c r="A266" s="77"/>
      <c r="B266" s="77"/>
      <c r="C266" s="77"/>
      <c r="D266" s="77"/>
      <c r="E266" s="78"/>
      <c r="F266" s="80"/>
      <c r="G266" s="77"/>
      <c r="H266" s="130" t="s">
        <v>39</v>
      </c>
      <c r="I266" s="86"/>
      <c r="J266" s="77"/>
      <c r="K266" s="77"/>
      <c r="L266" s="130" t="s">
        <v>111</v>
      </c>
      <c r="M266" s="132" t="str">
        <f>CONCATENATE("De ",M262*0.6," a ",M262*0.75,)</f>
        <v>De 0 a 0</v>
      </c>
      <c r="N266" s="77"/>
      <c r="O266" s="129"/>
    </row>
    <row r="267" ht="15.75" customHeight="1">
      <c r="A267" s="77"/>
      <c r="B267" s="77"/>
      <c r="C267" s="77"/>
      <c r="D267" s="133"/>
      <c r="E267" s="30"/>
      <c r="F267" s="31"/>
      <c r="G267" s="73"/>
      <c r="H267" s="130" t="s">
        <v>37</v>
      </c>
      <c r="I267" s="74"/>
      <c r="J267" s="73"/>
      <c r="K267" s="73"/>
      <c r="L267" s="130" t="s">
        <v>112</v>
      </c>
      <c r="M267" s="132" t="str">
        <f>CONCATENATE("De ",M262*0," a ",M262*0.59,)</f>
        <v>De 0 a 0</v>
      </c>
      <c r="N267" s="73"/>
      <c r="O267" s="129"/>
    </row>
    <row r="268" ht="6.0" customHeight="1">
      <c r="A268" s="77"/>
      <c r="B268" s="77"/>
      <c r="C268" s="77"/>
      <c r="D268" s="139"/>
      <c r="E268" s="113"/>
      <c r="F268" s="113"/>
      <c r="G268" s="113"/>
      <c r="H268" s="113"/>
      <c r="I268" s="113"/>
      <c r="J268" s="113"/>
      <c r="K268" s="113"/>
      <c r="L268" s="113"/>
      <c r="M268" s="113"/>
      <c r="N268" s="61"/>
      <c r="O268" s="129"/>
    </row>
    <row r="269" ht="15.75" customHeight="1">
      <c r="A269" s="77"/>
      <c r="B269" s="77"/>
      <c r="C269" s="77"/>
      <c r="D269" s="121"/>
      <c r="E269" s="141"/>
      <c r="F269" s="27"/>
      <c r="G269" s="83"/>
      <c r="H269" s="123" t="s">
        <v>121</v>
      </c>
      <c r="I269" s="86"/>
      <c r="J269" s="92"/>
      <c r="K269" s="86"/>
      <c r="L269" s="126" t="s">
        <v>36</v>
      </c>
      <c r="M269" s="136"/>
      <c r="N269" s="137"/>
      <c r="O269" s="129"/>
    </row>
    <row r="270" ht="15.75" customHeight="1">
      <c r="A270" s="77"/>
      <c r="B270" s="77"/>
      <c r="C270" s="77"/>
      <c r="D270" s="77"/>
      <c r="E270" s="78"/>
      <c r="F270" s="80"/>
      <c r="G270" s="77"/>
      <c r="H270" s="73"/>
      <c r="I270" s="73"/>
      <c r="J270" s="77"/>
      <c r="K270" s="77"/>
      <c r="L270" s="128" t="s">
        <v>40</v>
      </c>
      <c r="M270" s="92"/>
      <c r="N270" s="77"/>
      <c r="O270" s="129"/>
    </row>
    <row r="271" ht="15.75" customHeight="1">
      <c r="A271" s="77"/>
      <c r="B271" s="77"/>
      <c r="C271" s="77"/>
      <c r="D271" s="77"/>
      <c r="E271" s="78"/>
      <c r="F271" s="80"/>
      <c r="G271" s="77"/>
      <c r="H271" s="130" t="s">
        <v>33</v>
      </c>
      <c r="I271" s="74"/>
      <c r="J271" s="77"/>
      <c r="K271" s="77"/>
      <c r="L271" s="138" t="s">
        <v>107</v>
      </c>
      <c r="M271" s="58"/>
      <c r="N271" s="77"/>
      <c r="O271" s="129"/>
    </row>
    <row r="272" ht="15.75" customHeight="1">
      <c r="A272" s="77"/>
      <c r="B272" s="77"/>
      <c r="C272" s="77"/>
      <c r="D272" s="77"/>
      <c r="E272" s="78"/>
      <c r="F272" s="80"/>
      <c r="G272" s="77"/>
      <c r="H272" s="130" t="s">
        <v>34</v>
      </c>
      <c r="I272" s="74"/>
      <c r="J272" s="77"/>
      <c r="K272" s="77"/>
      <c r="L272" s="130" t="s">
        <v>109</v>
      </c>
      <c r="M272" s="132" t="str">
        <f>CONCATENATE("De ",M270*0.9," a ",M270*1,)</f>
        <v>De 0 a 0</v>
      </c>
      <c r="N272" s="77"/>
      <c r="O272" s="129"/>
    </row>
    <row r="273" ht="15.75" customHeight="1">
      <c r="A273" s="77"/>
      <c r="B273" s="77"/>
      <c r="C273" s="77"/>
      <c r="D273" s="77"/>
      <c r="E273" s="78"/>
      <c r="F273" s="80"/>
      <c r="G273" s="77"/>
      <c r="H273" s="130" t="s">
        <v>38</v>
      </c>
      <c r="I273" s="74"/>
      <c r="J273" s="77"/>
      <c r="K273" s="77"/>
      <c r="L273" s="130" t="s">
        <v>110</v>
      </c>
      <c r="M273" s="132" t="str">
        <f>CONCATENATE("De ",M270*0.76," a ",M270*0.89,)</f>
        <v>De 0 a 0</v>
      </c>
      <c r="N273" s="77"/>
      <c r="O273" s="129"/>
    </row>
    <row r="274" ht="15.75" customHeight="1">
      <c r="A274" s="77"/>
      <c r="B274" s="77"/>
      <c r="C274" s="77"/>
      <c r="D274" s="77"/>
      <c r="E274" s="78"/>
      <c r="F274" s="80"/>
      <c r="G274" s="77"/>
      <c r="H274" s="130" t="s">
        <v>39</v>
      </c>
      <c r="I274" s="86"/>
      <c r="J274" s="77"/>
      <c r="K274" s="77"/>
      <c r="L274" s="130" t="s">
        <v>111</v>
      </c>
      <c r="M274" s="132" t="str">
        <f>CONCATENATE("De ",M270*0.6," a ",M270*0.75,)</f>
        <v>De 0 a 0</v>
      </c>
      <c r="N274" s="77"/>
      <c r="O274" s="129"/>
    </row>
    <row r="275" ht="15.75" customHeight="1">
      <c r="A275" s="77"/>
      <c r="B275" s="77"/>
      <c r="C275" s="77"/>
      <c r="D275" s="133"/>
      <c r="E275" s="30"/>
      <c r="F275" s="31"/>
      <c r="G275" s="73"/>
      <c r="H275" s="130" t="s">
        <v>37</v>
      </c>
      <c r="I275" s="74"/>
      <c r="J275" s="73"/>
      <c r="K275" s="73"/>
      <c r="L275" s="130" t="s">
        <v>112</v>
      </c>
      <c r="M275" s="132" t="str">
        <f>CONCATENATE("De ",M270*0," a ",M270*0.59,)</f>
        <v>De 0 a 0</v>
      </c>
      <c r="N275" s="73"/>
      <c r="O275" s="129"/>
    </row>
    <row r="276" ht="6.0" customHeight="1">
      <c r="A276" s="77"/>
      <c r="B276" s="77"/>
      <c r="C276" s="77"/>
      <c r="D276" s="140"/>
      <c r="E276" s="113"/>
      <c r="F276" s="113"/>
      <c r="G276" s="113"/>
      <c r="H276" s="113"/>
      <c r="I276" s="113"/>
      <c r="J276" s="113"/>
      <c r="K276" s="113"/>
      <c r="L276" s="113"/>
      <c r="M276" s="113"/>
      <c r="N276" s="61"/>
      <c r="O276" s="129"/>
    </row>
    <row r="277" ht="15.75" customHeight="1">
      <c r="A277" s="77"/>
      <c r="B277" s="77"/>
      <c r="C277" s="77"/>
      <c r="D277" s="121"/>
      <c r="E277" s="141"/>
      <c r="F277" s="27"/>
      <c r="G277" s="83"/>
      <c r="H277" s="123" t="s">
        <v>122</v>
      </c>
      <c r="I277" s="86"/>
      <c r="J277" s="92"/>
      <c r="K277" s="86"/>
      <c r="L277" s="126" t="s">
        <v>36</v>
      </c>
      <c r="M277" s="136"/>
      <c r="N277" s="137"/>
      <c r="O277" s="129"/>
    </row>
    <row r="278" ht="15.75" customHeight="1">
      <c r="A278" s="77"/>
      <c r="B278" s="77"/>
      <c r="C278" s="77"/>
      <c r="D278" s="77"/>
      <c r="E278" s="78"/>
      <c r="F278" s="80"/>
      <c r="G278" s="77"/>
      <c r="H278" s="73"/>
      <c r="I278" s="73"/>
      <c r="J278" s="77"/>
      <c r="K278" s="77"/>
      <c r="L278" s="128" t="s">
        <v>40</v>
      </c>
      <c r="M278" s="92"/>
      <c r="N278" s="77"/>
      <c r="O278" s="10"/>
    </row>
    <row r="279" ht="15.75" customHeight="1">
      <c r="A279" s="77"/>
      <c r="B279" s="77"/>
      <c r="C279" s="77"/>
      <c r="D279" s="77"/>
      <c r="E279" s="78"/>
      <c r="F279" s="80"/>
      <c r="G279" s="77"/>
      <c r="H279" s="130" t="s">
        <v>33</v>
      </c>
      <c r="I279" s="74"/>
      <c r="J279" s="77"/>
      <c r="K279" s="77"/>
      <c r="L279" s="138" t="s">
        <v>107</v>
      </c>
      <c r="M279" s="58"/>
      <c r="N279" s="77"/>
      <c r="O279" s="10"/>
    </row>
    <row r="280" ht="15.75" customHeight="1">
      <c r="A280" s="77"/>
      <c r="B280" s="77"/>
      <c r="C280" s="77"/>
      <c r="D280" s="77"/>
      <c r="E280" s="78"/>
      <c r="F280" s="80"/>
      <c r="G280" s="77"/>
      <c r="H280" s="130" t="s">
        <v>34</v>
      </c>
      <c r="I280" s="74"/>
      <c r="J280" s="77"/>
      <c r="K280" s="77"/>
      <c r="L280" s="130" t="s">
        <v>109</v>
      </c>
      <c r="M280" s="132" t="str">
        <f>CONCATENATE("De ",M278*0.9," a ",M278*1,)</f>
        <v>De 0 a 0</v>
      </c>
      <c r="N280" s="77"/>
      <c r="O280" s="10"/>
    </row>
    <row r="281" ht="15.75" customHeight="1">
      <c r="A281" s="77"/>
      <c r="B281" s="77"/>
      <c r="C281" s="77"/>
      <c r="D281" s="77"/>
      <c r="E281" s="78"/>
      <c r="F281" s="80"/>
      <c r="G281" s="77"/>
      <c r="H281" s="130" t="s">
        <v>38</v>
      </c>
      <c r="I281" s="74"/>
      <c r="J281" s="77"/>
      <c r="K281" s="77"/>
      <c r="L281" s="130" t="s">
        <v>110</v>
      </c>
      <c r="M281" s="132" t="str">
        <f>CONCATENATE("De ",M278*0.76," a ",M278*0.89,)</f>
        <v>De 0 a 0</v>
      </c>
      <c r="N281" s="77"/>
      <c r="O281" s="10"/>
    </row>
    <row r="282" ht="15.75" customHeight="1">
      <c r="A282" s="77"/>
      <c r="B282" s="77"/>
      <c r="C282" s="77"/>
      <c r="D282" s="77"/>
      <c r="E282" s="78"/>
      <c r="F282" s="80"/>
      <c r="G282" s="77"/>
      <c r="H282" s="130" t="s">
        <v>39</v>
      </c>
      <c r="I282" s="86"/>
      <c r="J282" s="77"/>
      <c r="K282" s="77"/>
      <c r="L282" s="130" t="s">
        <v>111</v>
      </c>
      <c r="M282" s="132" t="str">
        <f>CONCATENATE("De ",M278*0.6," a ",M278*0.75,)</f>
        <v>De 0 a 0</v>
      </c>
      <c r="N282" s="77"/>
      <c r="O282" s="10"/>
    </row>
    <row r="283" ht="15.75" customHeight="1">
      <c r="A283" s="73"/>
      <c r="B283" s="73"/>
      <c r="C283" s="73"/>
      <c r="D283" s="73"/>
      <c r="E283" s="30"/>
      <c r="F283" s="31"/>
      <c r="G283" s="73"/>
      <c r="H283" s="130" t="s">
        <v>37</v>
      </c>
      <c r="I283" s="74"/>
      <c r="J283" s="73"/>
      <c r="K283" s="73"/>
      <c r="L283" s="130" t="s">
        <v>112</v>
      </c>
      <c r="M283" s="132" t="str">
        <f>CONCATENATE("De ",M278*0," a ",M278*0.59,)</f>
        <v>De 0 a 0</v>
      </c>
      <c r="N283" s="73"/>
      <c r="O283" s="10"/>
    </row>
    <row r="284" ht="15.75" customHeight="1">
      <c r="A284" s="142" t="s">
        <v>98</v>
      </c>
      <c r="B284" s="103"/>
      <c r="C284" s="103"/>
      <c r="D284" s="103"/>
      <c r="E284" s="103"/>
      <c r="F284" s="103"/>
      <c r="G284" s="103"/>
      <c r="H284" s="103"/>
      <c r="I284" s="104"/>
      <c r="J284" s="143">
        <f>SUM(J253:J283)/60</f>
        <v>0</v>
      </c>
      <c r="K284" s="10"/>
      <c r="L284" s="10"/>
      <c r="M284" s="10"/>
      <c r="N284" s="10"/>
      <c r="O284" s="10"/>
    </row>
    <row r="285" ht="15.75" customHeight="1">
      <c r="A285" s="20"/>
      <c r="B285" s="20"/>
    </row>
    <row r="286" ht="58.5" customHeight="1">
      <c r="A286" s="53" t="s">
        <v>81</v>
      </c>
      <c r="B286" s="54" t="s">
        <v>82</v>
      </c>
      <c r="C286" s="55" t="s">
        <v>83</v>
      </c>
      <c r="D286" s="56" t="s">
        <v>84</v>
      </c>
      <c r="E286" s="57"/>
      <c r="F286" s="58"/>
      <c r="G286" s="59" t="s">
        <v>46</v>
      </c>
      <c r="H286" s="60" t="s">
        <v>85</v>
      </c>
      <c r="I286" s="61"/>
      <c r="J286" s="62" t="s">
        <v>14</v>
      </c>
      <c r="K286" s="62" t="s">
        <v>13</v>
      </c>
      <c r="L286" s="63" t="s">
        <v>86</v>
      </c>
      <c r="M286" s="56" t="s">
        <v>87</v>
      </c>
      <c r="N286" s="58"/>
      <c r="O286" s="64"/>
    </row>
    <row r="287" ht="15.75" customHeight="1">
      <c r="A287" s="65">
        <v>7.0</v>
      </c>
      <c r="B287" s="66">
        <v>45759.0</v>
      </c>
      <c r="C287" s="144"/>
      <c r="D287" s="145" t="s">
        <v>89</v>
      </c>
      <c r="E287" s="146"/>
      <c r="F287" s="27"/>
      <c r="G287" s="86"/>
      <c r="H287" s="71" t="s">
        <v>11</v>
      </c>
      <c r="I287" s="72"/>
      <c r="J287" s="73"/>
      <c r="K287" s="73"/>
      <c r="L287" s="74"/>
      <c r="M287" s="75" t="s">
        <v>91</v>
      </c>
      <c r="N287" s="61"/>
      <c r="O287" s="76"/>
    </row>
    <row r="288" ht="169.5" customHeight="1">
      <c r="A288" s="77"/>
      <c r="B288" s="77"/>
      <c r="C288" s="78"/>
      <c r="D288" s="73"/>
      <c r="E288" s="30"/>
      <c r="F288" s="31"/>
      <c r="G288" s="77"/>
      <c r="H288" s="74"/>
      <c r="I288" s="81"/>
      <c r="J288" s="82"/>
      <c r="K288" s="83"/>
      <c r="L288" s="84"/>
      <c r="M288" s="85" t="s">
        <v>32</v>
      </c>
      <c r="N288" s="86"/>
      <c r="O288" s="36"/>
    </row>
    <row r="289" ht="15.75" customHeight="1">
      <c r="A289" s="77"/>
      <c r="B289" s="77"/>
      <c r="C289" s="78"/>
      <c r="D289" s="145" t="s">
        <v>92</v>
      </c>
      <c r="E289" s="146"/>
      <c r="F289" s="27"/>
      <c r="G289" s="77"/>
      <c r="H289" s="88" t="s">
        <v>117</v>
      </c>
      <c r="I289" s="72"/>
      <c r="J289" s="89"/>
      <c r="K289" s="58"/>
      <c r="L289" s="77"/>
      <c r="M289" s="90" t="s">
        <v>33</v>
      </c>
      <c r="N289" s="74"/>
      <c r="O289" s="36"/>
    </row>
    <row r="290" ht="36.75" customHeight="1">
      <c r="A290" s="77"/>
      <c r="B290" s="77"/>
      <c r="C290" s="78"/>
      <c r="D290" s="77"/>
      <c r="E290" s="78"/>
      <c r="F290" s="80"/>
      <c r="G290" s="77"/>
      <c r="H290" s="91"/>
      <c r="I290" s="83"/>
      <c r="J290" s="92"/>
      <c r="K290" s="93"/>
      <c r="L290" s="77"/>
      <c r="M290" s="90" t="s">
        <v>34</v>
      </c>
      <c r="N290" s="74"/>
      <c r="O290" s="36"/>
    </row>
    <row r="291" ht="61.5" customHeight="1">
      <c r="A291" s="77"/>
      <c r="B291" s="77"/>
      <c r="C291" s="78"/>
      <c r="D291" s="77"/>
      <c r="E291" s="78"/>
      <c r="F291" s="80"/>
      <c r="G291" s="77"/>
      <c r="H291" s="82"/>
      <c r="I291" s="73"/>
      <c r="J291" s="73"/>
      <c r="K291" s="77"/>
      <c r="L291" s="77"/>
      <c r="M291" s="94" t="s">
        <v>36</v>
      </c>
      <c r="N291" s="95"/>
      <c r="O291" s="36"/>
    </row>
    <row r="292" ht="36.75" customHeight="1">
      <c r="A292" s="77"/>
      <c r="B292" s="77"/>
      <c r="C292" s="78"/>
      <c r="D292" s="77"/>
      <c r="E292" s="78"/>
      <c r="F292" s="80"/>
      <c r="G292" s="77"/>
      <c r="H292" s="96"/>
      <c r="I292" s="83"/>
      <c r="J292" s="92"/>
      <c r="K292" s="77"/>
      <c r="L292" s="77"/>
      <c r="M292" s="90" t="s">
        <v>14</v>
      </c>
      <c r="N292" s="82"/>
      <c r="O292" s="36"/>
    </row>
    <row r="293" ht="45.75" customHeight="1">
      <c r="A293" s="77"/>
      <c r="B293" s="77"/>
      <c r="C293" s="78"/>
      <c r="D293" s="73"/>
      <c r="E293" s="30"/>
      <c r="F293" s="31"/>
      <c r="G293" s="77"/>
      <c r="H293" s="92"/>
      <c r="I293" s="73"/>
      <c r="J293" s="77"/>
      <c r="K293" s="77"/>
      <c r="L293" s="77"/>
      <c r="M293" s="90" t="s">
        <v>37</v>
      </c>
      <c r="N293" s="74"/>
      <c r="O293" s="36"/>
    </row>
    <row r="294" ht="15.75" customHeight="1">
      <c r="A294" s="77"/>
      <c r="B294" s="77"/>
      <c r="C294" s="78"/>
      <c r="D294" s="145" t="s">
        <v>96</v>
      </c>
      <c r="E294" s="146"/>
      <c r="F294" s="27"/>
      <c r="G294" s="77"/>
      <c r="H294" s="88" t="s">
        <v>26</v>
      </c>
      <c r="I294" s="72"/>
      <c r="J294" s="99"/>
      <c r="K294" s="61"/>
      <c r="L294" s="77"/>
      <c r="M294" s="90" t="s">
        <v>38</v>
      </c>
      <c r="N294" s="74"/>
      <c r="O294" s="36"/>
    </row>
    <row r="295" ht="153.75" customHeight="1">
      <c r="A295" s="73"/>
      <c r="B295" s="73"/>
      <c r="C295" s="30"/>
      <c r="D295" s="73"/>
      <c r="E295" s="30"/>
      <c r="F295" s="31"/>
      <c r="G295" s="73"/>
      <c r="H295" s="74"/>
      <c r="I295" s="81"/>
      <c r="J295" s="100"/>
      <c r="K295" s="101"/>
      <c r="L295" s="73"/>
      <c r="M295" s="90" t="s">
        <v>39</v>
      </c>
      <c r="N295" s="86"/>
      <c r="O295" s="36"/>
    </row>
    <row r="296" ht="15.75" customHeight="1">
      <c r="A296" s="102" t="s">
        <v>98</v>
      </c>
      <c r="B296" s="103"/>
      <c r="C296" s="103"/>
      <c r="D296" s="103"/>
      <c r="E296" s="103"/>
      <c r="F296" s="103"/>
      <c r="G296" s="103"/>
      <c r="H296" s="103"/>
      <c r="I296" s="104"/>
      <c r="J296" s="105">
        <f>(J288+J290+J292+J295+N292)/60</f>
        <v>0</v>
      </c>
      <c r="K296" s="106"/>
      <c r="L296" s="106"/>
      <c r="M296" s="90" t="s">
        <v>40</v>
      </c>
      <c r="N296" s="82"/>
    </row>
    <row r="297" ht="15.75" customHeight="1">
      <c r="A297" s="20"/>
      <c r="B297" s="20"/>
      <c r="C297" s="10"/>
      <c r="D297" s="10"/>
      <c r="E297" s="10"/>
      <c r="F297" s="10"/>
      <c r="G297" s="10"/>
      <c r="H297" s="10"/>
      <c r="I297" s="10"/>
      <c r="J297" s="10"/>
      <c r="K297" s="107" t="s">
        <v>99</v>
      </c>
      <c r="L297" s="108">
        <f>M300*0.59</f>
        <v>0</v>
      </c>
      <c r="M297" s="109">
        <f>M300*0</f>
        <v>0</v>
      </c>
      <c r="N297" s="107" t="s">
        <v>100</v>
      </c>
      <c r="O297" s="10"/>
    </row>
    <row r="298" ht="47.25" customHeight="1">
      <c r="A298" s="110" t="s">
        <v>42</v>
      </c>
      <c r="B298" s="111" t="s">
        <v>82</v>
      </c>
      <c r="C298" s="110" t="s">
        <v>83</v>
      </c>
      <c r="D298" s="112" t="s">
        <v>118</v>
      </c>
      <c r="E298" s="113"/>
      <c r="F298" s="61"/>
      <c r="G298" s="114" t="s">
        <v>46</v>
      </c>
      <c r="H298" s="112" t="s">
        <v>102</v>
      </c>
      <c r="I298" s="61"/>
      <c r="J298" s="115" t="s">
        <v>14</v>
      </c>
      <c r="K298" s="116" t="s">
        <v>13</v>
      </c>
      <c r="L298" s="112" t="s">
        <v>119</v>
      </c>
      <c r="M298" s="61"/>
      <c r="N298" s="117" t="s">
        <v>50</v>
      </c>
      <c r="O298" s="118"/>
    </row>
    <row r="299" ht="15.75" customHeight="1">
      <c r="A299" s="147">
        <v>7.0</v>
      </c>
      <c r="B299" s="148">
        <v>45759.0</v>
      </c>
      <c r="C299" s="68"/>
      <c r="D299" s="121"/>
      <c r="E299" s="141"/>
      <c r="F299" s="27"/>
      <c r="G299" s="83"/>
      <c r="H299" s="123" t="s">
        <v>32</v>
      </c>
      <c r="I299" s="83"/>
      <c r="J299" s="124"/>
      <c r="K299" s="125"/>
      <c r="L299" s="126" t="s">
        <v>36</v>
      </c>
      <c r="M299" s="127"/>
      <c r="N299" s="150"/>
      <c r="O299" s="76"/>
    </row>
    <row r="300" ht="15.75" customHeight="1">
      <c r="A300" s="77"/>
      <c r="B300" s="77"/>
      <c r="C300" s="77"/>
      <c r="D300" s="77"/>
      <c r="E300" s="78"/>
      <c r="F300" s="80"/>
      <c r="G300" s="77"/>
      <c r="H300" s="73"/>
      <c r="I300" s="73"/>
      <c r="J300" s="77"/>
      <c r="K300" s="77"/>
      <c r="L300" s="128" t="s">
        <v>40</v>
      </c>
      <c r="M300" s="92"/>
      <c r="N300" s="77"/>
      <c r="O300" s="129"/>
    </row>
    <row r="301" ht="15.75" customHeight="1">
      <c r="A301" s="77"/>
      <c r="B301" s="77"/>
      <c r="C301" s="77"/>
      <c r="D301" s="77"/>
      <c r="E301" s="78"/>
      <c r="F301" s="80"/>
      <c r="G301" s="77"/>
      <c r="H301" s="130" t="s">
        <v>33</v>
      </c>
      <c r="I301" s="74"/>
      <c r="J301" s="77"/>
      <c r="K301" s="77"/>
      <c r="L301" s="138" t="s">
        <v>107</v>
      </c>
      <c r="M301" s="58"/>
      <c r="N301" s="77"/>
      <c r="O301" s="129"/>
    </row>
    <row r="302" ht="15.75" customHeight="1">
      <c r="A302" s="77"/>
      <c r="B302" s="77"/>
      <c r="C302" s="77"/>
      <c r="D302" s="77"/>
      <c r="E302" s="78"/>
      <c r="F302" s="80"/>
      <c r="G302" s="77"/>
      <c r="H302" s="130" t="s">
        <v>34</v>
      </c>
      <c r="I302" s="74"/>
      <c r="J302" s="77"/>
      <c r="K302" s="77"/>
      <c r="L302" s="130" t="s">
        <v>109</v>
      </c>
      <c r="M302" s="132" t="str">
        <f>CONCATENATE("De ",M300*0.9," a ",M300*1,)</f>
        <v>De 0 a 0</v>
      </c>
      <c r="N302" s="77"/>
      <c r="O302" s="129"/>
    </row>
    <row r="303" ht="15.75" customHeight="1">
      <c r="A303" s="77"/>
      <c r="B303" s="77"/>
      <c r="C303" s="77"/>
      <c r="D303" s="77"/>
      <c r="E303" s="78"/>
      <c r="F303" s="80"/>
      <c r="G303" s="77"/>
      <c r="H303" s="130" t="s">
        <v>38</v>
      </c>
      <c r="I303" s="74"/>
      <c r="J303" s="77"/>
      <c r="K303" s="77"/>
      <c r="L303" s="130" t="s">
        <v>110</v>
      </c>
      <c r="M303" s="132" t="str">
        <f>CONCATENATE("De ",M300*0.76," a ",M300*0.89,)</f>
        <v>De 0 a 0</v>
      </c>
      <c r="N303" s="77"/>
      <c r="O303" s="129"/>
    </row>
    <row r="304" ht="15.75" customHeight="1">
      <c r="A304" s="77"/>
      <c r="B304" s="77"/>
      <c r="C304" s="77"/>
      <c r="D304" s="77"/>
      <c r="E304" s="78"/>
      <c r="F304" s="80"/>
      <c r="G304" s="77"/>
      <c r="H304" s="130" t="s">
        <v>39</v>
      </c>
      <c r="I304" s="86"/>
      <c r="J304" s="77"/>
      <c r="K304" s="77"/>
      <c r="L304" s="130" t="s">
        <v>111</v>
      </c>
      <c r="M304" s="132" t="str">
        <f>CONCATENATE("De ",M300*0.6," a ",M300*0.75,)</f>
        <v>De 0 a 0</v>
      </c>
      <c r="N304" s="77"/>
      <c r="O304" s="129"/>
    </row>
    <row r="305" ht="15.75" customHeight="1">
      <c r="A305" s="77"/>
      <c r="B305" s="77"/>
      <c r="C305" s="77"/>
      <c r="D305" s="133"/>
      <c r="E305" s="30"/>
      <c r="F305" s="31"/>
      <c r="G305" s="73"/>
      <c r="H305" s="130" t="s">
        <v>37</v>
      </c>
      <c r="I305" s="74"/>
      <c r="J305" s="73"/>
      <c r="K305" s="73"/>
      <c r="L305" s="130" t="s">
        <v>112</v>
      </c>
      <c r="M305" s="132" t="str">
        <f>CONCATENATE("De ",M300*0," a ",M300*0.59,)</f>
        <v>De 0 a 0</v>
      </c>
      <c r="N305" s="73"/>
      <c r="O305" s="129"/>
    </row>
    <row r="306" ht="6.0" customHeight="1">
      <c r="A306" s="77"/>
      <c r="B306" s="77"/>
      <c r="C306" s="77"/>
      <c r="D306" s="134"/>
      <c r="E306" s="113"/>
      <c r="F306" s="113"/>
      <c r="G306" s="113"/>
      <c r="H306" s="113"/>
      <c r="I306" s="113"/>
      <c r="J306" s="113"/>
      <c r="K306" s="113"/>
      <c r="L306" s="113"/>
      <c r="M306" s="113"/>
      <c r="N306" s="61"/>
      <c r="O306" s="129"/>
    </row>
    <row r="307" ht="15.75" customHeight="1">
      <c r="A307" s="77"/>
      <c r="B307" s="77"/>
      <c r="C307" s="77"/>
      <c r="D307" s="121"/>
      <c r="E307" s="141"/>
      <c r="F307" s="27"/>
      <c r="G307" s="83"/>
      <c r="H307" s="123" t="s">
        <v>120</v>
      </c>
      <c r="I307" s="86"/>
      <c r="J307" s="92"/>
      <c r="K307" s="86"/>
      <c r="L307" s="126" t="s">
        <v>36</v>
      </c>
      <c r="M307" s="136"/>
      <c r="N307" s="137"/>
      <c r="O307" s="129"/>
    </row>
    <row r="308" ht="15.75" customHeight="1">
      <c r="A308" s="77"/>
      <c r="B308" s="77"/>
      <c r="C308" s="77"/>
      <c r="D308" s="77"/>
      <c r="E308" s="78"/>
      <c r="F308" s="80"/>
      <c r="G308" s="77"/>
      <c r="H308" s="73"/>
      <c r="I308" s="73"/>
      <c r="J308" s="77"/>
      <c r="K308" s="77"/>
      <c r="L308" s="128" t="s">
        <v>40</v>
      </c>
      <c r="M308" s="92"/>
      <c r="N308" s="77"/>
      <c r="O308" s="129"/>
    </row>
    <row r="309" ht="15.75" customHeight="1">
      <c r="A309" s="77"/>
      <c r="B309" s="77"/>
      <c r="C309" s="77"/>
      <c r="D309" s="77"/>
      <c r="E309" s="78"/>
      <c r="F309" s="80"/>
      <c r="G309" s="77"/>
      <c r="H309" s="130" t="s">
        <v>33</v>
      </c>
      <c r="I309" s="74"/>
      <c r="J309" s="77"/>
      <c r="K309" s="77"/>
      <c r="L309" s="138" t="s">
        <v>107</v>
      </c>
      <c r="M309" s="58"/>
      <c r="N309" s="77"/>
      <c r="O309" s="129"/>
    </row>
    <row r="310" ht="15.75" customHeight="1">
      <c r="A310" s="77"/>
      <c r="B310" s="77"/>
      <c r="C310" s="77"/>
      <c r="D310" s="77"/>
      <c r="E310" s="78"/>
      <c r="F310" s="80"/>
      <c r="G310" s="77"/>
      <c r="H310" s="130" t="s">
        <v>34</v>
      </c>
      <c r="I310" s="74"/>
      <c r="J310" s="77"/>
      <c r="K310" s="77"/>
      <c r="L310" s="130" t="s">
        <v>109</v>
      </c>
      <c r="M310" s="132" t="str">
        <f>CONCATENATE("De ",M308*0.9," a ",M308*1,)</f>
        <v>De 0 a 0</v>
      </c>
      <c r="N310" s="77"/>
      <c r="O310" s="129"/>
    </row>
    <row r="311" ht="15.75" customHeight="1">
      <c r="A311" s="77"/>
      <c r="B311" s="77"/>
      <c r="C311" s="77"/>
      <c r="D311" s="77"/>
      <c r="E311" s="78"/>
      <c r="F311" s="80"/>
      <c r="G311" s="77"/>
      <c r="H311" s="130" t="s">
        <v>38</v>
      </c>
      <c r="I311" s="74"/>
      <c r="J311" s="77"/>
      <c r="K311" s="77"/>
      <c r="L311" s="130" t="s">
        <v>110</v>
      </c>
      <c r="M311" s="132" t="str">
        <f>CONCATENATE("De ",M308*0.76," a ",M308*0.89,)</f>
        <v>De 0 a 0</v>
      </c>
      <c r="N311" s="77"/>
      <c r="O311" s="129"/>
    </row>
    <row r="312" ht="15.75" customHeight="1">
      <c r="A312" s="77"/>
      <c r="B312" s="77"/>
      <c r="C312" s="77"/>
      <c r="D312" s="77"/>
      <c r="E312" s="78"/>
      <c r="F312" s="80"/>
      <c r="G312" s="77"/>
      <c r="H312" s="130" t="s">
        <v>39</v>
      </c>
      <c r="I312" s="86"/>
      <c r="J312" s="77"/>
      <c r="K312" s="77"/>
      <c r="L312" s="130" t="s">
        <v>111</v>
      </c>
      <c r="M312" s="132" t="str">
        <f>CONCATENATE("De ",M308*0.6," a ",M308*0.75,)</f>
        <v>De 0 a 0</v>
      </c>
      <c r="N312" s="77"/>
      <c r="O312" s="129"/>
    </row>
    <row r="313" ht="15.75" customHeight="1">
      <c r="A313" s="77"/>
      <c r="B313" s="77"/>
      <c r="C313" s="77"/>
      <c r="D313" s="133"/>
      <c r="E313" s="30"/>
      <c r="F313" s="31"/>
      <c r="G313" s="73"/>
      <c r="H313" s="130" t="s">
        <v>37</v>
      </c>
      <c r="I313" s="74"/>
      <c r="J313" s="73"/>
      <c r="K313" s="73"/>
      <c r="L313" s="130" t="s">
        <v>112</v>
      </c>
      <c r="M313" s="132" t="str">
        <f>CONCATENATE("De ",M308*0," a ",M308*0.59,)</f>
        <v>De 0 a 0</v>
      </c>
      <c r="N313" s="73"/>
      <c r="O313" s="129"/>
    </row>
    <row r="314" ht="6.0" customHeight="1">
      <c r="A314" s="77"/>
      <c r="B314" s="77"/>
      <c r="C314" s="77"/>
      <c r="D314" s="139"/>
      <c r="E314" s="113"/>
      <c r="F314" s="113"/>
      <c r="G314" s="113"/>
      <c r="H314" s="113"/>
      <c r="I314" s="113"/>
      <c r="J314" s="113"/>
      <c r="K314" s="113"/>
      <c r="L314" s="113"/>
      <c r="M314" s="113"/>
      <c r="N314" s="61"/>
      <c r="O314" s="129"/>
    </row>
    <row r="315" ht="15.75" customHeight="1">
      <c r="A315" s="77"/>
      <c r="B315" s="77"/>
      <c r="C315" s="77"/>
      <c r="D315" s="121"/>
      <c r="E315" s="141"/>
      <c r="F315" s="27"/>
      <c r="G315" s="83"/>
      <c r="H315" s="123" t="s">
        <v>121</v>
      </c>
      <c r="I315" s="86"/>
      <c r="J315" s="92"/>
      <c r="K315" s="86"/>
      <c r="L315" s="126" t="s">
        <v>36</v>
      </c>
      <c r="M315" s="136"/>
      <c r="N315" s="137"/>
      <c r="O315" s="129"/>
    </row>
    <row r="316" ht="15.75" customHeight="1">
      <c r="A316" s="77"/>
      <c r="B316" s="77"/>
      <c r="C316" s="77"/>
      <c r="D316" s="77"/>
      <c r="E316" s="78"/>
      <c r="F316" s="80"/>
      <c r="G316" s="77"/>
      <c r="H316" s="73"/>
      <c r="I316" s="73"/>
      <c r="J316" s="77"/>
      <c r="K316" s="77"/>
      <c r="L316" s="128" t="s">
        <v>40</v>
      </c>
      <c r="M316" s="92"/>
      <c r="N316" s="77"/>
      <c r="O316" s="129"/>
    </row>
    <row r="317" ht="15.75" customHeight="1">
      <c r="A317" s="77"/>
      <c r="B317" s="77"/>
      <c r="C317" s="77"/>
      <c r="D317" s="77"/>
      <c r="E317" s="78"/>
      <c r="F317" s="80"/>
      <c r="G317" s="77"/>
      <c r="H317" s="130" t="s">
        <v>33</v>
      </c>
      <c r="I317" s="74"/>
      <c r="J317" s="77"/>
      <c r="K317" s="77"/>
      <c r="L317" s="138" t="s">
        <v>107</v>
      </c>
      <c r="M317" s="58"/>
      <c r="N317" s="77"/>
      <c r="O317" s="129"/>
    </row>
    <row r="318" ht="15.75" customHeight="1">
      <c r="A318" s="77"/>
      <c r="B318" s="77"/>
      <c r="C318" s="77"/>
      <c r="D318" s="77"/>
      <c r="E318" s="78"/>
      <c r="F318" s="80"/>
      <c r="G318" s="77"/>
      <c r="H318" s="130" t="s">
        <v>34</v>
      </c>
      <c r="I318" s="74"/>
      <c r="J318" s="77"/>
      <c r="K318" s="77"/>
      <c r="L318" s="130" t="s">
        <v>109</v>
      </c>
      <c r="M318" s="132" t="str">
        <f>CONCATENATE("De ",M316*0.9," a ",M316*1,)</f>
        <v>De 0 a 0</v>
      </c>
      <c r="N318" s="77"/>
      <c r="O318" s="129"/>
    </row>
    <row r="319" ht="15.75" customHeight="1">
      <c r="A319" s="77"/>
      <c r="B319" s="77"/>
      <c r="C319" s="77"/>
      <c r="D319" s="77"/>
      <c r="E319" s="78"/>
      <c r="F319" s="80"/>
      <c r="G319" s="77"/>
      <c r="H319" s="130" t="s">
        <v>38</v>
      </c>
      <c r="I319" s="74"/>
      <c r="J319" s="77"/>
      <c r="K319" s="77"/>
      <c r="L319" s="130" t="s">
        <v>110</v>
      </c>
      <c r="M319" s="132" t="str">
        <f>CONCATENATE("De ",M316*0.76," a ",M316*0.89,)</f>
        <v>De 0 a 0</v>
      </c>
      <c r="N319" s="77"/>
      <c r="O319" s="129"/>
    </row>
    <row r="320" ht="15.75" customHeight="1">
      <c r="A320" s="77"/>
      <c r="B320" s="77"/>
      <c r="C320" s="77"/>
      <c r="D320" s="77"/>
      <c r="E320" s="78"/>
      <c r="F320" s="80"/>
      <c r="G320" s="77"/>
      <c r="H320" s="130" t="s">
        <v>39</v>
      </c>
      <c r="I320" s="86"/>
      <c r="J320" s="77"/>
      <c r="K320" s="77"/>
      <c r="L320" s="130" t="s">
        <v>111</v>
      </c>
      <c r="M320" s="132" t="str">
        <f>CONCATENATE("De ",M316*0.6," a ",M316*0.75,)</f>
        <v>De 0 a 0</v>
      </c>
      <c r="N320" s="77"/>
      <c r="O320" s="129"/>
    </row>
    <row r="321" ht="15.75" customHeight="1">
      <c r="A321" s="77"/>
      <c r="B321" s="77"/>
      <c r="C321" s="77"/>
      <c r="D321" s="133"/>
      <c r="E321" s="30"/>
      <c r="F321" s="31"/>
      <c r="G321" s="73"/>
      <c r="H321" s="130" t="s">
        <v>37</v>
      </c>
      <c r="I321" s="74"/>
      <c r="J321" s="73"/>
      <c r="K321" s="73"/>
      <c r="L321" s="130" t="s">
        <v>112</v>
      </c>
      <c r="M321" s="132" t="str">
        <f>CONCATENATE("De ",M316*0," a ",M316*0.59,)</f>
        <v>De 0 a 0</v>
      </c>
      <c r="N321" s="73"/>
      <c r="O321" s="129"/>
    </row>
    <row r="322" ht="6.0" customHeight="1">
      <c r="A322" s="77"/>
      <c r="B322" s="77"/>
      <c r="C322" s="77"/>
      <c r="D322" s="140"/>
      <c r="E322" s="113"/>
      <c r="F322" s="113"/>
      <c r="G322" s="113"/>
      <c r="H322" s="113"/>
      <c r="I322" s="113"/>
      <c r="J322" s="113"/>
      <c r="K322" s="113"/>
      <c r="L322" s="113"/>
      <c r="M322" s="113"/>
      <c r="N322" s="61"/>
      <c r="O322" s="129"/>
    </row>
    <row r="323" ht="15.75" customHeight="1">
      <c r="A323" s="77"/>
      <c r="B323" s="77"/>
      <c r="C323" s="77"/>
      <c r="D323" s="121"/>
      <c r="E323" s="141"/>
      <c r="F323" s="27"/>
      <c r="G323" s="83"/>
      <c r="H323" s="123" t="s">
        <v>122</v>
      </c>
      <c r="I323" s="86"/>
      <c r="J323" s="92"/>
      <c r="K323" s="86"/>
      <c r="L323" s="126" t="s">
        <v>36</v>
      </c>
      <c r="M323" s="136"/>
      <c r="N323" s="137"/>
      <c r="O323" s="129"/>
    </row>
    <row r="324" ht="15.75" customHeight="1">
      <c r="A324" s="77"/>
      <c r="B324" s="77"/>
      <c r="C324" s="77"/>
      <c r="D324" s="77"/>
      <c r="E324" s="78"/>
      <c r="F324" s="80"/>
      <c r="G324" s="77"/>
      <c r="H324" s="73"/>
      <c r="I324" s="73"/>
      <c r="J324" s="77"/>
      <c r="K324" s="77"/>
      <c r="L324" s="128" t="s">
        <v>40</v>
      </c>
      <c r="M324" s="92"/>
      <c r="N324" s="77"/>
      <c r="O324" s="10"/>
    </row>
    <row r="325" ht="15.75" customHeight="1">
      <c r="A325" s="77"/>
      <c r="B325" s="77"/>
      <c r="C325" s="77"/>
      <c r="D325" s="77"/>
      <c r="E325" s="78"/>
      <c r="F325" s="80"/>
      <c r="G325" s="77"/>
      <c r="H325" s="130" t="s">
        <v>33</v>
      </c>
      <c r="I325" s="74"/>
      <c r="J325" s="77"/>
      <c r="K325" s="77"/>
      <c r="L325" s="138" t="s">
        <v>107</v>
      </c>
      <c r="M325" s="58"/>
      <c r="N325" s="77"/>
      <c r="O325" s="10"/>
    </row>
    <row r="326" ht="15.75" customHeight="1">
      <c r="A326" s="77"/>
      <c r="B326" s="77"/>
      <c r="C326" s="77"/>
      <c r="D326" s="77"/>
      <c r="E326" s="78"/>
      <c r="F326" s="80"/>
      <c r="G326" s="77"/>
      <c r="H326" s="130" t="s">
        <v>34</v>
      </c>
      <c r="I326" s="74"/>
      <c r="J326" s="77"/>
      <c r="K326" s="77"/>
      <c r="L326" s="130" t="s">
        <v>109</v>
      </c>
      <c r="M326" s="132" t="str">
        <f>CONCATENATE("De ",M324*0.9," a ",M324*1,)</f>
        <v>De 0 a 0</v>
      </c>
      <c r="N326" s="77"/>
      <c r="O326" s="10"/>
    </row>
    <row r="327" ht="15.75" customHeight="1">
      <c r="A327" s="77"/>
      <c r="B327" s="77"/>
      <c r="C327" s="77"/>
      <c r="D327" s="77"/>
      <c r="E327" s="78"/>
      <c r="F327" s="80"/>
      <c r="G327" s="77"/>
      <c r="H327" s="130" t="s">
        <v>38</v>
      </c>
      <c r="I327" s="74"/>
      <c r="J327" s="77"/>
      <c r="K327" s="77"/>
      <c r="L327" s="130" t="s">
        <v>110</v>
      </c>
      <c r="M327" s="132" t="str">
        <f>CONCATENATE("De ",M324*0.76," a ",M324*0.89,)</f>
        <v>De 0 a 0</v>
      </c>
      <c r="N327" s="77"/>
      <c r="O327" s="10"/>
    </row>
    <row r="328" ht="15.75" customHeight="1">
      <c r="A328" s="77"/>
      <c r="B328" s="77"/>
      <c r="C328" s="77"/>
      <c r="D328" s="77"/>
      <c r="E328" s="78"/>
      <c r="F328" s="80"/>
      <c r="G328" s="77"/>
      <c r="H328" s="130" t="s">
        <v>39</v>
      </c>
      <c r="I328" s="86"/>
      <c r="J328" s="77"/>
      <c r="K328" s="77"/>
      <c r="L328" s="130" t="s">
        <v>111</v>
      </c>
      <c r="M328" s="132" t="str">
        <f>CONCATENATE("De ",M324*0.6," a ",M324*0.75,)</f>
        <v>De 0 a 0</v>
      </c>
      <c r="N328" s="77"/>
      <c r="O328" s="10"/>
    </row>
    <row r="329" ht="15.75" customHeight="1">
      <c r="A329" s="73"/>
      <c r="B329" s="73"/>
      <c r="C329" s="73"/>
      <c r="D329" s="73"/>
      <c r="E329" s="30"/>
      <c r="F329" s="31"/>
      <c r="G329" s="73"/>
      <c r="H329" s="130" t="s">
        <v>37</v>
      </c>
      <c r="I329" s="74"/>
      <c r="J329" s="73"/>
      <c r="K329" s="73"/>
      <c r="L329" s="130" t="s">
        <v>112</v>
      </c>
      <c r="M329" s="132" t="str">
        <f>CONCATENATE("De ",M324*0," a ",M324*0.59,)</f>
        <v>De 0 a 0</v>
      </c>
      <c r="N329" s="73"/>
      <c r="O329" s="10"/>
    </row>
    <row r="330" ht="15.75" customHeight="1">
      <c r="A330" s="142" t="s">
        <v>98</v>
      </c>
      <c r="B330" s="103"/>
      <c r="C330" s="103"/>
      <c r="D330" s="103"/>
      <c r="E330" s="103"/>
      <c r="F330" s="103"/>
      <c r="G330" s="103"/>
      <c r="H330" s="103"/>
      <c r="I330" s="104"/>
      <c r="J330" s="143">
        <f>SUM(J299:J329)/60</f>
        <v>0</v>
      </c>
      <c r="K330" s="10"/>
      <c r="L330" s="10"/>
      <c r="M330" s="10"/>
      <c r="N330" s="10"/>
      <c r="O330" s="10"/>
    </row>
    <row r="331" ht="15.75" customHeight="1">
      <c r="A331" s="20"/>
      <c r="B331" s="20"/>
    </row>
    <row r="332" ht="58.5" customHeight="1">
      <c r="A332" s="53" t="s">
        <v>81</v>
      </c>
      <c r="B332" s="54" t="s">
        <v>82</v>
      </c>
      <c r="C332" s="55" t="s">
        <v>83</v>
      </c>
      <c r="D332" s="56" t="s">
        <v>84</v>
      </c>
      <c r="E332" s="57"/>
      <c r="F332" s="58"/>
      <c r="G332" s="59" t="s">
        <v>46</v>
      </c>
      <c r="H332" s="60" t="s">
        <v>85</v>
      </c>
      <c r="I332" s="61"/>
      <c r="J332" s="62" t="s">
        <v>14</v>
      </c>
      <c r="K332" s="62" t="s">
        <v>13</v>
      </c>
      <c r="L332" s="63" t="s">
        <v>86</v>
      </c>
      <c r="M332" s="56" t="s">
        <v>87</v>
      </c>
      <c r="N332" s="58"/>
      <c r="O332" s="64"/>
    </row>
    <row r="333" ht="15.75" customHeight="1">
      <c r="A333" s="65">
        <v>8.0</v>
      </c>
      <c r="B333" s="66">
        <v>45766.0</v>
      </c>
      <c r="C333" s="144"/>
      <c r="D333" s="145" t="s">
        <v>89</v>
      </c>
      <c r="E333" s="146"/>
      <c r="F333" s="27"/>
      <c r="G333" s="86"/>
      <c r="H333" s="71" t="s">
        <v>11</v>
      </c>
      <c r="I333" s="72"/>
      <c r="J333" s="73"/>
      <c r="K333" s="73"/>
      <c r="L333" s="74"/>
      <c r="M333" s="75" t="s">
        <v>91</v>
      </c>
      <c r="N333" s="61"/>
      <c r="O333" s="76"/>
    </row>
    <row r="334" ht="169.5" customHeight="1">
      <c r="A334" s="77"/>
      <c r="B334" s="77"/>
      <c r="C334" s="78"/>
      <c r="D334" s="73"/>
      <c r="E334" s="30"/>
      <c r="F334" s="31"/>
      <c r="G334" s="77"/>
      <c r="H334" s="74"/>
      <c r="I334" s="81"/>
      <c r="J334" s="82"/>
      <c r="K334" s="83"/>
      <c r="L334" s="84"/>
      <c r="M334" s="85" t="s">
        <v>32</v>
      </c>
      <c r="N334" s="86"/>
      <c r="O334" s="36"/>
    </row>
    <row r="335" ht="15.75" customHeight="1">
      <c r="A335" s="77"/>
      <c r="B335" s="77"/>
      <c r="C335" s="78"/>
      <c r="D335" s="145" t="s">
        <v>92</v>
      </c>
      <c r="E335" s="146"/>
      <c r="F335" s="27"/>
      <c r="G335" s="77"/>
      <c r="H335" s="88" t="s">
        <v>117</v>
      </c>
      <c r="I335" s="72"/>
      <c r="J335" s="89"/>
      <c r="K335" s="58"/>
      <c r="L335" s="77"/>
      <c r="M335" s="90" t="s">
        <v>33</v>
      </c>
      <c r="N335" s="74"/>
      <c r="O335" s="36"/>
    </row>
    <row r="336" ht="36.75" customHeight="1">
      <c r="A336" s="77"/>
      <c r="B336" s="77"/>
      <c r="C336" s="78"/>
      <c r="D336" s="77"/>
      <c r="E336" s="78"/>
      <c r="F336" s="80"/>
      <c r="G336" s="77"/>
      <c r="H336" s="91"/>
      <c r="I336" s="83"/>
      <c r="J336" s="92"/>
      <c r="K336" s="93"/>
      <c r="L336" s="77"/>
      <c r="M336" s="90" t="s">
        <v>34</v>
      </c>
      <c r="N336" s="74"/>
      <c r="O336" s="36"/>
    </row>
    <row r="337" ht="61.5" customHeight="1">
      <c r="A337" s="77"/>
      <c r="B337" s="77"/>
      <c r="C337" s="78"/>
      <c r="D337" s="77"/>
      <c r="E337" s="78"/>
      <c r="F337" s="80"/>
      <c r="G337" s="77"/>
      <c r="H337" s="82"/>
      <c r="I337" s="73"/>
      <c r="J337" s="73"/>
      <c r="K337" s="77"/>
      <c r="L337" s="77"/>
      <c r="M337" s="94" t="s">
        <v>36</v>
      </c>
      <c r="N337" s="95"/>
      <c r="O337" s="36"/>
    </row>
    <row r="338" ht="36.75" customHeight="1">
      <c r="A338" s="77"/>
      <c r="B338" s="77"/>
      <c r="C338" s="78"/>
      <c r="D338" s="77"/>
      <c r="E338" s="78"/>
      <c r="F338" s="80"/>
      <c r="G338" s="77"/>
      <c r="H338" s="96"/>
      <c r="I338" s="83"/>
      <c r="J338" s="92"/>
      <c r="K338" s="77"/>
      <c r="L338" s="77"/>
      <c r="M338" s="90" t="s">
        <v>14</v>
      </c>
      <c r="N338" s="82"/>
      <c r="O338" s="36"/>
    </row>
    <row r="339" ht="45.75" customHeight="1">
      <c r="A339" s="77"/>
      <c r="B339" s="77"/>
      <c r="C339" s="78"/>
      <c r="D339" s="73"/>
      <c r="E339" s="30"/>
      <c r="F339" s="31"/>
      <c r="G339" s="77"/>
      <c r="H339" s="92"/>
      <c r="I339" s="73"/>
      <c r="J339" s="77"/>
      <c r="K339" s="77"/>
      <c r="L339" s="77"/>
      <c r="M339" s="90" t="s">
        <v>37</v>
      </c>
      <c r="N339" s="74"/>
      <c r="O339" s="36"/>
    </row>
    <row r="340" ht="15.75" customHeight="1">
      <c r="A340" s="77"/>
      <c r="B340" s="77"/>
      <c r="C340" s="78"/>
      <c r="D340" s="145" t="s">
        <v>96</v>
      </c>
      <c r="E340" s="146"/>
      <c r="F340" s="27"/>
      <c r="G340" s="77"/>
      <c r="H340" s="88" t="s">
        <v>26</v>
      </c>
      <c r="I340" s="72"/>
      <c r="J340" s="99"/>
      <c r="K340" s="61"/>
      <c r="L340" s="77"/>
      <c r="M340" s="90" t="s">
        <v>38</v>
      </c>
      <c r="N340" s="74"/>
      <c r="O340" s="36"/>
    </row>
    <row r="341" ht="153.75" customHeight="1">
      <c r="A341" s="73"/>
      <c r="B341" s="73"/>
      <c r="C341" s="30"/>
      <c r="D341" s="73"/>
      <c r="E341" s="30"/>
      <c r="F341" s="31"/>
      <c r="G341" s="73"/>
      <c r="H341" s="74"/>
      <c r="I341" s="81"/>
      <c r="J341" s="100"/>
      <c r="K341" s="101"/>
      <c r="L341" s="73"/>
      <c r="M341" s="90" t="s">
        <v>39</v>
      </c>
      <c r="N341" s="86"/>
      <c r="O341" s="36"/>
    </row>
    <row r="342" ht="15.75" customHeight="1">
      <c r="A342" s="102" t="s">
        <v>98</v>
      </c>
      <c r="B342" s="103"/>
      <c r="C342" s="103"/>
      <c r="D342" s="103"/>
      <c r="E342" s="103"/>
      <c r="F342" s="103"/>
      <c r="G342" s="103"/>
      <c r="H342" s="103"/>
      <c r="I342" s="104"/>
      <c r="J342" s="105">
        <f>(J334+J336+J338+J341+N338)/60</f>
        <v>0</v>
      </c>
      <c r="K342" s="106"/>
      <c r="L342" s="106"/>
      <c r="M342" s="90" t="s">
        <v>40</v>
      </c>
      <c r="N342" s="82"/>
    </row>
    <row r="343" ht="15.75" customHeight="1">
      <c r="A343" s="20"/>
      <c r="B343" s="20"/>
      <c r="C343" s="10"/>
      <c r="D343" s="10"/>
      <c r="E343" s="10"/>
      <c r="F343" s="10"/>
      <c r="G343" s="10"/>
      <c r="H343" s="10"/>
      <c r="I343" s="10"/>
      <c r="J343" s="10"/>
      <c r="K343" s="107" t="s">
        <v>99</v>
      </c>
      <c r="L343" s="108">
        <f>M346*0.59</f>
        <v>0</v>
      </c>
      <c r="M343" s="109">
        <f>M346*0</f>
        <v>0</v>
      </c>
      <c r="N343" s="107" t="s">
        <v>100</v>
      </c>
      <c r="O343" s="10"/>
    </row>
    <row r="344" ht="47.25" customHeight="1">
      <c r="A344" s="110" t="s">
        <v>42</v>
      </c>
      <c r="B344" s="111" t="s">
        <v>82</v>
      </c>
      <c r="C344" s="110" t="s">
        <v>83</v>
      </c>
      <c r="D344" s="112" t="s">
        <v>118</v>
      </c>
      <c r="E344" s="113"/>
      <c r="F344" s="61"/>
      <c r="G344" s="114" t="s">
        <v>46</v>
      </c>
      <c r="H344" s="112" t="s">
        <v>102</v>
      </c>
      <c r="I344" s="61"/>
      <c r="J344" s="115" t="s">
        <v>14</v>
      </c>
      <c r="K344" s="116" t="s">
        <v>13</v>
      </c>
      <c r="L344" s="112" t="s">
        <v>119</v>
      </c>
      <c r="M344" s="61"/>
      <c r="N344" s="117" t="s">
        <v>50</v>
      </c>
      <c r="O344" s="118"/>
    </row>
    <row r="345" ht="15.75" customHeight="1">
      <c r="A345" s="147">
        <v>8.0</v>
      </c>
      <c r="B345" s="148">
        <v>45766.0</v>
      </c>
      <c r="C345" s="68"/>
      <c r="D345" s="121"/>
      <c r="E345" s="141"/>
      <c r="F345" s="27"/>
      <c r="G345" s="83"/>
      <c r="H345" s="123" t="s">
        <v>32</v>
      </c>
      <c r="I345" s="83"/>
      <c r="J345" s="124"/>
      <c r="K345" s="125"/>
      <c r="L345" s="126" t="s">
        <v>36</v>
      </c>
      <c r="M345" s="127"/>
      <c r="N345" s="150"/>
      <c r="O345" s="76"/>
    </row>
    <row r="346" ht="15.75" customHeight="1">
      <c r="A346" s="77"/>
      <c r="B346" s="77"/>
      <c r="C346" s="77"/>
      <c r="D346" s="77"/>
      <c r="E346" s="78"/>
      <c r="F346" s="80"/>
      <c r="G346" s="77"/>
      <c r="H346" s="73"/>
      <c r="I346" s="73"/>
      <c r="J346" s="77"/>
      <c r="K346" s="77"/>
      <c r="L346" s="128" t="s">
        <v>40</v>
      </c>
      <c r="M346" s="92"/>
      <c r="N346" s="77"/>
      <c r="O346" s="129"/>
    </row>
    <row r="347" ht="15.75" customHeight="1">
      <c r="A347" s="77"/>
      <c r="B347" s="77"/>
      <c r="C347" s="77"/>
      <c r="D347" s="77"/>
      <c r="E347" s="78"/>
      <c r="F347" s="80"/>
      <c r="G347" s="77"/>
      <c r="H347" s="130" t="s">
        <v>33</v>
      </c>
      <c r="I347" s="74"/>
      <c r="J347" s="77"/>
      <c r="K347" s="77"/>
      <c r="L347" s="138" t="s">
        <v>107</v>
      </c>
      <c r="M347" s="58"/>
      <c r="N347" s="77"/>
      <c r="O347" s="129"/>
    </row>
    <row r="348" ht="15.75" customHeight="1">
      <c r="A348" s="77"/>
      <c r="B348" s="77"/>
      <c r="C348" s="77"/>
      <c r="D348" s="77"/>
      <c r="E348" s="78"/>
      <c r="F348" s="80"/>
      <c r="G348" s="77"/>
      <c r="H348" s="130" t="s">
        <v>34</v>
      </c>
      <c r="I348" s="74"/>
      <c r="J348" s="77"/>
      <c r="K348" s="77"/>
      <c r="L348" s="130" t="s">
        <v>109</v>
      </c>
      <c r="M348" s="132" t="str">
        <f>CONCATENATE("De ",M346*0.9," a ",M346*1,)</f>
        <v>De 0 a 0</v>
      </c>
      <c r="N348" s="77"/>
      <c r="O348" s="129"/>
    </row>
    <row r="349" ht="15.75" customHeight="1">
      <c r="A349" s="77"/>
      <c r="B349" s="77"/>
      <c r="C349" s="77"/>
      <c r="D349" s="77"/>
      <c r="E349" s="78"/>
      <c r="F349" s="80"/>
      <c r="G349" s="77"/>
      <c r="H349" s="130" t="s">
        <v>38</v>
      </c>
      <c r="I349" s="74"/>
      <c r="J349" s="77"/>
      <c r="K349" s="77"/>
      <c r="L349" s="130" t="s">
        <v>110</v>
      </c>
      <c r="M349" s="132" t="str">
        <f>CONCATENATE("De ",M346*0.76," a ",M346*0.89,)</f>
        <v>De 0 a 0</v>
      </c>
      <c r="N349" s="77"/>
      <c r="O349" s="129"/>
    </row>
    <row r="350" ht="15.75" customHeight="1">
      <c r="A350" s="77"/>
      <c r="B350" s="77"/>
      <c r="C350" s="77"/>
      <c r="D350" s="77"/>
      <c r="E350" s="78"/>
      <c r="F350" s="80"/>
      <c r="G350" s="77"/>
      <c r="H350" s="130" t="s">
        <v>39</v>
      </c>
      <c r="I350" s="86"/>
      <c r="J350" s="77"/>
      <c r="K350" s="77"/>
      <c r="L350" s="130" t="s">
        <v>111</v>
      </c>
      <c r="M350" s="132" t="str">
        <f>CONCATENATE("De ",M346*0.6," a ",M346*0.75,)</f>
        <v>De 0 a 0</v>
      </c>
      <c r="N350" s="77"/>
      <c r="O350" s="129"/>
    </row>
    <row r="351" ht="15.75" customHeight="1">
      <c r="A351" s="77"/>
      <c r="B351" s="77"/>
      <c r="C351" s="77"/>
      <c r="D351" s="133"/>
      <c r="E351" s="30"/>
      <c r="F351" s="31"/>
      <c r="G351" s="73"/>
      <c r="H351" s="130" t="s">
        <v>37</v>
      </c>
      <c r="I351" s="74"/>
      <c r="J351" s="73"/>
      <c r="K351" s="73"/>
      <c r="L351" s="130" t="s">
        <v>112</v>
      </c>
      <c r="M351" s="132" t="str">
        <f>CONCATENATE("De ",M346*0," a ",M346*0.59,)</f>
        <v>De 0 a 0</v>
      </c>
      <c r="N351" s="73"/>
      <c r="O351" s="129"/>
    </row>
    <row r="352" ht="6.0" customHeight="1">
      <c r="A352" s="77"/>
      <c r="B352" s="77"/>
      <c r="C352" s="77"/>
      <c r="D352" s="134"/>
      <c r="E352" s="113"/>
      <c r="F352" s="113"/>
      <c r="G352" s="113"/>
      <c r="H352" s="113"/>
      <c r="I352" s="113"/>
      <c r="J352" s="113"/>
      <c r="K352" s="113"/>
      <c r="L352" s="113"/>
      <c r="M352" s="113"/>
      <c r="N352" s="61"/>
      <c r="O352" s="129"/>
    </row>
    <row r="353" ht="15.75" customHeight="1">
      <c r="A353" s="77"/>
      <c r="B353" s="77"/>
      <c r="C353" s="77"/>
      <c r="D353" s="121"/>
      <c r="E353" s="141"/>
      <c r="F353" s="27"/>
      <c r="G353" s="83"/>
      <c r="H353" s="123" t="s">
        <v>120</v>
      </c>
      <c r="I353" s="86"/>
      <c r="J353" s="92"/>
      <c r="K353" s="86"/>
      <c r="L353" s="126" t="s">
        <v>36</v>
      </c>
      <c r="M353" s="136"/>
      <c r="N353" s="137"/>
      <c r="O353" s="129"/>
    </row>
    <row r="354" ht="15.75" customHeight="1">
      <c r="A354" s="77"/>
      <c r="B354" s="77"/>
      <c r="C354" s="77"/>
      <c r="D354" s="77"/>
      <c r="E354" s="78"/>
      <c r="F354" s="80"/>
      <c r="G354" s="77"/>
      <c r="H354" s="73"/>
      <c r="I354" s="73"/>
      <c r="J354" s="77"/>
      <c r="K354" s="77"/>
      <c r="L354" s="128" t="s">
        <v>40</v>
      </c>
      <c r="M354" s="92"/>
      <c r="N354" s="77"/>
      <c r="O354" s="129"/>
    </row>
    <row r="355" ht="15.75" customHeight="1">
      <c r="A355" s="77"/>
      <c r="B355" s="77"/>
      <c r="C355" s="77"/>
      <c r="D355" s="77"/>
      <c r="E355" s="78"/>
      <c r="F355" s="80"/>
      <c r="G355" s="77"/>
      <c r="H355" s="130" t="s">
        <v>33</v>
      </c>
      <c r="I355" s="74"/>
      <c r="J355" s="77"/>
      <c r="K355" s="77"/>
      <c r="L355" s="138" t="s">
        <v>107</v>
      </c>
      <c r="M355" s="58"/>
      <c r="N355" s="77"/>
      <c r="O355" s="129"/>
    </row>
    <row r="356" ht="15.75" customHeight="1">
      <c r="A356" s="77"/>
      <c r="B356" s="77"/>
      <c r="C356" s="77"/>
      <c r="D356" s="77"/>
      <c r="E356" s="78"/>
      <c r="F356" s="80"/>
      <c r="G356" s="77"/>
      <c r="H356" s="130" t="s">
        <v>34</v>
      </c>
      <c r="I356" s="74"/>
      <c r="J356" s="77"/>
      <c r="K356" s="77"/>
      <c r="L356" s="130" t="s">
        <v>109</v>
      </c>
      <c r="M356" s="132" t="str">
        <f>CONCATENATE("De ",M354*0.9," a ",M354*1,)</f>
        <v>De 0 a 0</v>
      </c>
      <c r="N356" s="77"/>
      <c r="O356" s="129"/>
    </row>
    <row r="357" ht="15.75" customHeight="1">
      <c r="A357" s="77"/>
      <c r="B357" s="77"/>
      <c r="C357" s="77"/>
      <c r="D357" s="77"/>
      <c r="E357" s="78"/>
      <c r="F357" s="80"/>
      <c r="G357" s="77"/>
      <c r="H357" s="130" t="s">
        <v>38</v>
      </c>
      <c r="I357" s="74"/>
      <c r="J357" s="77"/>
      <c r="K357" s="77"/>
      <c r="L357" s="130" t="s">
        <v>110</v>
      </c>
      <c r="M357" s="132" t="str">
        <f>CONCATENATE("De ",M354*0.76," a ",M354*0.89,)</f>
        <v>De 0 a 0</v>
      </c>
      <c r="N357" s="77"/>
      <c r="O357" s="129"/>
    </row>
    <row r="358" ht="15.75" customHeight="1">
      <c r="A358" s="77"/>
      <c r="B358" s="77"/>
      <c r="C358" s="77"/>
      <c r="D358" s="77"/>
      <c r="E358" s="78"/>
      <c r="F358" s="80"/>
      <c r="G358" s="77"/>
      <c r="H358" s="130" t="s">
        <v>39</v>
      </c>
      <c r="I358" s="86"/>
      <c r="J358" s="77"/>
      <c r="K358" s="77"/>
      <c r="L358" s="130" t="s">
        <v>111</v>
      </c>
      <c r="M358" s="132" t="str">
        <f>CONCATENATE("De ",M354*0.6," a ",M354*0.75,)</f>
        <v>De 0 a 0</v>
      </c>
      <c r="N358" s="77"/>
      <c r="O358" s="129"/>
    </row>
    <row r="359" ht="15.75" customHeight="1">
      <c r="A359" s="77"/>
      <c r="B359" s="77"/>
      <c r="C359" s="77"/>
      <c r="D359" s="133"/>
      <c r="E359" s="30"/>
      <c r="F359" s="31"/>
      <c r="G359" s="73"/>
      <c r="H359" s="130" t="s">
        <v>37</v>
      </c>
      <c r="I359" s="74"/>
      <c r="J359" s="73"/>
      <c r="K359" s="73"/>
      <c r="L359" s="130" t="s">
        <v>112</v>
      </c>
      <c r="M359" s="132" t="str">
        <f>CONCATENATE("De ",M354*0," a ",M354*0.59,)</f>
        <v>De 0 a 0</v>
      </c>
      <c r="N359" s="73"/>
      <c r="O359" s="129"/>
    </row>
    <row r="360" ht="6.0" customHeight="1">
      <c r="A360" s="77"/>
      <c r="B360" s="77"/>
      <c r="C360" s="77"/>
      <c r="D360" s="139"/>
      <c r="E360" s="113"/>
      <c r="F360" s="113"/>
      <c r="G360" s="113"/>
      <c r="H360" s="113"/>
      <c r="I360" s="113"/>
      <c r="J360" s="113"/>
      <c r="K360" s="113"/>
      <c r="L360" s="113"/>
      <c r="M360" s="113"/>
      <c r="N360" s="61"/>
      <c r="O360" s="129"/>
    </row>
    <row r="361" ht="15.75" customHeight="1">
      <c r="A361" s="77"/>
      <c r="B361" s="77"/>
      <c r="C361" s="77"/>
      <c r="D361" s="121"/>
      <c r="E361" s="141"/>
      <c r="F361" s="27"/>
      <c r="G361" s="83"/>
      <c r="H361" s="123" t="s">
        <v>121</v>
      </c>
      <c r="I361" s="86"/>
      <c r="J361" s="92"/>
      <c r="K361" s="86"/>
      <c r="L361" s="126" t="s">
        <v>36</v>
      </c>
      <c r="M361" s="136"/>
      <c r="N361" s="137"/>
      <c r="O361" s="129"/>
    </row>
    <row r="362" ht="15.75" customHeight="1">
      <c r="A362" s="77"/>
      <c r="B362" s="77"/>
      <c r="C362" s="77"/>
      <c r="D362" s="77"/>
      <c r="E362" s="78"/>
      <c r="F362" s="80"/>
      <c r="G362" s="77"/>
      <c r="H362" s="73"/>
      <c r="I362" s="73"/>
      <c r="J362" s="77"/>
      <c r="K362" s="77"/>
      <c r="L362" s="128" t="s">
        <v>40</v>
      </c>
      <c r="M362" s="92"/>
      <c r="N362" s="77"/>
      <c r="O362" s="129"/>
    </row>
    <row r="363" ht="15.75" customHeight="1">
      <c r="A363" s="77"/>
      <c r="B363" s="77"/>
      <c r="C363" s="77"/>
      <c r="D363" s="77"/>
      <c r="E363" s="78"/>
      <c r="F363" s="80"/>
      <c r="G363" s="77"/>
      <c r="H363" s="130" t="s">
        <v>33</v>
      </c>
      <c r="I363" s="74"/>
      <c r="J363" s="77"/>
      <c r="K363" s="77"/>
      <c r="L363" s="138" t="s">
        <v>107</v>
      </c>
      <c r="M363" s="58"/>
      <c r="N363" s="77"/>
      <c r="O363" s="129"/>
    </row>
    <row r="364" ht="15.75" customHeight="1">
      <c r="A364" s="77"/>
      <c r="B364" s="77"/>
      <c r="C364" s="77"/>
      <c r="D364" s="77"/>
      <c r="E364" s="78"/>
      <c r="F364" s="80"/>
      <c r="G364" s="77"/>
      <c r="H364" s="130" t="s">
        <v>34</v>
      </c>
      <c r="I364" s="74"/>
      <c r="J364" s="77"/>
      <c r="K364" s="77"/>
      <c r="L364" s="130" t="s">
        <v>109</v>
      </c>
      <c r="M364" s="132" t="str">
        <f>CONCATENATE("De ",M362*0.9," a ",M362*1,)</f>
        <v>De 0 a 0</v>
      </c>
      <c r="N364" s="77"/>
      <c r="O364" s="129"/>
    </row>
    <row r="365" ht="15.75" customHeight="1">
      <c r="A365" s="77"/>
      <c r="B365" s="77"/>
      <c r="C365" s="77"/>
      <c r="D365" s="77"/>
      <c r="E365" s="78"/>
      <c r="F365" s="80"/>
      <c r="G365" s="77"/>
      <c r="H365" s="130" t="s">
        <v>38</v>
      </c>
      <c r="I365" s="74"/>
      <c r="J365" s="77"/>
      <c r="K365" s="77"/>
      <c r="L365" s="130" t="s">
        <v>110</v>
      </c>
      <c r="M365" s="132" t="str">
        <f>CONCATENATE("De ",M362*0.76," a ",M362*0.89,)</f>
        <v>De 0 a 0</v>
      </c>
      <c r="N365" s="77"/>
      <c r="O365" s="129"/>
    </row>
    <row r="366" ht="15.75" customHeight="1">
      <c r="A366" s="77"/>
      <c r="B366" s="77"/>
      <c r="C366" s="77"/>
      <c r="D366" s="77"/>
      <c r="E366" s="78"/>
      <c r="F366" s="80"/>
      <c r="G366" s="77"/>
      <c r="H366" s="130" t="s">
        <v>39</v>
      </c>
      <c r="I366" s="86"/>
      <c r="J366" s="77"/>
      <c r="K366" s="77"/>
      <c r="L366" s="130" t="s">
        <v>111</v>
      </c>
      <c r="M366" s="132" t="str">
        <f>CONCATENATE("De ",M362*0.6," a ",M362*0.75,)</f>
        <v>De 0 a 0</v>
      </c>
      <c r="N366" s="77"/>
      <c r="O366" s="129"/>
    </row>
    <row r="367" ht="15.75" customHeight="1">
      <c r="A367" s="77"/>
      <c r="B367" s="77"/>
      <c r="C367" s="77"/>
      <c r="D367" s="133"/>
      <c r="E367" s="30"/>
      <c r="F367" s="31"/>
      <c r="G367" s="73"/>
      <c r="H367" s="130" t="s">
        <v>37</v>
      </c>
      <c r="I367" s="74"/>
      <c r="J367" s="73"/>
      <c r="K367" s="73"/>
      <c r="L367" s="130" t="s">
        <v>112</v>
      </c>
      <c r="M367" s="132" t="str">
        <f>CONCATENATE("De ",M362*0," a ",M362*0.59,)</f>
        <v>De 0 a 0</v>
      </c>
      <c r="N367" s="73"/>
      <c r="O367" s="129"/>
    </row>
    <row r="368" ht="6.0" customHeight="1">
      <c r="A368" s="77"/>
      <c r="B368" s="77"/>
      <c r="C368" s="77"/>
      <c r="D368" s="140"/>
      <c r="E368" s="113"/>
      <c r="F368" s="113"/>
      <c r="G368" s="113"/>
      <c r="H368" s="113"/>
      <c r="I368" s="113"/>
      <c r="J368" s="113"/>
      <c r="K368" s="113"/>
      <c r="L368" s="113"/>
      <c r="M368" s="113"/>
      <c r="N368" s="61"/>
      <c r="O368" s="129"/>
    </row>
    <row r="369" ht="15.75" customHeight="1">
      <c r="A369" s="77"/>
      <c r="B369" s="77"/>
      <c r="C369" s="77"/>
      <c r="D369" s="121"/>
      <c r="E369" s="141"/>
      <c r="F369" s="27"/>
      <c r="G369" s="83"/>
      <c r="H369" s="123" t="s">
        <v>122</v>
      </c>
      <c r="I369" s="86"/>
      <c r="J369" s="92"/>
      <c r="K369" s="86"/>
      <c r="L369" s="126" t="s">
        <v>36</v>
      </c>
      <c r="M369" s="136"/>
      <c r="N369" s="137"/>
      <c r="O369" s="129"/>
    </row>
    <row r="370" ht="15.75" customHeight="1">
      <c r="A370" s="77"/>
      <c r="B370" s="77"/>
      <c r="C370" s="77"/>
      <c r="D370" s="77"/>
      <c r="E370" s="78"/>
      <c r="F370" s="80"/>
      <c r="G370" s="77"/>
      <c r="H370" s="73"/>
      <c r="I370" s="73"/>
      <c r="J370" s="77"/>
      <c r="K370" s="77"/>
      <c r="L370" s="128" t="s">
        <v>40</v>
      </c>
      <c r="M370" s="92"/>
      <c r="N370" s="77"/>
      <c r="O370" s="10"/>
    </row>
    <row r="371" ht="15.75" customHeight="1">
      <c r="A371" s="77"/>
      <c r="B371" s="77"/>
      <c r="C371" s="77"/>
      <c r="D371" s="77"/>
      <c r="E371" s="78"/>
      <c r="F371" s="80"/>
      <c r="G371" s="77"/>
      <c r="H371" s="130" t="s">
        <v>33</v>
      </c>
      <c r="I371" s="74"/>
      <c r="J371" s="77"/>
      <c r="K371" s="77"/>
      <c r="L371" s="138" t="s">
        <v>107</v>
      </c>
      <c r="M371" s="58"/>
      <c r="N371" s="77"/>
      <c r="O371" s="10"/>
    </row>
    <row r="372" ht="15.75" customHeight="1">
      <c r="A372" s="77"/>
      <c r="B372" s="77"/>
      <c r="C372" s="77"/>
      <c r="D372" s="77"/>
      <c r="E372" s="78"/>
      <c r="F372" s="80"/>
      <c r="G372" s="77"/>
      <c r="H372" s="130" t="s">
        <v>34</v>
      </c>
      <c r="I372" s="74"/>
      <c r="J372" s="77"/>
      <c r="K372" s="77"/>
      <c r="L372" s="130" t="s">
        <v>109</v>
      </c>
      <c r="M372" s="132" t="str">
        <f>CONCATENATE("De ",M370*0.9," a ",M370*1,)</f>
        <v>De 0 a 0</v>
      </c>
      <c r="N372" s="77"/>
      <c r="O372" s="10"/>
    </row>
    <row r="373" ht="15.75" customHeight="1">
      <c r="A373" s="77"/>
      <c r="B373" s="77"/>
      <c r="C373" s="77"/>
      <c r="D373" s="77"/>
      <c r="E373" s="78"/>
      <c r="F373" s="80"/>
      <c r="G373" s="77"/>
      <c r="H373" s="130" t="s">
        <v>38</v>
      </c>
      <c r="I373" s="74"/>
      <c r="J373" s="77"/>
      <c r="K373" s="77"/>
      <c r="L373" s="130" t="s">
        <v>110</v>
      </c>
      <c r="M373" s="132" t="str">
        <f>CONCATENATE("De ",M370*0.76," a ",M370*0.89,)</f>
        <v>De 0 a 0</v>
      </c>
      <c r="N373" s="77"/>
      <c r="O373" s="10"/>
    </row>
    <row r="374" ht="15.75" customHeight="1">
      <c r="A374" s="77"/>
      <c r="B374" s="77"/>
      <c r="C374" s="77"/>
      <c r="D374" s="77"/>
      <c r="E374" s="78"/>
      <c r="F374" s="80"/>
      <c r="G374" s="77"/>
      <c r="H374" s="130" t="s">
        <v>39</v>
      </c>
      <c r="I374" s="86"/>
      <c r="J374" s="77"/>
      <c r="K374" s="77"/>
      <c r="L374" s="130" t="s">
        <v>111</v>
      </c>
      <c r="M374" s="132" t="str">
        <f>CONCATENATE("De ",M370*0.6," a ",M370*0.75,)</f>
        <v>De 0 a 0</v>
      </c>
      <c r="N374" s="77"/>
      <c r="O374" s="10"/>
    </row>
    <row r="375" ht="15.75" customHeight="1">
      <c r="A375" s="73"/>
      <c r="B375" s="73"/>
      <c r="C375" s="73"/>
      <c r="D375" s="73"/>
      <c r="E375" s="30"/>
      <c r="F375" s="31"/>
      <c r="G375" s="73"/>
      <c r="H375" s="130" t="s">
        <v>37</v>
      </c>
      <c r="I375" s="74"/>
      <c r="J375" s="73"/>
      <c r="K375" s="73"/>
      <c r="L375" s="130" t="s">
        <v>112</v>
      </c>
      <c r="M375" s="132" t="str">
        <f>CONCATENATE("De ",M370*0," a ",M370*0.59,)</f>
        <v>De 0 a 0</v>
      </c>
      <c r="N375" s="73"/>
      <c r="O375" s="10"/>
    </row>
    <row r="376" ht="15.75" customHeight="1">
      <c r="A376" s="142" t="s">
        <v>98</v>
      </c>
      <c r="B376" s="103"/>
      <c r="C376" s="103"/>
      <c r="D376" s="103"/>
      <c r="E376" s="103"/>
      <c r="F376" s="103"/>
      <c r="G376" s="103"/>
      <c r="H376" s="103"/>
      <c r="I376" s="104"/>
      <c r="J376" s="143">
        <f>SUM(J345:J375)/60</f>
        <v>0</v>
      </c>
      <c r="K376" s="10"/>
      <c r="L376" s="10"/>
      <c r="M376" s="10"/>
      <c r="N376" s="10"/>
      <c r="O376" s="10"/>
    </row>
    <row r="377" ht="15.75" customHeight="1">
      <c r="A377" s="20"/>
      <c r="B377" s="20"/>
    </row>
    <row r="378" ht="58.5" customHeight="1">
      <c r="A378" s="53" t="s">
        <v>81</v>
      </c>
      <c r="B378" s="54" t="s">
        <v>82</v>
      </c>
      <c r="C378" s="55" t="s">
        <v>83</v>
      </c>
      <c r="D378" s="56" t="s">
        <v>84</v>
      </c>
      <c r="E378" s="57"/>
      <c r="F378" s="58"/>
      <c r="G378" s="59" t="s">
        <v>46</v>
      </c>
      <c r="H378" s="60" t="s">
        <v>85</v>
      </c>
      <c r="I378" s="61"/>
      <c r="J378" s="62" t="s">
        <v>14</v>
      </c>
      <c r="K378" s="62" t="s">
        <v>13</v>
      </c>
      <c r="L378" s="63" t="s">
        <v>86</v>
      </c>
      <c r="M378" s="56" t="s">
        <v>87</v>
      </c>
      <c r="N378" s="58"/>
      <c r="O378" s="64"/>
    </row>
    <row r="379" ht="15.75" customHeight="1">
      <c r="A379" s="65">
        <v>9.0</v>
      </c>
      <c r="B379" s="66">
        <v>45773.0</v>
      </c>
      <c r="C379" s="144"/>
      <c r="D379" s="145" t="s">
        <v>89</v>
      </c>
      <c r="E379" s="146"/>
      <c r="F379" s="27"/>
      <c r="G379" s="86"/>
      <c r="H379" s="71" t="s">
        <v>11</v>
      </c>
      <c r="I379" s="72"/>
      <c r="J379" s="73"/>
      <c r="K379" s="73"/>
      <c r="L379" s="74"/>
      <c r="M379" s="75" t="s">
        <v>91</v>
      </c>
      <c r="N379" s="61"/>
      <c r="O379" s="76"/>
    </row>
    <row r="380" ht="169.5" customHeight="1">
      <c r="A380" s="77"/>
      <c r="B380" s="77"/>
      <c r="C380" s="78"/>
      <c r="D380" s="73"/>
      <c r="E380" s="30"/>
      <c r="F380" s="31"/>
      <c r="G380" s="77"/>
      <c r="H380" s="74"/>
      <c r="I380" s="81"/>
      <c r="J380" s="82"/>
      <c r="K380" s="83"/>
      <c r="L380" s="84"/>
      <c r="M380" s="85" t="s">
        <v>32</v>
      </c>
      <c r="N380" s="86"/>
      <c r="O380" s="36"/>
    </row>
    <row r="381" ht="15.75" customHeight="1">
      <c r="A381" s="77"/>
      <c r="B381" s="77"/>
      <c r="C381" s="78"/>
      <c r="D381" s="145" t="s">
        <v>92</v>
      </c>
      <c r="E381" s="146"/>
      <c r="F381" s="27"/>
      <c r="G381" s="77"/>
      <c r="H381" s="88" t="s">
        <v>117</v>
      </c>
      <c r="I381" s="72"/>
      <c r="J381" s="89"/>
      <c r="K381" s="58"/>
      <c r="L381" s="77"/>
      <c r="M381" s="90" t="s">
        <v>33</v>
      </c>
      <c r="N381" s="74"/>
      <c r="O381" s="36"/>
    </row>
    <row r="382" ht="36.75" customHeight="1">
      <c r="A382" s="77"/>
      <c r="B382" s="77"/>
      <c r="C382" s="78"/>
      <c r="D382" s="77"/>
      <c r="E382" s="78"/>
      <c r="F382" s="80"/>
      <c r="G382" s="77"/>
      <c r="H382" s="91"/>
      <c r="I382" s="83"/>
      <c r="J382" s="92"/>
      <c r="K382" s="93"/>
      <c r="L382" s="77"/>
      <c r="M382" s="90" t="s">
        <v>34</v>
      </c>
      <c r="N382" s="74"/>
      <c r="O382" s="36"/>
    </row>
    <row r="383" ht="61.5" customHeight="1">
      <c r="A383" s="77"/>
      <c r="B383" s="77"/>
      <c r="C383" s="78"/>
      <c r="D383" s="77"/>
      <c r="E383" s="78"/>
      <c r="F383" s="80"/>
      <c r="G383" s="77"/>
      <c r="H383" s="82"/>
      <c r="I383" s="73"/>
      <c r="J383" s="73"/>
      <c r="K383" s="77"/>
      <c r="L383" s="77"/>
      <c r="M383" s="94" t="s">
        <v>36</v>
      </c>
      <c r="N383" s="95"/>
      <c r="O383" s="36"/>
    </row>
    <row r="384" ht="36.75" customHeight="1">
      <c r="A384" s="77"/>
      <c r="B384" s="77"/>
      <c r="C384" s="78"/>
      <c r="D384" s="77"/>
      <c r="E384" s="78"/>
      <c r="F384" s="80"/>
      <c r="G384" s="77"/>
      <c r="H384" s="96"/>
      <c r="I384" s="83"/>
      <c r="J384" s="92"/>
      <c r="K384" s="77"/>
      <c r="L384" s="77"/>
      <c r="M384" s="90" t="s">
        <v>14</v>
      </c>
      <c r="N384" s="82"/>
      <c r="O384" s="36"/>
    </row>
    <row r="385" ht="45.75" customHeight="1">
      <c r="A385" s="77"/>
      <c r="B385" s="77"/>
      <c r="C385" s="78"/>
      <c r="D385" s="73"/>
      <c r="E385" s="30"/>
      <c r="F385" s="31"/>
      <c r="G385" s="77"/>
      <c r="H385" s="92"/>
      <c r="I385" s="73"/>
      <c r="J385" s="77"/>
      <c r="K385" s="77"/>
      <c r="L385" s="77"/>
      <c r="M385" s="90" t="s">
        <v>37</v>
      </c>
      <c r="N385" s="74"/>
      <c r="O385" s="36"/>
    </row>
    <row r="386" ht="15.75" customHeight="1">
      <c r="A386" s="77"/>
      <c r="B386" s="77"/>
      <c r="C386" s="78"/>
      <c r="D386" s="145" t="s">
        <v>96</v>
      </c>
      <c r="E386" s="146"/>
      <c r="F386" s="27"/>
      <c r="G386" s="77"/>
      <c r="H386" s="88" t="s">
        <v>26</v>
      </c>
      <c r="I386" s="72"/>
      <c r="J386" s="99"/>
      <c r="K386" s="61"/>
      <c r="L386" s="77"/>
      <c r="M386" s="90" t="s">
        <v>38</v>
      </c>
      <c r="N386" s="74"/>
      <c r="O386" s="36"/>
    </row>
    <row r="387" ht="153.75" customHeight="1">
      <c r="A387" s="73"/>
      <c r="B387" s="73"/>
      <c r="C387" s="30"/>
      <c r="D387" s="73"/>
      <c r="E387" s="30"/>
      <c r="F387" s="31"/>
      <c r="G387" s="73"/>
      <c r="H387" s="74"/>
      <c r="I387" s="81"/>
      <c r="J387" s="100"/>
      <c r="K387" s="101"/>
      <c r="L387" s="73"/>
      <c r="M387" s="90" t="s">
        <v>39</v>
      </c>
      <c r="N387" s="86"/>
      <c r="O387" s="36"/>
    </row>
    <row r="388" ht="15.75" customHeight="1">
      <c r="A388" s="102" t="s">
        <v>98</v>
      </c>
      <c r="B388" s="103"/>
      <c r="C388" s="103"/>
      <c r="D388" s="103"/>
      <c r="E388" s="103"/>
      <c r="F388" s="103"/>
      <c r="G388" s="103"/>
      <c r="H388" s="103"/>
      <c r="I388" s="104"/>
      <c r="J388" s="105">
        <f>(J380+J382+J384+J387+N384)/60</f>
        <v>0</v>
      </c>
      <c r="K388" s="106"/>
      <c r="L388" s="106"/>
      <c r="M388" s="90" t="s">
        <v>40</v>
      </c>
      <c r="N388" s="82"/>
    </row>
    <row r="389" ht="15.75" customHeight="1">
      <c r="A389" s="20"/>
      <c r="B389" s="20"/>
      <c r="C389" s="10"/>
      <c r="D389" s="10"/>
      <c r="E389" s="10"/>
      <c r="F389" s="10"/>
      <c r="G389" s="10"/>
      <c r="H389" s="10"/>
      <c r="I389" s="10"/>
      <c r="J389" s="10"/>
      <c r="K389" s="107" t="s">
        <v>99</v>
      </c>
      <c r="L389" s="108">
        <f>M392*0.59</f>
        <v>0</v>
      </c>
      <c r="M389" s="109">
        <f>M392*0</f>
        <v>0</v>
      </c>
      <c r="N389" s="107" t="s">
        <v>100</v>
      </c>
      <c r="O389" s="10"/>
    </row>
    <row r="390" ht="47.25" customHeight="1">
      <c r="A390" s="110" t="s">
        <v>42</v>
      </c>
      <c r="B390" s="111" t="s">
        <v>82</v>
      </c>
      <c r="C390" s="110" t="s">
        <v>83</v>
      </c>
      <c r="D390" s="112" t="s">
        <v>118</v>
      </c>
      <c r="E390" s="113"/>
      <c r="F390" s="61"/>
      <c r="G390" s="114" t="s">
        <v>46</v>
      </c>
      <c r="H390" s="112" t="s">
        <v>102</v>
      </c>
      <c r="I390" s="61"/>
      <c r="J390" s="115" t="s">
        <v>14</v>
      </c>
      <c r="K390" s="116" t="s">
        <v>13</v>
      </c>
      <c r="L390" s="112" t="s">
        <v>119</v>
      </c>
      <c r="M390" s="61"/>
      <c r="N390" s="117" t="s">
        <v>50</v>
      </c>
      <c r="O390" s="118"/>
    </row>
    <row r="391" ht="15.75" customHeight="1">
      <c r="A391" s="147">
        <v>9.0</v>
      </c>
      <c r="B391" s="148">
        <v>45773.0</v>
      </c>
      <c r="C391" s="68"/>
      <c r="D391" s="121"/>
      <c r="E391" s="141"/>
      <c r="F391" s="27"/>
      <c r="G391" s="83"/>
      <c r="H391" s="123" t="s">
        <v>32</v>
      </c>
      <c r="I391" s="83"/>
      <c r="J391" s="124"/>
      <c r="K391" s="125"/>
      <c r="L391" s="126" t="s">
        <v>36</v>
      </c>
      <c r="M391" s="127"/>
      <c r="N391" s="150"/>
      <c r="O391" s="76"/>
    </row>
    <row r="392" ht="15.75" customHeight="1">
      <c r="A392" s="77"/>
      <c r="B392" s="77"/>
      <c r="C392" s="77"/>
      <c r="D392" s="77"/>
      <c r="E392" s="78"/>
      <c r="F392" s="80"/>
      <c r="G392" s="77"/>
      <c r="H392" s="73"/>
      <c r="I392" s="73"/>
      <c r="J392" s="77"/>
      <c r="K392" s="77"/>
      <c r="L392" s="128" t="s">
        <v>40</v>
      </c>
      <c r="M392" s="92"/>
      <c r="N392" s="77"/>
      <c r="O392" s="129"/>
    </row>
    <row r="393" ht="15.75" customHeight="1">
      <c r="A393" s="77"/>
      <c r="B393" s="77"/>
      <c r="C393" s="77"/>
      <c r="D393" s="77"/>
      <c r="E393" s="78"/>
      <c r="F393" s="80"/>
      <c r="G393" s="77"/>
      <c r="H393" s="130" t="s">
        <v>33</v>
      </c>
      <c r="I393" s="74"/>
      <c r="J393" s="77"/>
      <c r="K393" s="77"/>
      <c r="L393" s="138" t="s">
        <v>107</v>
      </c>
      <c r="M393" s="58"/>
      <c r="N393" s="77"/>
      <c r="O393" s="129"/>
    </row>
    <row r="394" ht="15.75" customHeight="1">
      <c r="A394" s="77"/>
      <c r="B394" s="77"/>
      <c r="C394" s="77"/>
      <c r="D394" s="77"/>
      <c r="E394" s="78"/>
      <c r="F394" s="80"/>
      <c r="G394" s="77"/>
      <c r="H394" s="130" t="s">
        <v>34</v>
      </c>
      <c r="I394" s="74"/>
      <c r="J394" s="77"/>
      <c r="K394" s="77"/>
      <c r="L394" s="130" t="s">
        <v>109</v>
      </c>
      <c r="M394" s="132" t="str">
        <f>CONCATENATE("De ",M392*0.9," a ",M392*1,)</f>
        <v>De 0 a 0</v>
      </c>
      <c r="N394" s="77"/>
      <c r="O394" s="129"/>
    </row>
    <row r="395" ht="15.75" customHeight="1">
      <c r="A395" s="77"/>
      <c r="B395" s="77"/>
      <c r="C395" s="77"/>
      <c r="D395" s="77"/>
      <c r="E395" s="78"/>
      <c r="F395" s="80"/>
      <c r="G395" s="77"/>
      <c r="H395" s="130" t="s">
        <v>38</v>
      </c>
      <c r="I395" s="74"/>
      <c r="J395" s="77"/>
      <c r="K395" s="77"/>
      <c r="L395" s="130" t="s">
        <v>110</v>
      </c>
      <c r="M395" s="132" t="str">
        <f>CONCATENATE("De ",M392*0.76," a ",M392*0.89,)</f>
        <v>De 0 a 0</v>
      </c>
      <c r="N395" s="77"/>
      <c r="O395" s="129"/>
    </row>
    <row r="396" ht="15.75" customHeight="1">
      <c r="A396" s="77"/>
      <c r="B396" s="77"/>
      <c r="C396" s="77"/>
      <c r="D396" s="77"/>
      <c r="E396" s="78"/>
      <c r="F396" s="80"/>
      <c r="G396" s="77"/>
      <c r="H396" s="130" t="s">
        <v>39</v>
      </c>
      <c r="I396" s="86"/>
      <c r="J396" s="77"/>
      <c r="K396" s="77"/>
      <c r="L396" s="130" t="s">
        <v>111</v>
      </c>
      <c r="M396" s="132" t="str">
        <f>CONCATENATE("De ",M392*0.6," a ",M392*0.75,)</f>
        <v>De 0 a 0</v>
      </c>
      <c r="N396" s="77"/>
      <c r="O396" s="129"/>
    </row>
    <row r="397" ht="15.75" customHeight="1">
      <c r="A397" s="77"/>
      <c r="B397" s="77"/>
      <c r="C397" s="77"/>
      <c r="D397" s="133"/>
      <c r="E397" s="30"/>
      <c r="F397" s="31"/>
      <c r="G397" s="73"/>
      <c r="H397" s="130" t="s">
        <v>37</v>
      </c>
      <c r="I397" s="74"/>
      <c r="J397" s="73"/>
      <c r="K397" s="73"/>
      <c r="L397" s="130" t="s">
        <v>112</v>
      </c>
      <c r="M397" s="132" t="str">
        <f>CONCATENATE("De ",M392*0," a ",M392*0.59,)</f>
        <v>De 0 a 0</v>
      </c>
      <c r="N397" s="73"/>
      <c r="O397" s="129"/>
    </row>
    <row r="398" ht="6.0" customHeight="1">
      <c r="A398" s="77"/>
      <c r="B398" s="77"/>
      <c r="C398" s="77"/>
      <c r="D398" s="134"/>
      <c r="E398" s="113"/>
      <c r="F398" s="113"/>
      <c r="G398" s="113"/>
      <c r="H398" s="113"/>
      <c r="I398" s="113"/>
      <c r="J398" s="113"/>
      <c r="K398" s="113"/>
      <c r="L398" s="113"/>
      <c r="M398" s="113"/>
      <c r="N398" s="61"/>
      <c r="O398" s="129"/>
    </row>
    <row r="399" ht="15.75" customHeight="1">
      <c r="A399" s="77"/>
      <c r="B399" s="77"/>
      <c r="C399" s="77"/>
      <c r="D399" s="121"/>
      <c r="E399" s="141"/>
      <c r="F399" s="27"/>
      <c r="G399" s="83"/>
      <c r="H399" s="123" t="s">
        <v>120</v>
      </c>
      <c r="I399" s="86"/>
      <c r="J399" s="92"/>
      <c r="K399" s="86"/>
      <c r="L399" s="126" t="s">
        <v>36</v>
      </c>
      <c r="M399" s="136"/>
      <c r="N399" s="137"/>
      <c r="O399" s="129"/>
    </row>
    <row r="400" ht="15.75" customHeight="1">
      <c r="A400" s="77"/>
      <c r="B400" s="77"/>
      <c r="C400" s="77"/>
      <c r="D400" s="77"/>
      <c r="E400" s="78"/>
      <c r="F400" s="80"/>
      <c r="G400" s="77"/>
      <c r="H400" s="73"/>
      <c r="I400" s="73"/>
      <c r="J400" s="77"/>
      <c r="K400" s="77"/>
      <c r="L400" s="128" t="s">
        <v>40</v>
      </c>
      <c r="M400" s="92"/>
      <c r="N400" s="77"/>
      <c r="O400" s="129"/>
    </row>
    <row r="401" ht="15.75" customHeight="1">
      <c r="A401" s="77"/>
      <c r="B401" s="77"/>
      <c r="C401" s="77"/>
      <c r="D401" s="77"/>
      <c r="E401" s="78"/>
      <c r="F401" s="80"/>
      <c r="G401" s="77"/>
      <c r="H401" s="130" t="s">
        <v>33</v>
      </c>
      <c r="I401" s="74"/>
      <c r="J401" s="77"/>
      <c r="K401" s="77"/>
      <c r="L401" s="138" t="s">
        <v>107</v>
      </c>
      <c r="M401" s="58"/>
      <c r="N401" s="77"/>
      <c r="O401" s="129"/>
    </row>
    <row r="402" ht="15.75" customHeight="1">
      <c r="A402" s="77"/>
      <c r="B402" s="77"/>
      <c r="C402" s="77"/>
      <c r="D402" s="77"/>
      <c r="E402" s="78"/>
      <c r="F402" s="80"/>
      <c r="G402" s="77"/>
      <c r="H402" s="130" t="s">
        <v>34</v>
      </c>
      <c r="I402" s="74"/>
      <c r="J402" s="77"/>
      <c r="K402" s="77"/>
      <c r="L402" s="130" t="s">
        <v>109</v>
      </c>
      <c r="M402" s="132" t="str">
        <f>CONCATENATE("De ",M400*0.9," a ",M400*1,)</f>
        <v>De 0 a 0</v>
      </c>
      <c r="N402" s="77"/>
      <c r="O402" s="129"/>
    </row>
    <row r="403" ht="15.75" customHeight="1">
      <c r="A403" s="77"/>
      <c r="B403" s="77"/>
      <c r="C403" s="77"/>
      <c r="D403" s="77"/>
      <c r="E403" s="78"/>
      <c r="F403" s="80"/>
      <c r="G403" s="77"/>
      <c r="H403" s="130" t="s">
        <v>38</v>
      </c>
      <c r="I403" s="74"/>
      <c r="J403" s="77"/>
      <c r="K403" s="77"/>
      <c r="L403" s="130" t="s">
        <v>110</v>
      </c>
      <c r="M403" s="132" t="str">
        <f>CONCATENATE("De ",M400*0.76," a ",M400*0.89,)</f>
        <v>De 0 a 0</v>
      </c>
      <c r="N403" s="77"/>
      <c r="O403" s="129"/>
    </row>
    <row r="404" ht="15.75" customHeight="1">
      <c r="A404" s="77"/>
      <c r="B404" s="77"/>
      <c r="C404" s="77"/>
      <c r="D404" s="77"/>
      <c r="E404" s="78"/>
      <c r="F404" s="80"/>
      <c r="G404" s="77"/>
      <c r="H404" s="130" t="s">
        <v>39</v>
      </c>
      <c r="I404" s="86"/>
      <c r="J404" s="77"/>
      <c r="K404" s="77"/>
      <c r="L404" s="130" t="s">
        <v>111</v>
      </c>
      <c r="M404" s="132" t="str">
        <f>CONCATENATE("De ",M400*0.6," a ",M400*0.75,)</f>
        <v>De 0 a 0</v>
      </c>
      <c r="N404" s="77"/>
      <c r="O404" s="129"/>
    </row>
    <row r="405" ht="15.75" customHeight="1">
      <c r="A405" s="77"/>
      <c r="B405" s="77"/>
      <c r="C405" s="77"/>
      <c r="D405" s="133"/>
      <c r="E405" s="30"/>
      <c r="F405" s="31"/>
      <c r="G405" s="73"/>
      <c r="H405" s="130" t="s">
        <v>37</v>
      </c>
      <c r="I405" s="74"/>
      <c r="J405" s="73"/>
      <c r="K405" s="73"/>
      <c r="L405" s="130" t="s">
        <v>112</v>
      </c>
      <c r="M405" s="132" t="str">
        <f>CONCATENATE("De ",M400*0," a ",M400*0.59,)</f>
        <v>De 0 a 0</v>
      </c>
      <c r="N405" s="73"/>
      <c r="O405" s="129"/>
    </row>
    <row r="406" ht="6.0" customHeight="1">
      <c r="A406" s="77"/>
      <c r="B406" s="77"/>
      <c r="C406" s="77"/>
      <c r="D406" s="139"/>
      <c r="E406" s="113"/>
      <c r="F406" s="113"/>
      <c r="G406" s="113"/>
      <c r="H406" s="113"/>
      <c r="I406" s="113"/>
      <c r="J406" s="113"/>
      <c r="K406" s="113"/>
      <c r="L406" s="113"/>
      <c r="M406" s="113"/>
      <c r="N406" s="61"/>
      <c r="O406" s="129"/>
    </row>
    <row r="407" ht="15.75" customHeight="1">
      <c r="A407" s="77"/>
      <c r="B407" s="77"/>
      <c r="C407" s="77"/>
      <c r="D407" s="121"/>
      <c r="E407" s="141"/>
      <c r="F407" s="27"/>
      <c r="G407" s="83"/>
      <c r="H407" s="123" t="s">
        <v>121</v>
      </c>
      <c r="I407" s="86"/>
      <c r="J407" s="92"/>
      <c r="K407" s="86"/>
      <c r="L407" s="126" t="s">
        <v>36</v>
      </c>
      <c r="M407" s="136"/>
      <c r="N407" s="137"/>
      <c r="O407" s="129"/>
    </row>
    <row r="408" ht="15.75" customHeight="1">
      <c r="A408" s="77"/>
      <c r="B408" s="77"/>
      <c r="C408" s="77"/>
      <c r="D408" s="77"/>
      <c r="E408" s="78"/>
      <c r="F408" s="80"/>
      <c r="G408" s="77"/>
      <c r="H408" s="73"/>
      <c r="I408" s="73"/>
      <c r="J408" s="77"/>
      <c r="K408" s="77"/>
      <c r="L408" s="128" t="s">
        <v>40</v>
      </c>
      <c r="M408" s="92"/>
      <c r="N408" s="77"/>
      <c r="O408" s="129"/>
    </row>
    <row r="409" ht="15.75" customHeight="1">
      <c r="A409" s="77"/>
      <c r="B409" s="77"/>
      <c r="C409" s="77"/>
      <c r="D409" s="77"/>
      <c r="E409" s="78"/>
      <c r="F409" s="80"/>
      <c r="G409" s="77"/>
      <c r="H409" s="130" t="s">
        <v>33</v>
      </c>
      <c r="I409" s="74"/>
      <c r="J409" s="77"/>
      <c r="K409" s="77"/>
      <c r="L409" s="138" t="s">
        <v>107</v>
      </c>
      <c r="M409" s="58"/>
      <c r="N409" s="77"/>
      <c r="O409" s="129"/>
    </row>
    <row r="410" ht="15.75" customHeight="1">
      <c r="A410" s="77"/>
      <c r="B410" s="77"/>
      <c r="C410" s="77"/>
      <c r="D410" s="77"/>
      <c r="E410" s="78"/>
      <c r="F410" s="80"/>
      <c r="G410" s="77"/>
      <c r="H410" s="130" t="s">
        <v>34</v>
      </c>
      <c r="I410" s="74"/>
      <c r="J410" s="77"/>
      <c r="K410" s="77"/>
      <c r="L410" s="130" t="s">
        <v>109</v>
      </c>
      <c r="M410" s="132" t="str">
        <f>CONCATENATE("De ",M408*0.9," a ",M408*1,)</f>
        <v>De 0 a 0</v>
      </c>
      <c r="N410" s="77"/>
      <c r="O410" s="129"/>
    </row>
    <row r="411" ht="15.75" customHeight="1">
      <c r="A411" s="77"/>
      <c r="B411" s="77"/>
      <c r="C411" s="77"/>
      <c r="D411" s="77"/>
      <c r="E411" s="78"/>
      <c r="F411" s="80"/>
      <c r="G411" s="77"/>
      <c r="H411" s="130" t="s">
        <v>38</v>
      </c>
      <c r="I411" s="74"/>
      <c r="J411" s="77"/>
      <c r="K411" s="77"/>
      <c r="L411" s="130" t="s">
        <v>110</v>
      </c>
      <c r="M411" s="132" t="str">
        <f>CONCATENATE("De ",M408*0.76," a ",M408*0.89,)</f>
        <v>De 0 a 0</v>
      </c>
      <c r="N411" s="77"/>
      <c r="O411" s="129"/>
    </row>
    <row r="412" ht="15.75" customHeight="1">
      <c r="A412" s="77"/>
      <c r="B412" s="77"/>
      <c r="C412" s="77"/>
      <c r="D412" s="77"/>
      <c r="E412" s="78"/>
      <c r="F412" s="80"/>
      <c r="G412" s="77"/>
      <c r="H412" s="130" t="s">
        <v>39</v>
      </c>
      <c r="I412" s="86"/>
      <c r="J412" s="77"/>
      <c r="K412" s="77"/>
      <c r="L412" s="130" t="s">
        <v>111</v>
      </c>
      <c r="M412" s="132" t="str">
        <f>CONCATENATE("De ",M408*0.6," a ",M408*0.75,)</f>
        <v>De 0 a 0</v>
      </c>
      <c r="N412" s="77"/>
      <c r="O412" s="129"/>
    </row>
    <row r="413" ht="15.75" customHeight="1">
      <c r="A413" s="77"/>
      <c r="B413" s="77"/>
      <c r="C413" s="77"/>
      <c r="D413" s="133"/>
      <c r="E413" s="30"/>
      <c r="F413" s="31"/>
      <c r="G413" s="73"/>
      <c r="H413" s="130" t="s">
        <v>37</v>
      </c>
      <c r="I413" s="74"/>
      <c r="J413" s="73"/>
      <c r="K413" s="73"/>
      <c r="L413" s="130" t="s">
        <v>112</v>
      </c>
      <c r="M413" s="132" t="str">
        <f>CONCATENATE("De ",M408*0," a ",M408*0.59,)</f>
        <v>De 0 a 0</v>
      </c>
      <c r="N413" s="73"/>
      <c r="O413" s="129"/>
    </row>
    <row r="414" ht="6.0" customHeight="1">
      <c r="A414" s="77"/>
      <c r="B414" s="77"/>
      <c r="C414" s="77"/>
      <c r="D414" s="140"/>
      <c r="E414" s="113"/>
      <c r="F414" s="113"/>
      <c r="G414" s="113"/>
      <c r="H414" s="113"/>
      <c r="I414" s="113"/>
      <c r="J414" s="113"/>
      <c r="K414" s="113"/>
      <c r="L414" s="113"/>
      <c r="M414" s="113"/>
      <c r="N414" s="61"/>
      <c r="O414" s="129"/>
    </row>
    <row r="415" ht="15.75" customHeight="1">
      <c r="A415" s="77"/>
      <c r="B415" s="77"/>
      <c r="C415" s="77"/>
      <c r="D415" s="121"/>
      <c r="E415" s="141"/>
      <c r="F415" s="27"/>
      <c r="G415" s="83"/>
      <c r="H415" s="123" t="s">
        <v>122</v>
      </c>
      <c r="I415" s="86"/>
      <c r="J415" s="92"/>
      <c r="K415" s="86"/>
      <c r="L415" s="126" t="s">
        <v>36</v>
      </c>
      <c r="M415" s="136"/>
      <c r="N415" s="137"/>
      <c r="O415" s="129"/>
    </row>
    <row r="416" ht="15.75" customHeight="1">
      <c r="A416" s="77"/>
      <c r="B416" s="77"/>
      <c r="C416" s="77"/>
      <c r="D416" s="77"/>
      <c r="E416" s="78"/>
      <c r="F416" s="80"/>
      <c r="G416" s="77"/>
      <c r="H416" s="73"/>
      <c r="I416" s="73"/>
      <c r="J416" s="77"/>
      <c r="K416" s="77"/>
      <c r="L416" s="128" t="s">
        <v>40</v>
      </c>
      <c r="M416" s="92"/>
      <c r="N416" s="77"/>
      <c r="O416" s="10"/>
    </row>
    <row r="417" ht="15.75" customHeight="1">
      <c r="A417" s="77"/>
      <c r="B417" s="77"/>
      <c r="C417" s="77"/>
      <c r="D417" s="77"/>
      <c r="E417" s="78"/>
      <c r="F417" s="80"/>
      <c r="G417" s="77"/>
      <c r="H417" s="130" t="s">
        <v>33</v>
      </c>
      <c r="I417" s="74"/>
      <c r="J417" s="77"/>
      <c r="K417" s="77"/>
      <c r="L417" s="138" t="s">
        <v>107</v>
      </c>
      <c r="M417" s="58"/>
      <c r="N417" s="77"/>
      <c r="O417" s="10"/>
    </row>
    <row r="418" ht="15.75" customHeight="1">
      <c r="A418" s="77"/>
      <c r="B418" s="77"/>
      <c r="C418" s="77"/>
      <c r="D418" s="77"/>
      <c r="E418" s="78"/>
      <c r="F418" s="80"/>
      <c r="G418" s="77"/>
      <c r="H418" s="130" t="s">
        <v>34</v>
      </c>
      <c r="I418" s="74"/>
      <c r="J418" s="77"/>
      <c r="K418" s="77"/>
      <c r="L418" s="130" t="s">
        <v>109</v>
      </c>
      <c r="M418" s="132" t="str">
        <f>CONCATENATE("De ",M416*0.9," a ",M416*1,)</f>
        <v>De 0 a 0</v>
      </c>
      <c r="N418" s="77"/>
      <c r="O418" s="10"/>
    </row>
    <row r="419" ht="15.75" customHeight="1">
      <c r="A419" s="77"/>
      <c r="B419" s="77"/>
      <c r="C419" s="77"/>
      <c r="D419" s="77"/>
      <c r="E419" s="78"/>
      <c r="F419" s="80"/>
      <c r="G419" s="77"/>
      <c r="H419" s="130" t="s">
        <v>38</v>
      </c>
      <c r="I419" s="74"/>
      <c r="J419" s="77"/>
      <c r="K419" s="77"/>
      <c r="L419" s="130" t="s">
        <v>110</v>
      </c>
      <c r="M419" s="132" t="str">
        <f>CONCATENATE("De ",M416*0.76," a ",M416*0.89,)</f>
        <v>De 0 a 0</v>
      </c>
      <c r="N419" s="77"/>
      <c r="O419" s="10"/>
    </row>
    <row r="420" ht="15.75" customHeight="1">
      <c r="A420" s="77"/>
      <c r="B420" s="77"/>
      <c r="C420" s="77"/>
      <c r="D420" s="77"/>
      <c r="E420" s="78"/>
      <c r="F420" s="80"/>
      <c r="G420" s="77"/>
      <c r="H420" s="130" t="s">
        <v>39</v>
      </c>
      <c r="I420" s="86"/>
      <c r="J420" s="77"/>
      <c r="K420" s="77"/>
      <c r="L420" s="130" t="s">
        <v>111</v>
      </c>
      <c r="M420" s="132" t="str">
        <f>CONCATENATE("De ",M416*0.6," a ",M416*0.75,)</f>
        <v>De 0 a 0</v>
      </c>
      <c r="N420" s="77"/>
      <c r="O420" s="10"/>
    </row>
    <row r="421" ht="15.75" customHeight="1">
      <c r="A421" s="73"/>
      <c r="B421" s="73"/>
      <c r="C421" s="73"/>
      <c r="D421" s="73"/>
      <c r="E421" s="30"/>
      <c r="F421" s="31"/>
      <c r="G421" s="73"/>
      <c r="H421" s="130" t="s">
        <v>37</v>
      </c>
      <c r="I421" s="74"/>
      <c r="J421" s="73"/>
      <c r="K421" s="73"/>
      <c r="L421" s="130" t="s">
        <v>112</v>
      </c>
      <c r="M421" s="132" t="str">
        <f>CONCATENATE("De ",M416*0," a ",M416*0.59,)</f>
        <v>De 0 a 0</v>
      </c>
      <c r="N421" s="73"/>
      <c r="O421" s="10"/>
    </row>
    <row r="422" ht="15.75" customHeight="1">
      <c r="A422" s="142" t="s">
        <v>98</v>
      </c>
      <c r="B422" s="103"/>
      <c r="C422" s="103"/>
      <c r="D422" s="103"/>
      <c r="E422" s="103"/>
      <c r="F422" s="103"/>
      <c r="G422" s="103"/>
      <c r="H422" s="103"/>
      <c r="I422" s="104"/>
      <c r="J422" s="143">
        <f>SUM(J391:J421)/60</f>
        <v>0</v>
      </c>
      <c r="K422" s="10"/>
      <c r="L422" s="10"/>
      <c r="M422" s="10"/>
      <c r="N422" s="10"/>
      <c r="O422" s="10"/>
    </row>
    <row r="423" ht="15.75" customHeight="1">
      <c r="A423" s="20"/>
      <c r="B423" s="20"/>
    </row>
    <row r="424" ht="58.5" customHeight="1">
      <c r="A424" s="53" t="s">
        <v>81</v>
      </c>
      <c r="B424" s="54" t="s">
        <v>82</v>
      </c>
      <c r="C424" s="55" t="s">
        <v>83</v>
      </c>
      <c r="D424" s="56" t="s">
        <v>84</v>
      </c>
      <c r="E424" s="57"/>
      <c r="F424" s="58"/>
      <c r="G424" s="59" t="s">
        <v>46</v>
      </c>
      <c r="H424" s="60" t="s">
        <v>85</v>
      </c>
      <c r="I424" s="61"/>
      <c r="J424" s="62" t="s">
        <v>14</v>
      </c>
      <c r="K424" s="62" t="s">
        <v>13</v>
      </c>
      <c r="L424" s="63" t="s">
        <v>86</v>
      </c>
      <c r="M424" s="56" t="s">
        <v>87</v>
      </c>
      <c r="N424" s="58"/>
      <c r="O424" s="64"/>
    </row>
    <row r="425" ht="15.75" customHeight="1">
      <c r="A425" s="65">
        <v>10.0</v>
      </c>
      <c r="B425" s="66">
        <v>45780.0</v>
      </c>
      <c r="C425" s="144"/>
      <c r="D425" s="145" t="s">
        <v>89</v>
      </c>
      <c r="E425" s="146"/>
      <c r="F425" s="27"/>
      <c r="G425" s="86"/>
      <c r="H425" s="71" t="s">
        <v>11</v>
      </c>
      <c r="I425" s="72"/>
      <c r="J425" s="73"/>
      <c r="K425" s="73"/>
      <c r="L425" s="74"/>
      <c r="M425" s="75" t="s">
        <v>91</v>
      </c>
      <c r="N425" s="61"/>
      <c r="O425" s="76"/>
    </row>
    <row r="426" ht="169.5" customHeight="1">
      <c r="A426" s="77"/>
      <c r="B426" s="77"/>
      <c r="C426" s="78"/>
      <c r="D426" s="73"/>
      <c r="E426" s="30"/>
      <c r="F426" s="31"/>
      <c r="G426" s="77"/>
      <c r="H426" s="74"/>
      <c r="I426" s="81"/>
      <c r="J426" s="82"/>
      <c r="K426" s="83"/>
      <c r="L426" s="84"/>
      <c r="M426" s="85" t="s">
        <v>32</v>
      </c>
      <c r="N426" s="86"/>
      <c r="O426" s="36"/>
    </row>
    <row r="427" ht="15.75" customHeight="1">
      <c r="A427" s="77"/>
      <c r="B427" s="77"/>
      <c r="C427" s="78"/>
      <c r="D427" s="145" t="s">
        <v>92</v>
      </c>
      <c r="E427" s="146"/>
      <c r="F427" s="27"/>
      <c r="G427" s="77"/>
      <c r="H427" s="88" t="s">
        <v>117</v>
      </c>
      <c r="I427" s="72"/>
      <c r="J427" s="89"/>
      <c r="K427" s="58"/>
      <c r="L427" s="77"/>
      <c r="M427" s="90" t="s">
        <v>33</v>
      </c>
      <c r="N427" s="74"/>
      <c r="O427" s="36"/>
    </row>
    <row r="428" ht="36.75" customHeight="1">
      <c r="A428" s="77"/>
      <c r="B428" s="77"/>
      <c r="C428" s="78"/>
      <c r="D428" s="77"/>
      <c r="E428" s="78"/>
      <c r="F428" s="80"/>
      <c r="G428" s="77"/>
      <c r="H428" s="91"/>
      <c r="I428" s="83"/>
      <c r="J428" s="92"/>
      <c r="K428" s="93"/>
      <c r="L428" s="77"/>
      <c r="M428" s="90" t="s">
        <v>34</v>
      </c>
      <c r="N428" s="74"/>
      <c r="O428" s="36"/>
    </row>
    <row r="429" ht="61.5" customHeight="1">
      <c r="A429" s="77"/>
      <c r="B429" s="77"/>
      <c r="C429" s="78"/>
      <c r="D429" s="77"/>
      <c r="E429" s="78"/>
      <c r="F429" s="80"/>
      <c r="G429" s="77"/>
      <c r="H429" s="82"/>
      <c r="I429" s="73"/>
      <c r="J429" s="73"/>
      <c r="K429" s="77"/>
      <c r="L429" s="77"/>
      <c r="M429" s="94" t="s">
        <v>36</v>
      </c>
      <c r="N429" s="95"/>
      <c r="O429" s="36"/>
    </row>
    <row r="430" ht="36.75" customHeight="1">
      <c r="A430" s="77"/>
      <c r="B430" s="77"/>
      <c r="C430" s="78"/>
      <c r="D430" s="77"/>
      <c r="E430" s="78"/>
      <c r="F430" s="80"/>
      <c r="G430" s="77"/>
      <c r="H430" s="96"/>
      <c r="I430" s="83"/>
      <c r="J430" s="92"/>
      <c r="K430" s="77"/>
      <c r="L430" s="77"/>
      <c r="M430" s="90" t="s">
        <v>14</v>
      </c>
      <c r="N430" s="82"/>
      <c r="O430" s="36"/>
    </row>
    <row r="431" ht="45.75" customHeight="1">
      <c r="A431" s="77"/>
      <c r="B431" s="77"/>
      <c r="C431" s="78"/>
      <c r="D431" s="73"/>
      <c r="E431" s="30"/>
      <c r="F431" s="31"/>
      <c r="G431" s="77"/>
      <c r="H431" s="92"/>
      <c r="I431" s="73"/>
      <c r="J431" s="77"/>
      <c r="K431" s="77"/>
      <c r="L431" s="77"/>
      <c r="M431" s="90" t="s">
        <v>37</v>
      </c>
      <c r="N431" s="74"/>
      <c r="O431" s="36"/>
    </row>
    <row r="432" ht="15.75" customHeight="1">
      <c r="A432" s="77"/>
      <c r="B432" s="77"/>
      <c r="C432" s="78"/>
      <c r="D432" s="145" t="s">
        <v>96</v>
      </c>
      <c r="E432" s="146"/>
      <c r="F432" s="27"/>
      <c r="G432" s="77"/>
      <c r="H432" s="88" t="s">
        <v>26</v>
      </c>
      <c r="I432" s="72"/>
      <c r="J432" s="99"/>
      <c r="K432" s="61"/>
      <c r="L432" s="77"/>
      <c r="M432" s="90" t="s">
        <v>38</v>
      </c>
      <c r="N432" s="74"/>
      <c r="O432" s="36"/>
    </row>
    <row r="433" ht="153.75" customHeight="1">
      <c r="A433" s="73"/>
      <c r="B433" s="73"/>
      <c r="C433" s="30"/>
      <c r="D433" s="73"/>
      <c r="E433" s="30"/>
      <c r="F433" s="31"/>
      <c r="G433" s="73"/>
      <c r="H433" s="74"/>
      <c r="I433" s="81"/>
      <c r="J433" s="100"/>
      <c r="K433" s="101"/>
      <c r="L433" s="73"/>
      <c r="M433" s="90" t="s">
        <v>39</v>
      </c>
      <c r="N433" s="86"/>
      <c r="O433" s="36"/>
    </row>
    <row r="434" ht="15.75" customHeight="1">
      <c r="A434" s="102" t="s">
        <v>98</v>
      </c>
      <c r="B434" s="103"/>
      <c r="C434" s="103"/>
      <c r="D434" s="103"/>
      <c r="E434" s="103"/>
      <c r="F434" s="103"/>
      <c r="G434" s="103"/>
      <c r="H434" s="103"/>
      <c r="I434" s="104"/>
      <c r="J434" s="105">
        <f>(J426+J428+J430+J433+N430)/60</f>
        <v>0</v>
      </c>
      <c r="K434" s="106"/>
      <c r="L434" s="106"/>
      <c r="M434" s="90" t="s">
        <v>40</v>
      </c>
      <c r="N434" s="82"/>
    </row>
    <row r="435" ht="15.75" customHeight="1">
      <c r="A435" s="20"/>
      <c r="B435" s="20"/>
      <c r="C435" s="10"/>
      <c r="D435" s="10"/>
      <c r="E435" s="10"/>
      <c r="F435" s="10"/>
      <c r="G435" s="10"/>
      <c r="H435" s="10"/>
      <c r="I435" s="10"/>
      <c r="J435" s="10"/>
      <c r="K435" s="107" t="s">
        <v>99</v>
      </c>
      <c r="L435" s="108">
        <f>M438*0.59</f>
        <v>0</v>
      </c>
      <c r="M435" s="109">
        <f>M438*0</f>
        <v>0</v>
      </c>
      <c r="N435" s="107" t="s">
        <v>100</v>
      </c>
      <c r="O435" s="10"/>
    </row>
    <row r="436" ht="47.25" customHeight="1">
      <c r="A436" s="110" t="s">
        <v>42</v>
      </c>
      <c r="B436" s="111" t="s">
        <v>82</v>
      </c>
      <c r="C436" s="110" t="s">
        <v>83</v>
      </c>
      <c r="D436" s="112" t="s">
        <v>118</v>
      </c>
      <c r="E436" s="113"/>
      <c r="F436" s="61"/>
      <c r="G436" s="114" t="s">
        <v>46</v>
      </c>
      <c r="H436" s="112" t="s">
        <v>102</v>
      </c>
      <c r="I436" s="61"/>
      <c r="J436" s="115" t="s">
        <v>14</v>
      </c>
      <c r="K436" s="116" t="s">
        <v>13</v>
      </c>
      <c r="L436" s="112" t="s">
        <v>119</v>
      </c>
      <c r="M436" s="61"/>
      <c r="N436" s="117" t="s">
        <v>50</v>
      </c>
      <c r="O436" s="118"/>
    </row>
    <row r="437" ht="15.75" customHeight="1">
      <c r="A437" s="147">
        <v>10.0</v>
      </c>
      <c r="B437" s="148">
        <v>45780.0</v>
      </c>
      <c r="C437" s="68"/>
      <c r="D437" s="121"/>
      <c r="E437" s="141"/>
      <c r="F437" s="27"/>
      <c r="G437" s="83"/>
      <c r="H437" s="123" t="s">
        <v>32</v>
      </c>
      <c r="I437" s="83"/>
      <c r="J437" s="124"/>
      <c r="K437" s="125"/>
      <c r="L437" s="126" t="s">
        <v>36</v>
      </c>
      <c r="M437" s="127"/>
      <c r="N437" s="150"/>
      <c r="O437" s="76"/>
    </row>
    <row r="438" ht="15.75" customHeight="1">
      <c r="A438" s="77"/>
      <c r="B438" s="77"/>
      <c r="C438" s="77"/>
      <c r="D438" s="77"/>
      <c r="E438" s="78"/>
      <c r="F438" s="80"/>
      <c r="G438" s="77"/>
      <c r="H438" s="73"/>
      <c r="I438" s="73"/>
      <c r="J438" s="77"/>
      <c r="K438" s="77"/>
      <c r="L438" s="128" t="s">
        <v>40</v>
      </c>
      <c r="M438" s="92"/>
      <c r="N438" s="77"/>
      <c r="O438" s="129"/>
    </row>
    <row r="439" ht="15.75" customHeight="1">
      <c r="A439" s="77"/>
      <c r="B439" s="77"/>
      <c r="C439" s="77"/>
      <c r="D439" s="77"/>
      <c r="E439" s="78"/>
      <c r="F439" s="80"/>
      <c r="G439" s="77"/>
      <c r="H439" s="130" t="s">
        <v>33</v>
      </c>
      <c r="I439" s="74"/>
      <c r="J439" s="77"/>
      <c r="K439" s="77"/>
      <c r="L439" s="138" t="s">
        <v>107</v>
      </c>
      <c r="M439" s="58"/>
      <c r="N439" s="77"/>
      <c r="O439" s="129"/>
    </row>
    <row r="440" ht="15.75" customHeight="1">
      <c r="A440" s="77"/>
      <c r="B440" s="77"/>
      <c r="C440" s="77"/>
      <c r="D440" s="77"/>
      <c r="E440" s="78"/>
      <c r="F440" s="80"/>
      <c r="G440" s="77"/>
      <c r="H440" s="130" t="s">
        <v>34</v>
      </c>
      <c r="I440" s="74"/>
      <c r="J440" s="77"/>
      <c r="K440" s="77"/>
      <c r="L440" s="130" t="s">
        <v>109</v>
      </c>
      <c r="M440" s="132" t="str">
        <f>CONCATENATE("De ",M438*0.9," a ",M438*1,)</f>
        <v>De 0 a 0</v>
      </c>
      <c r="N440" s="77"/>
      <c r="O440" s="129"/>
    </row>
    <row r="441" ht="15.75" customHeight="1">
      <c r="A441" s="77"/>
      <c r="B441" s="77"/>
      <c r="C441" s="77"/>
      <c r="D441" s="77"/>
      <c r="E441" s="78"/>
      <c r="F441" s="80"/>
      <c r="G441" s="77"/>
      <c r="H441" s="130" t="s">
        <v>38</v>
      </c>
      <c r="I441" s="74"/>
      <c r="J441" s="77"/>
      <c r="K441" s="77"/>
      <c r="L441" s="130" t="s">
        <v>110</v>
      </c>
      <c r="M441" s="132" t="str">
        <f>CONCATENATE("De ",M438*0.76," a ",M438*0.89,)</f>
        <v>De 0 a 0</v>
      </c>
      <c r="N441" s="77"/>
      <c r="O441" s="129"/>
    </row>
    <row r="442" ht="15.75" customHeight="1">
      <c r="A442" s="77"/>
      <c r="B442" s="77"/>
      <c r="C442" s="77"/>
      <c r="D442" s="77"/>
      <c r="E442" s="78"/>
      <c r="F442" s="80"/>
      <c r="G442" s="77"/>
      <c r="H442" s="130" t="s">
        <v>39</v>
      </c>
      <c r="I442" s="86"/>
      <c r="J442" s="77"/>
      <c r="K442" s="77"/>
      <c r="L442" s="130" t="s">
        <v>111</v>
      </c>
      <c r="M442" s="132" t="str">
        <f>CONCATENATE("De ",M438*0.6," a ",M438*0.75,)</f>
        <v>De 0 a 0</v>
      </c>
      <c r="N442" s="77"/>
      <c r="O442" s="129"/>
    </row>
    <row r="443" ht="15.75" customHeight="1">
      <c r="A443" s="77"/>
      <c r="B443" s="77"/>
      <c r="C443" s="77"/>
      <c r="D443" s="133"/>
      <c r="E443" s="30"/>
      <c r="F443" s="31"/>
      <c r="G443" s="73"/>
      <c r="H443" s="130" t="s">
        <v>37</v>
      </c>
      <c r="I443" s="74"/>
      <c r="J443" s="73"/>
      <c r="K443" s="73"/>
      <c r="L443" s="130" t="s">
        <v>112</v>
      </c>
      <c r="M443" s="132" t="str">
        <f>CONCATENATE("De ",M438*0," a ",M438*0.59,)</f>
        <v>De 0 a 0</v>
      </c>
      <c r="N443" s="73"/>
      <c r="O443" s="129"/>
    </row>
    <row r="444" ht="6.0" customHeight="1">
      <c r="A444" s="77"/>
      <c r="B444" s="77"/>
      <c r="C444" s="77"/>
      <c r="D444" s="134"/>
      <c r="E444" s="113"/>
      <c r="F444" s="113"/>
      <c r="G444" s="113"/>
      <c r="H444" s="113"/>
      <c r="I444" s="113"/>
      <c r="J444" s="113"/>
      <c r="K444" s="113"/>
      <c r="L444" s="113"/>
      <c r="M444" s="113"/>
      <c r="N444" s="61"/>
      <c r="O444" s="129"/>
    </row>
    <row r="445" ht="15.75" customHeight="1">
      <c r="A445" s="77"/>
      <c r="B445" s="77"/>
      <c r="C445" s="77"/>
      <c r="D445" s="121"/>
      <c r="E445" s="141"/>
      <c r="F445" s="27"/>
      <c r="G445" s="83"/>
      <c r="H445" s="123" t="s">
        <v>120</v>
      </c>
      <c r="I445" s="86"/>
      <c r="J445" s="92"/>
      <c r="K445" s="86"/>
      <c r="L445" s="126" t="s">
        <v>36</v>
      </c>
      <c r="M445" s="136"/>
      <c r="N445" s="137"/>
      <c r="O445" s="129"/>
    </row>
    <row r="446" ht="15.75" customHeight="1">
      <c r="A446" s="77"/>
      <c r="B446" s="77"/>
      <c r="C446" s="77"/>
      <c r="D446" s="77"/>
      <c r="E446" s="78"/>
      <c r="F446" s="80"/>
      <c r="G446" s="77"/>
      <c r="H446" s="73"/>
      <c r="I446" s="73"/>
      <c r="J446" s="77"/>
      <c r="K446" s="77"/>
      <c r="L446" s="128" t="s">
        <v>40</v>
      </c>
      <c r="M446" s="92"/>
      <c r="N446" s="77"/>
      <c r="O446" s="129"/>
    </row>
    <row r="447" ht="15.75" customHeight="1">
      <c r="A447" s="77"/>
      <c r="B447" s="77"/>
      <c r="C447" s="77"/>
      <c r="D447" s="77"/>
      <c r="E447" s="78"/>
      <c r="F447" s="80"/>
      <c r="G447" s="77"/>
      <c r="H447" s="130" t="s">
        <v>33</v>
      </c>
      <c r="I447" s="74"/>
      <c r="J447" s="77"/>
      <c r="K447" s="77"/>
      <c r="L447" s="138" t="s">
        <v>107</v>
      </c>
      <c r="M447" s="58"/>
      <c r="N447" s="77"/>
      <c r="O447" s="129"/>
    </row>
    <row r="448" ht="15.75" customHeight="1">
      <c r="A448" s="77"/>
      <c r="B448" s="77"/>
      <c r="C448" s="77"/>
      <c r="D448" s="77"/>
      <c r="E448" s="78"/>
      <c r="F448" s="80"/>
      <c r="G448" s="77"/>
      <c r="H448" s="130" t="s">
        <v>34</v>
      </c>
      <c r="I448" s="74"/>
      <c r="J448" s="77"/>
      <c r="K448" s="77"/>
      <c r="L448" s="130" t="s">
        <v>109</v>
      </c>
      <c r="M448" s="132" t="str">
        <f>CONCATENATE("De ",M446*0.9," a ",M446*1,)</f>
        <v>De 0 a 0</v>
      </c>
      <c r="N448" s="77"/>
      <c r="O448" s="129"/>
    </row>
    <row r="449" ht="15.75" customHeight="1">
      <c r="A449" s="77"/>
      <c r="B449" s="77"/>
      <c r="C449" s="77"/>
      <c r="D449" s="77"/>
      <c r="E449" s="78"/>
      <c r="F449" s="80"/>
      <c r="G449" s="77"/>
      <c r="H449" s="130" t="s">
        <v>38</v>
      </c>
      <c r="I449" s="74"/>
      <c r="J449" s="77"/>
      <c r="K449" s="77"/>
      <c r="L449" s="130" t="s">
        <v>110</v>
      </c>
      <c r="M449" s="132" t="str">
        <f>CONCATENATE("De ",M446*0.76," a ",M446*0.89,)</f>
        <v>De 0 a 0</v>
      </c>
      <c r="N449" s="77"/>
      <c r="O449" s="129"/>
    </row>
    <row r="450" ht="15.75" customHeight="1">
      <c r="A450" s="77"/>
      <c r="B450" s="77"/>
      <c r="C450" s="77"/>
      <c r="D450" s="77"/>
      <c r="E450" s="78"/>
      <c r="F450" s="80"/>
      <c r="G450" s="77"/>
      <c r="H450" s="130" t="s">
        <v>39</v>
      </c>
      <c r="I450" s="86"/>
      <c r="J450" s="77"/>
      <c r="K450" s="77"/>
      <c r="L450" s="130" t="s">
        <v>111</v>
      </c>
      <c r="M450" s="132" t="str">
        <f>CONCATENATE("De ",M446*0.6," a ",M446*0.75,)</f>
        <v>De 0 a 0</v>
      </c>
      <c r="N450" s="77"/>
      <c r="O450" s="129"/>
    </row>
    <row r="451" ht="15.75" customHeight="1">
      <c r="A451" s="77"/>
      <c r="B451" s="77"/>
      <c r="C451" s="77"/>
      <c r="D451" s="133"/>
      <c r="E451" s="30"/>
      <c r="F451" s="31"/>
      <c r="G451" s="73"/>
      <c r="H451" s="130" t="s">
        <v>37</v>
      </c>
      <c r="I451" s="74"/>
      <c r="J451" s="73"/>
      <c r="K451" s="73"/>
      <c r="L451" s="130" t="s">
        <v>112</v>
      </c>
      <c r="M451" s="132" t="str">
        <f>CONCATENATE("De ",M446*0," a ",M446*0.59,)</f>
        <v>De 0 a 0</v>
      </c>
      <c r="N451" s="73"/>
      <c r="O451" s="129"/>
    </row>
    <row r="452" ht="6.0" customHeight="1">
      <c r="A452" s="77"/>
      <c r="B452" s="77"/>
      <c r="C452" s="77"/>
      <c r="D452" s="139"/>
      <c r="E452" s="113"/>
      <c r="F452" s="113"/>
      <c r="G452" s="113"/>
      <c r="H452" s="113"/>
      <c r="I452" s="113"/>
      <c r="J452" s="113"/>
      <c r="K452" s="113"/>
      <c r="L452" s="113"/>
      <c r="M452" s="113"/>
      <c r="N452" s="61"/>
      <c r="O452" s="129"/>
    </row>
    <row r="453" ht="15.75" customHeight="1">
      <c r="A453" s="77"/>
      <c r="B453" s="77"/>
      <c r="C453" s="77"/>
      <c r="D453" s="121"/>
      <c r="E453" s="141"/>
      <c r="F453" s="27"/>
      <c r="G453" s="83"/>
      <c r="H453" s="123" t="s">
        <v>121</v>
      </c>
      <c r="I453" s="86"/>
      <c r="J453" s="92"/>
      <c r="K453" s="86"/>
      <c r="L453" s="126" t="s">
        <v>36</v>
      </c>
      <c r="M453" s="136"/>
      <c r="N453" s="137"/>
      <c r="O453" s="129"/>
    </row>
    <row r="454" ht="15.75" customHeight="1">
      <c r="A454" s="77"/>
      <c r="B454" s="77"/>
      <c r="C454" s="77"/>
      <c r="D454" s="77"/>
      <c r="E454" s="78"/>
      <c r="F454" s="80"/>
      <c r="G454" s="77"/>
      <c r="H454" s="73"/>
      <c r="I454" s="73"/>
      <c r="J454" s="77"/>
      <c r="K454" s="77"/>
      <c r="L454" s="128" t="s">
        <v>40</v>
      </c>
      <c r="M454" s="92"/>
      <c r="N454" s="77"/>
      <c r="O454" s="129"/>
    </row>
    <row r="455" ht="15.75" customHeight="1">
      <c r="A455" s="77"/>
      <c r="B455" s="77"/>
      <c r="C455" s="77"/>
      <c r="D455" s="77"/>
      <c r="E455" s="78"/>
      <c r="F455" s="80"/>
      <c r="G455" s="77"/>
      <c r="H455" s="130" t="s">
        <v>33</v>
      </c>
      <c r="I455" s="74"/>
      <c r="J455" s="77"/>
      <c r="K455" s="77"/>
      <c r="L455" s="138" t="s">
        <v>107</v>
      </c>
      <c r="M455" s="58"/>
      <c r="N455" s="77"/>
      <c r="O455" s="129"/>
    </row>
    <row r="456" ht="15.75" customHeight="1">
      <c r="A456" s="77"/>
      <c r="B456" s="77"/>
      <c r="C456" s="77"/>
      <c r="D456" s="77"/>
      <c r="E456" s="78"/>
      <c r="F456" s="80"/>
      <c r="G456" s="77"/>
      <c r="H456" s="130" t="s">
        <v>34</v>
      </c>
      <c r="I456" s="74"/>
      <c r="J456" s="77"/>
      <c r="K456" s="77"/>
      <c r="L456" s="130" t="s">
        <v>109</v>
      </c>
      <c r="M456" s="132" t="str">
        <f>CONCATENATE("De ",M454*0.9," a ",M454*1,)</f>
        <v>De 0 a 0</v>
      </c>
      <c r="N456" s="77"/>
      <c r="O456" s="129"/>
    </row>
    <row r="457" ht="15.75" customHeight="1">
      <c r="A457" s="77"/>
      <c r="B457" s="77"/>
      <c r="C457" s="77"/>
      <c r="D457" s="77"/>
      <c r="E457" s="78"/>
      <c r="F457" s="80"/>
      <c r="G457" s="77"/>
      <c r="H457" s="130" t="s">
        <v>38</v>
      </c>
      <c r="I457" s="74"/>
      <c r="J457" s="77"/>
      <c r="K457" s="77"/>
      <c r="L457" s="130" t="s">
        <v>110</v>
      </c>
      <c r="M457" s="132" t="str">
        <f>CONCATENATE("De ",M454*0.76," a ",M454*0.89,)</f>
        <v>De 0 a 0</v>
      </c>
      <c r="N457" s="77"/>
      <c r="O457" s="129"/>
    </row>
    <row r="458" ht="15.75" customHeight="1">
      <c r="A458" s="77"/>
      <c r="B458" s="77"/>
      <c r="C458" s="77"/>
      <c r="D458" s="77"/>
      <c r="E458" s="78"/>
      <c r="F458" s="80"/>
      <c r="G458" s="77"/>
      <c r="H458" s="130" t="s">
        <v>39</v>
      </c>
      <c r="I458" s="86"/>
      <c r="J458" s="77"/>
      <c r="K458" s="77"/>
      <c r="L458" s="130" t="s">
        <v>111</v>
      </c>
      <c r="M458" s="132" t="str">
        <f>CONCATENATE("De ",M454*0.6," a ",M454*0.75,)</f>
        <v>De 0 a 0</v>
      </c>
      <c r="N458" s="77"/>
      <c r="O458" s="129"/>
    </row>
    <row r="459" ht="15.75" customHeight="1">
      <c r="A459" s="77"/>
      <c r="B459" s="77"/>
      <c r="C459" s="77"/>
      <c r="D459" s="133"/>
      <c r="E459" s="30"/>
      <c r="F459" s="31"/>
      <c r="G459" s="73"/>
      <c r="H459" s="130" t="s">
        <v>37</v>
      </c>
      <c r="I459" s="74"/>
      <c r="J459" s="73"/>
      <c r="K459" s="73"/>
      <c r="L459" s="130" t="s">
        <v>112</v>
      </c>
      <c r="M459" s="132" t="str">
        <f>CONCATENATE("De ",M454*0," a ",M454*0.59,)</f>
        <v>De 0 a 0</v>
      </c>
      <c r="N459" s="73"/>
      <c r="O459" s="129"/>
    </row>
    <row r="460" ht="6.0" customHeight="1">
      <c r="A460" s="77"/>
      <c r="B460" s="77"/>
      <c r="C460" s="77"/>
      <c r="D460" s="140"/>
      <c r="E460" s="113"/>
      <c r="F460" s="113"/>
      <c r="G460" s="113"/>
      <c r="H460" s="113"/>
      <c r="I460" s="113"/>
      <c r="J460" s="113"/>
      <c r="K460" s="113"/>
      <c r="L460" s="113"/>
      <c r="M460" s="113"/>
      <c r="N460" s="61"/>
      <c r="O460" s="129"/>
    </row>
    <row r="461" ht="15.75" customHeight="1">
      <c r="A461" s="77"/>
      <c r="B461" s="77"/>
      <c r="C461" s="77"/>
      <c r="D461" s="121"/>
      <c r="E461" s="141"/>
      <c r="F461" s="27"/>
      <c r="G461" s="83"/>
      <c r="H461" s="123" t="s">
        <v>122</v>
      </c>
      <c r="I461" s="86"/>
      <c r="J461" s="92"/>
      <c r="K461" s="86"/>
      <c r="L461" s="126" t="s">
        <v>36</v>
      </c>
      <c r="M461" s="136"/>
      <c r="N461" s="137"/>
      <c r="O461" s="129"/>
    </row>
    <row r="462" ht="15.75" customHeight="1">
      <c r="A462" s="77"/>
      <c r="B462" s="77"/>
      <c r="C462" s="77"/>
      <c r="D462" s="77"/>
      <c r="E462" s="78"/>
      <c r="F462" s="80"/>
      <c r="G462" s="77"/>
      <c r="H462" s="73"/>
      <c r="I462" s="73"/>
      <c r="J462" s="77"/>
      <c r="K462" s="77"/>
      <c r="L462" s="128" t="s">
        <v>40</v>
      </c>
      <c r="M462" s="92"/>
      <c r="N462" s="77"/>
      <c r="O462" s="10"/>
    </row>
    <row r="463" ht="15.75" customHeight="1">
      <c r="A463" s="77"/>
      <c r="B463" s="77"/>
      <c r="C463" s="77"/>
      <c r="D463" s="77"/>
      <c r="E463" s="78"/>
      <c r="F463" s="80"/>
      <c r="G463" s="77"/>
      <c r="H463" s="130" t="s">
        <v>33</v>
      </c>
      <c r="I463" s="74"/>
      <c r="J463" s="77"/>
      <c r="K463" s="77"/>
      <c r="L463" s="138" t="s">
        <v>107</v>
      </c>
      <c r="M463" s="58"/>
      <c r="N463" s="77"/>
      <c r="O463" s="10"/>
    </row>
    <row r="464" ht="15.75" customHeight="1">
      <c r="A464" s="77"/>
      <c r="B464" s="77"/>
      <c r="C464" s="77"/>
      <c r="D464" s="77"/>
      <c r="E464" s="78"/>
      <c r="F464" s="80"/>
      <c r="G464" s="77"/>
      <c r="H464" s="130" t="s">
        <v>34</v>
      </c>
      <c r="I464" s="74"/>
      <c r="J464" s="77"/>
      <c r="K464" s="77"/>
      <c r="L464" s="130" t="s">
        <v>109</v>
      </c>
      <c r="M464" s="132" t="str">
        <f>CONCATENATE("De ",M462*0.9," a ",M462*1,)</f>
        <v>De 0 a 0</v>
      </c>
      <c r="N464" s="77"/>
      <c r="O464" s="10"/>
    </row>
    <row r="465" ht="15.75" customHeight="1">
      <c r="A465" s="77"/>
      <c r="B465" s="77"/>
      <c r="C465" s="77"/>
      <c r="D465" s="77"/>
      <c r="E465" s="78"/>
      <c r="F465" s="80"/>
      <c r="G465" s="77"/>
      <c r="H465" s="130" t="s">
        <v>38</v>
      </c>
      <c r="I465" s="74"/>
      <c r="J465" s="77"/>
      <c r="K465" s="77"/>
      <c r="L465" s="130" t="s">
        <v>110</v>
      </c>
      <c r="M465" s="132" t="str">
        <f>CONCATENATE("De ",M462*0.76," a ",M462*0.89,)</f>
        <v>De 0 a 0</v>
      </c>
      <c r="N465" s="77"/>
      <c r="O465" s="10"/>
    </row>
    <row r="466" ht="15.75" customHeight="1">
      <c r="A466" s="77"/>
      <c r="B466" s="77"/>
      <c r="C466" s="77"/>
      <c r="D466" s="77"/>
      <c r="E466" s="78"/>
      <c r="F466" s="80"/>
      <c r="G466" s="77"/>
      <c r="H466" s="130" t="s">
        <v>39</v>
      </c>
      <c r="I466" s="86"/>
      <c r="J466" s="77"/>
      <c r="K466" s="77"/>
      <c r="L466" s="130" t="s">
        <v>111</v>
      </c>
      <c r="M466" s="132" t="str">
        <f>CONCATENATE("De ",M462*0.6," a ",M462*0.75,)</f>
        <v>De 0 a 0</v>
      </c>
      <c r="N466" s="77"/>
      <c r="O466" s="10"/>
    </row>
    <row r="467" ht="15.75" customHeight="1">
      <c r="A467" s="73"/>
      <c r="B467" s="73"/>
      <c r="C467" s="73"/>
      <c r="D467" s="73"/>
      <c r="E467" s="30"/>
      <c r="F467" s="31"/>
      <c r="G467" s="73"/>
      <c r="H467" s="130" t="s">
        <v>37</v>
      </c>
      <c r="I467" s="74"/>
      <c r="J467" s="73"/>
      <c r="K467" s="73"/>
      <c r="L467" s="130" t="s">
        <v>112</v>
      </c>
      <c r="M467" s="132" t="str">
        <f>CONCATENATE("De ",M462*0," a ",M462*0.59,)</f>
        <v>De 0 a 0</v>
      </c>
      <c r="N467" s="73"/>
      <c r="O467" s="10"/>
    </row>
    <row r="468" ht="15.75" customHeight="1">
      <c r="A468" s="142" t="s">
        <v>98</v>
      </c>
      <c r="B468" s="103"/>
      <c r="C468" s="103"/>
      <c r="D468" s="103"/>
      <c r="E468" s="103"/>
      <c r="F468" s="103"/>
      <c r="G468" s="103"/>
      <c r="H468" s="103"/>
      <c r="I468" s="104"/>
      <c r="J468" s="143">
        <f>SUM(J437:J467)/60</f>
        <v>0</v>
      </c>
      <c r="K468" s="10"/>
      <c r="L468" s="10"/>
      <c r="M468" s="10"/>
      <c r="N468" s="10"/>
      <c r="O468" s="10"/>
    </row>
    <row r="469" ht="15.75" customHeight="1">
      <c r="A469" s="20"/>
      <c r="B469" s="20"/>
    </row>
    <row r="470" ht="58.5" customHeight="1">
      <c r="A470" s="53" t="s">
        <v>81</v>
      </c>
      <c r="B470" s="54" t="s">
        <v>82</v>
      </c>
      <c r="C470" s="55" t="s">
        <v>83</v>
      </c>
      <c r="D470" s="56" t="s">
        <v>84</v>
      </c>
      <c r="E470" s="57"/>
      <c r="F470" s="58"/>
      <c r="G470" s="59" t="s">
        <v>46</v>
      </c>
      <c r="H470" s="60" t="s">
        <v>85</v>
      </c>
      <c r="I470" s="61"/>
      <c r="J470" s="62" t="s">
        <v>14</v>
      </c>
      <c r="K470" s="62" t="s">
        <v>13</v>
      </c>
      <c r="L470" s="63" t="s">
        <v>86</v>
      </c>
      <c r="M470" s="56" t="s">
        <v>87</v>
      </c>
      <c r="N470" s="58"/>
      <c r="O470" s="64"/>
    </row>
    <row r="471" ht="15.75" customHeight="1">
      <c r="A471" s="65">
        <v>11.0</v>
      </c>
      <c r="B471" s="66">
        <v>45787.0</v>
      </c>
      <c r="C471" s="144"/>
      <c r="D471" s="145" t="s">
        <v>89</v>
      </c>
      <c r="E471" s="146"/>
      <c r="F471" s="27"/>
      <c r="G471" s="86"/>
      <c r="H471" s="71" t="s">
        <v>11</v>
      </c>
      <c r="I471" s="72"/>
      <c r="J471" s="73"/>
      <c r="K471" s="73"/>
      <c r="L471" s="74"/>
      <c r="M471" s="75" t="s">
        <v>91</v>
      </c>
      <c r="N471" s="61"/>
      <c r="O471" s="76"/>
    </row>
    <row r="472" ht="169.5" customHeight="1">
      <c r="A472" s="77"/>
      <c r="B472" s="77"/>
      <c r="C472" s="78"/>
      <c r="D472" s="73"/>
      <c r="E472" s="30"/>
      <c r="F472" s="31"/>
      <c r="G472" s="77"/>
      <c r="H472" s="74"/>
      <c r="I472" s="81"/>
      <c r="J472" s="82"/>
      <c r="K472" s="83"/>
      <c r="L472" s="84"/>
      <c r="M472" s="85" t="s">
        <v>32</v>
      </c>
      <c r="N472" s="86"/>
      <c r="O472" s="36"/>
    </row>
    <row r="473" ht="15.75" customHeight="1">
      <c r="A473" s="77"/>
      <c r="B473" s="77"/>
      <c r="C473" s="78"/>
      <c r="D473" s="145" t="s">
        <v>92</v>
      </c>
      <c r="E473" s="146"/>
      <c r="F473" s="27"/>
      <c r="G473" s="77"/>
      <c r="H473" s="88" t="s">
        <v>117</v>
      </c>
      <c r="I473" s="72"/>
      <c r="J473" s="89"/>
      <c r="K473" s="58"/>
      <c r="L473" s="77"/>
      <c r="M473" s="90" t="s">
        <v>33</v>
      </c>
      <c r="N473" s="74"/>
      <c r="O473" s="36"/>
    </row>
    <row r="474" ht="36.75" customHeight="1">
      <c r="A474" s="77"/>
      <c r="B474" s="77"/>
      <c r="C474" s="78"/>
      <c r="D474" s="77"/>
      <c r="E474" s="78"/>
      <c r="F474" s="80"/>
      <c r="G474" s="77"/>
      <c r="H474" s="91"/>
      <c r="I474" s="83"/>
      <c r="J474" s="92"/>
      <c r="K474" s="93"/>
      <c r="L474" s="77"/>
      <c r="M474" s="90" t="s">
        <v>34</v>
      </c>
      <c r="N474" s="74"/>
      <c r="O474" s="36"/>
    </row>
    <row r="475" ht="61.5" customHeight="1">
      <c r="A475" s="77"/>
      <c r="B475" s="77"/>
      <c r="C475" s="78"/>
      <c r="D475" s="77"/>
      <c r="E475" s="78"/>
      <c r="F475" s="80"/>
      <c r="G475" s="77"/>
      <c r="H475" s="82"/>
      <c r="I475" s="73"/>
      <c r="J475" s="73"/>
      <c r="K475" s="77"/>
      <c r="L475" s="77"/>
      <c r="M475" s="94" t="s">
        <v>36</v>
      </c>
      <c r="N475" s="95"/>
      <c r="O475" s="36"/>
    </row>
    <row r="476" ht="36.75" customHeight="1">
      <c r="A476" s="77"/>
      <c r="B476" s="77"/>
      <c r="C476" s="78"/>
      <c r="D476" s="77"/>
      <c r="E476" s="78"/>
      <c r="F476" s="80"/>
      <c r="G476" s="77"/>
      <c r="H476" s="96"/>
      <c r="I476" s="83"/>
      <c r="J476" s="92"/>
      <c r="K476" s="77"/>
      <c r="L476" s="77"/>
      <c r="M476" s="90" t="s">
        <v>14</v>
      </c>
      <c r="N476" s="82"/>
      <c r="O476" s="36"/>
    </row>
    <row r="477" ht="45.75" customHeight="1">
      <c r="A477" s="77"/>
      <c r="B477" s="77"/>
      <c r="C477" s="78"/>
      <c r="D477" s="73"/>
      <c r="E477" s="30"/>
      <c r="F477" s="31"/>
      <c r="G477" s="77"/>
      <c r="H477" s="92"/>
      <c r="I477" s="73"/>
      <c r="J477" s="77"/>
      <c r="K477" s="77"/>
      <c r="L477" s="77"/>
      <c r="M477" s="90" t="s">
        <v>37</v>
      </c>
      <c r="N477" s="74"/>
      <c r="O477" s="36"/>
    </row>
    <row r="478" ht="15.75" customHeight="1">
      <c r="A478" s="77"/>
      <c r="B478" s="77"/>
      <c r="C478" s="78"/>
      <c r="D478" s="145" t="s">
        <v>96</v>
      </c>
      <c r="E478" s="146"/>
      <c r="F478" s="27"/>
      <c r="G478" s="77"/>
      <c r="H478" s="88" t="s">
        <v>26</v>
      </c>
      <c r="I478" s="72"/>
      <c r="J478" s="99"/>
      <c r="K478" s="61"/>
      <c r="L478" s="77"/>
      <c r="M478" s="90" t="s">
        <v>38</v>
      </c>
      <c r="N478" s="74"/>
      <c r="O478" s="36"/>
    </row>
    <row r="479" ht="153.75" customHeight="1">
      <c r="A479" s="73"/>
      <c r="B479" s="73"/>
      <c r="C479" s="30"/>
      <c r="D479" s="73"/>
      <c r="E479" s="30"/>
      <c r="F479" s="31"/>
      <c r="G479" s="73"/>
      <c r="H479" s="74"/>
      <c r="I479" s="81"/>
      <c r="J479" s="100"/>
      <c r="K479" s="101"/>
      <c r="L479" s="73"/>
      <c r="M479" s="90" t="s">
        <v>39</v>
      </c>
      <c r="N479" s="86"/>
      <c r="O479" s="36"/>
    </row>
    <row r="480" ht="15.75" customHeight="1">
      <c r="A480" s="102" t="s">
        <v>98</v>
      </c>
      <c r="B480" s="103"/>
      <c r="C480" s="103"/>
      <c r="D480" s="103"/>
      <c r="E480" s="103"/>
      <c r="F480" s="103"/>
      <c r="G480" s="103"/>
      <c r="H480" s="103"/>
      <c r="I480" s="104"/>
      <c r="J480" s="105">
        <f>(J472+J474+J476+J479+N476)/60</f>
        <v>0</v>
      </c>
      <c r="K480" s="106"/>
      <c r="L480" s="106"/>
      <c r="M480" s="90" t="s">
        <v>40</v>
      </c>
      <c r="N480" s="82"/>
    </row>
    <row r="481" ht="15.75" customHeight="1">
      <c r="A481" s="20"/>
      <c r="B481" s="20"/>
      <c r="C481" s="10"/>
      <c r="D481" s="10"/>
      <c r="E481" s="10"/>
      <c r="F481" s="10"/>
      <c r="G481" s="10"/>
      <c r="H481" s="10"/>
      <c r="I481" s="10"/>
      <c r="J481" s="10"/>
      <c r="K481" s="107" t="s">
        <v>99</v>
      </c>
      <c r="L481" s="108">
        <f>M484*0.59</f>
        <v>0</v>
      </c>
      <c r="M481" s="109">
        <f>M484*0</f>
        <v>0</v>
      </c>
      <c r="N481" s="107" t="s">
        <v>100</v>
      </c>
      <c r="O481" s="10"/>
    </row>
    <row r="482" ht="47.25" customHeight="1">
      <c r="A482" s="110" t="s">
        <v>42</v>
      </c>
      <c r="B482" s="111" t="s">
        <v>82</v>
      </c>
      <c r="C482" s="110" t="s">
        <v>83</v>
      </c>
      <c r="D482" s="112" t="s">
        <v>118</v>
      </c>
      <c r="E482" s="113"/>
      <c r="F482" s="61"/>
      <c r="G482" s="114" t="s">
        <v>46</v>
      </c>
      <c r="H482" s="112" t="s">
        <v>102</v>
      </c>
      <c r="I482" s="61"/>
      <c r="J482" s="115" t="s">
        <v>14</v>
      </c>
      <c r="K482" s="116" t="s">
        <v>13</v>
      </c>
      <c r="L482" s="112" t="s">
        <v>119</v>
      </c>
      <c r="M482" s="61"/>
      <c r="N482" s="117" t="s">
        <v>50</v>
      </c>
      <c r="O482" s="118"/>
    </row>
    <row r="483" ht="15.75" customHeight="1">
      <c r="A483" s="147">
        <v>11.0</v>
      </c>
      <c r="B483" s="148">
        <v>45787.0</v>
      </c>
      <c r="C483" s="68"/>
      <c r="D483" s="121"/>
      <c r="E483" s="141"/>
      <c r="F483" s="27"/>
      <c r="G483" s="83"/>
      <c r="H483" s="123" t="s">
        <v>32</v>
      </c>
      <c r="I483" s="83"/>
      <c r="J483" s="124"/>
      <c r="K483" s="125"/>
      <c r="L483" s="126" t="s">
        <v>36</v>
      </c>
      <c r="M483" s="127"/>
      <c r="N483" s="150"/>
      <c r="O483" s="76"/>
    </row>
    <row r="484" ht="15.75" customHeight="1">
      <c r="A484" s="77"/>
      <c r="B484" s="77"/>
      <c r="C484" s="77"/>
      <c r="D484" s="77"/>
      <c r="E484" s="78"/>
      <c r="F484" s="80"/>
      <c r="G484" s="77"/>
      <c r="H484" s="73"/>
      <c r="I484" s="73"/>
      <c r="J484" s="77"/>
      <c r="K484" s="77"/>
      <c r="L484" s="128" t="s">
        <v>40</v>
      </c>
      <c r="M484" s="92"/>
      <c r="N484" s="77"/>
      <c r="O484" s="129"/>
    </row>
    <row r="485" ht="15.75" customHeight="1">
      <c r="A485" s="77"/>
      <c r="B485" s="77"/>
      <c r="C485" s="77"/>
      <c r="D485" s="77"/>
      <c r="E485" s="78"/>
      <c r="F485" s="80"/>
      <c r="G485" s="77"/>
      <c r="H485" s="130" t="s">
        <v>33</v>
      </c>
      <c r="I485" s="74"/>
      <c r="J485" s="77"/>
      <c r="K485" s="77"/>
      <c r="L485" s="138" t="s">
        <v>107</v>
      </c>
      <c r="M485" s="58"/>
      <c r="N485" s="77"/>
      <c r="O485" s="129"/>
    </row>
    <row r="486" ht="15.75" customHeight="1">
      <c r="A486" s="77"/>
      <c r="B486" s="77"/>
      <c r="C486" s="77"/>
      <c r="D486" s="77"/>
      <c r="E486" s="78"/>
      <c r="F486" s="80"/>
      <c r="G486" s="77"/>
      <c r="H486" s="130" t="s">
        <v>34</v>
      </c>
      <c r="I486" s="74"/>
      <c r="J486" s="77"/>
      <c r="K486" s="77"/>
      <c r="L486" s="130" t="s">
        <v>109</v>
      </c>
      <c r="M486" s="132" t="str">
        <f>CONCATENATE("De ",M484*0.9," a ",M484*1,)</f>
        <v>De 0 a 0</v>
      </c>
      <c r="N486" s="77"/>
      <c r="O486" s="129"/>
    </row>
    <row r="487" ht="15.75" customHeight="1">
      <c r="A487" s="77"/>
      <c r="B487" s="77"/>
      <c r="C487" s="77"/>
      <c r="D487" s="77"/>
      <c r="E487" s="78"/>
      <c r="F487" s="80"/>
      <c r="G487" s="77"/>
      <c r="H487" s="130" t="s">
        <v>38</v>
      </c>
      <c r="I487" s="74"/>
      <c r="J487" s="77"/>
      <c r="K487" s="77"/>
      <c r="L487" s="130" t="s">
        <v>110</v>
      </c>
      <c r="M487" s="132" t="str">
        <f>CONCATENATE("De ",M484*0.76," a ",M484*0.89,)</f>
        <v>De 0 a 0</v>
      </c>
      <c r="N487" s="77"/>
      <c r="O487" s="129"/>
    </row>
    <row r="488" ht="15.75" customHeight="1">
      <c r="A488" s="77"/>
      <c r="B488" s="77"/>
      <c r="C488" s="77"/>
      <c r="D488" s="77"/>
      <c r="E488" s="78"/>
      <c r="F488" s="80"/>
      <c r="G488" s="77"/>
      <c r="H488" s="130" t="s">
        <v>39</v>
      </c>
      <c r="I488" s="86"/>
      <c r="J488" s="77"/>
      <c r="K488" s="77"/>
      <c r="L488" s="130" t="s">
        <v>111</v>
      </c>
      <c r="M488" s="132" t="str">
        <f>CONCATENATE("De ",M484*0.6," a ",M484*0.75,)</f>
        <v>De 0 a 0</v>
      </c>
      <c r="N488" s="77"/>
      <c r="O488" s="129"/>
    </row>
    <row r="489" ht="15.75" customHeight="1">
      <c r="A489" s="77"/>
      <c r="B489" s="77"/>
      <c r="C489" s="77"/>
      <c r="D489" s="133"/>
      <c r="E489" s="30"/>
      <c r="F489" s="31"/>
      <c r="G489" s="73"/>
      <c r="H489" s="130" t="s">
        <v>37</v>
      </c>
      <c r="I489" s="74"/>
      <c r="J489" s="73"/>
      <c r="K489" s="73"/>
      <c r="L489" s="130" t="s">
        <v>112</v>
      </c>
      <c r="M489" s="132" t="str">
        <f>CONCATENATE("De ",M484*0," a ",M484*0.59,)</f>
        <v>De 0 a 0</v>
      </c>
      <c r="N489" s="73"/>
      <c r="O489" s="129"/>
    </row>
    <row r="490" ht="6.0" customHeight="1">
      <c r="A490" s="77"/>
      <c r="B490" s="77"/>
      <c r="C490" s="77"/>
      <c r="D490" s="134"/>
      <c r="E490" s="113"/>
      <c r="F490" s="113"/>
      <c r="G490" s="113"/>
      <c r="H490" s="113"/>
      <c r="I490" s="113"/>
      <c r="J490" s="113"/>
      <c r="K490" s="113"/>
      <c r="L490" s="113"/>
      <c r="M490" s="113"/>
      <c r="N490" s="61"/>
      <c r="O490" s="129"/>
    </row>
    <row r="491" ht="15.75" customHeight="1">
      <c r="A491" s="77"/>
      <c r="B491" s="77"/>
      <c r="C491" s="77"/>
      <c r="D491" s="121"/>
      <c r="E491" s="141"/>
      <c r="F491" s="27"/>
      <c r="G491" s="83"/>
      <c r="H491" s="123" t="s">
        <v>120</v>
      </c>
      <c r="I491" s="86"/>
      <c r="J491" s="92"/>
      <c r="K491" s="86"/>
      <c r="L491" s="126" t="s">
        <v>36</v>
      </c>
      <c r="M491" s="136"/>
      <c r="N491" s="137"/>
      <c r="O491" s="129"/>
    </row>
    <row r="492" ht="15.75" customHeight="1">
      <c r="A492" s="77"/>
      <c r="B492" s="77"/>
      <c r="C492" s="77"/>
      <c r="D492" s="77"/>
      <c r="E492" s="78"/>
      <c r="F492" s="80"/>
      <c r="G492" s="77"/>
      <c r="H492" s="73"/>
      <c r="I492" s="73"/>
      <c r="J492" s="77"/>
      <c r="K492" s="77"/>
      <c r="L492" s="128" t="s">
        <v>40</v>
      </c>
      <c r="M492" s="92"/>
      <c r="N492" s="77"/>
      <c r="O492" s="129"/>
    </row>
    <row r="493" ht="15.75" customHeight="1">
      <c r="A493" s="77"/>
      <c r="B493" s="77"/>
      <c r="C493" s="77"/>
      <c r="D493" s="77"/>
      <c r="E493" s="78"/>
      <c r="F493" s="80"/>
      <c r="G493" s="77"/>
      <c r="H493" s="130" t="s">
        <v>33</v>
      </c>
      <c r="I493" s="74"/>
      <c r="J493" s="77"/>
      <c r="K493" s="77"/>
      <c r="L493" s="138" t="s">
        <v>107</v>
      </c>
      <c r="M493" s="58"/>
      <c r="N493" s="77"/>
      <c r="O493" s="129"/>
    </row>
    <row r="494" ht="15.75" customHeight="1">
      <c r="A494" s="77"/>
      <c r="B494" s="77"/>
      <c r="C494" s="77"/>
      <c r="D494" s="77"/>
      <c r="E494" s="78"/>
      <c r="F494" s="80"/>
      <c r="G494" s="77"/>
      <c r="H494" s="130" t="s">
        <v>34</v>
      </c>
      <c r="I494" s="74"/>
      <c r="J494" s="77"/>
      <c r="K494" s="77"/>
      <c r="L494" s="130" t="s">
        <v>109</v>
      </c>
      <c r="M494" s="132" t="str">
        <f>CONCATENATE("De ",M492*0.9," a ",M492*1,)</f>
        <v>De 0 a 0</v>
      </c>
      <c r="N494" s="77"/>
      <c r="O494" s="129"/>
    </row>
    <row r="495" ht="15.75" customHeight="1">
      <c r="A495" s="77"/>
      <c r="B495" s="77"/>
      <c r="C495" s="77"/>
      <c r="D495" s="77"/>
      <c r="E495" s="78"/>
      <c r="F495" s="80"/>
      <c r="G495" s="77"/>
      <c r="H495" s="130" t="s">
        <v>38</v>
      </c>
      <c r="I495" s="74"/>
      <c r="J495" s="77"/>
      <c r="K495" s="77"/>
      <c r="L495" s="130" t="s">
        <v>110</v>
      </c>
      <c r="M495" s="132" t="str">
        <f>CONCATENATE("De ",M492*0.76," a ",M492*0.89,)</f>
        <v>De 0 a 0</v>
      </c>
      <c r="N495" s="77"/>
      <c r="O495" s="129"/>
    </row>
    <row r="496" ht="15.75" customHeight="1">
      <c r="A496" s="77"/>
      <c r="B496" s="77"/>
      <c r="C496" s="77"/>
      <c r="D496" s="77"/>
      <c r="E496" s="78"/>
      <c r="F496" s="80"/>
      <c r="G496" s="77"/>
      <c r="H496" s="130" t="s">
        <v>39</v>
      </c>
      <c r="I496" s="86"/>
      <c r="J496" s="77"/>
      <c r="K496" s="77"/>
      <c r="L496" s="130" t="s">
        <v>111</v>
      </c>
      <c r="M496" s="132" t="str">
        <f>CONCATENATE("De ",M492*0.6," a ",M492*0.75,)</f>
        <v>De 0 a 0</v>
      </c>
      <c r="N496" s="77"/>
      <c r="O496" s="129"/>
    </row>
    <row r="497" ht="15.75" customHeight="1">
      <c r="A497" s="77"/>
      <c r="B497" s="77"/>
      <c r="C497" s="77"/>
      <c r="D497" s="133"/>
      <c r="E497" s="30"/>
      <c r="F497" s="31"/>
      <c r="G497" s="73"/>
      <c r="H497" s="130" t="s">
        <v>37</v>
      </c>
      <c r="I497" s="74"/>
      <c r="J497" s="73"/>
      <c r="K497" s="73"/>
      <c r="L497" s="130" t="s">
        <v>112</v>
      </c>
      <c r="M497" s="132" t="str">
        <f>CONCATENATE("De ",M492*0," a ",M492*0.59,)</f>
        <v>De 0 a 0</v>
      </c>
      <c r="N497" s="73"/>
      <c r="O497" s="129"/>
    </row>
    <row r="498" ht="6.0" customHeight="1">
      <c r="A498" s="77"/>
      <c r="B498" s="77"/>
      <c r="C498" s="77"/>
      <c r="D498" s="139"/>
      <c r="E498" s="113"/>
      <c r="F498" s="113"/>
      <c r="G498" s="113"/>
      <c r="H498" s="113"/>
      <c r="I498" s="113"/>
      <c r="J498" s="113"/>
      <c r="K498" s="113"/>
      <c r="L498" s="113"/>
      <c r="M498" s="113"/>
      <c r="N498" s="61"/>
      <c r="O498" s="129"/>
    </row>
    <row r="499" ht="15.75" customHeight="1">
      <c r="A499" s="77"/>
      <c r="B499" s="77"/>
      <c r="C499" s="77"/>
      <c r="D499" s="121"/>
      <c r="E499" s="141"/>
      <c r="F499" s="27"/>
      <c r="G499" s="83"/>
      <c r="H499" s="123" t="s">
        <v>121</v>
      </c>
      <c r="I499" s="86"/>
      <c r="J499" s="92"/>
      <c r="K499" s="86"/>
      <c r="L499" s="126" t="s">
        <v>36</v>
      </c>
      <c r="M499" s="136"/>
      <c r="N499" s="137"/>
      <c r="O499" s="129"/>
    </row>
    <row r="500" ht="15.75" customHeight="1">
      <c r="A500" s="77"/>
      <c r="B500" s="77"/>
      <c r="C500" s="77"/>
      <c r="D500" s="77"/>
      <c r="E500" s="78"/>
      <c r="F500" s="80"/>
      <c r="G500" s="77"/>
      <c r="H500" s="73"/>
      <c r="I500" s="73"/>
      <c r="J500" s="77"/>
      <c r="K500" s="77"/>
      <c r="L500" s="128" t="s">
        <v>40</v>
      </c>
      <c r="M500" s="92"/>
      <c r="N500" s="77"/>
      <c r="O500" s="129"/>
    </row>
    <row r="501" ht="15.75" customHeight="1">
      <c r="A501" s="77"/>
      <c r="B501" s="77"/>
      <c r="C501" s="77"/>
      <c r="D501" s="77"/>
      <c r="E501" s="78"/>
      <c r="F501" s="80"/>
      <c r="G501" s="77"/>
      <c r="H501" s="130" t="s">
        <v>33</v>
      </c>
      <c r="I501" s="74"/>
      <c r="J501" s="77"/>
      <c r="K501" s="77"/>
      <c r="L501" s="138" t="s">
        <v>107</v>
      </c>
      <c r="M501" s="58"/>
      <c r="N501" s="77"/>
      <c r="O501" s="129"/>
    </row>
    <row r="502" ht="15.75" customHeight="1">
      <c r="A502" s="77"/>
      <c r="B502" s="77"/>
      <c r="C502" s="77"/>
      <c r="D502" s="77"/>
      <c r="E502" s="78"/>
      <c r="F502" s="80"/>
      <c r="G502" s="77"/>
      <c r="H502" s="130" t="s">
        <v>34</v>
      </c>
      <c r="I502" s="74"/>
      <c r="J502" s="77"/>
      <c r="K502" s="77"/>
      <c r="L502" s="130" t="s">
        <v>109</v>
      </c>
      <c r="M502" s="132" t="str">
        <f>CONCATENATE("De ",M500*0.9," a ",M500*1,)</f>
        <v>De 0 a 0</v>
      </c>
      <c r="N502" s="77"/>
      <c r="O502" s="129"/>
    </row>
    <row r="503" ht="15.75" customHeight="1">
      <c r="A503" s="77"/>
      <c r="B503" s="77"/>
      <c r="C503" s="77"/>
      <c r="D503" s="77"/>
      <c r="E503" s="78"/>
      <c r="F503" s="80"/>
      <c r="G503" s="77"/>
      <c r="H503" s="130" t="s">
        <v>38</v>
      </c>
      <c r="I503" s="74"/>
      <c r="J503" s="77"/>
      <c r="K503" s="77"/>
      <c r="L503" s="130" t="s">
        <v>110</v>
      </c>
      <c r="M503" s="132" t="str">
        <f>CONCATENATE("De ",M500*0.76," a ",M500*0.89,)</f>
        <v>De 0 a 0</v>
      </c>
      <c r="N503" s="77"/>
      <c r="O503" s="129"/>
    </row>
    <row r="504" ht="15.75" customHeight="1">
      <c r="A504" s="77"/>
      <c r="B504" s="77"/>
      <c r="C504" s="77"/>
      <c r="D504" s="77"/>
      <c r="E504" s="78"/>
      <c r="F504" s="80"/>
      <c r="G504" s="77"/>
      <c r="H504" s="130" t="s">
        <v>39</v>
      </c>
      <c r="I504" s="86"/>
      <c r="J504" s="77"/>
      <c r="K504" s="77"/>
      <c r="L504" s="130" t="s">
        <v>111</v>
      </c>
      <c r="M504" s="132" t="str">
        <f>CONCATENATE("De ",M500*0.6," a ",M500*0.75,)</f>
        <v>De 0 a 0</v>
      </c>
      <c r="N504" s="77"/>
      <c r="O504" s="129"/>
    </row>
    <row r="505" ht="15.75" customHeight="1">
      <c r="A505" s="77"/>
      <c r="B505" s="77"/>
      <c r="C505" s="77"/>
      <c r="D505" s="133"/>
      <c r="E505" s="30"/>
      <c r="F505" s="31"/>
      <c r="G505" s="73"/>
      <c r="H505" s="130" t="s">
        <v>37</v>
      </c>
      <c r="I505" s="74"/>
      <c r="J505" s="73"/>
      <c r="K505" s="73"/>
      <c r="L505" s="130" t="s">
        <v>112</v>
      </c>
      <c r="M505" s="132" t="str">
        <f>CONCATENATE("De ",M500*0," a ",M500*0.59,)</f>
        <v>De 0 a 0</v>
      </c>
      <c r="N505" s="73"/>
      <c r="O505" s="129"/>
    </row>
    <row r="506" ht="6.0" customHeight="1">
      <c r="A506" s="77"/>
      <c r="B506" s="77"/>
      <c r="C506" s="77"/>
      <c r="D506" s="140"/>
      <c r="E506" s="113"/>
      <c r="F506" s="113"/>
      <c r="G506" s="113"/>
      <c r="H506" s="113"/>
      <c r="I506" s="113"/>
      <c r="J506" s="113"/>
      <c r="K506" s="113"/>
      <c r="L506" s="113"/>
      <c r="M506" s="113"/>
      <c r="N506" s="61"/>
      <c r="O506" s="129"/>
    </row>
    <row r="507" ht="15.75" customHeight="1">
      <c r="A507" s="77"/>
      <c r="B507" s="77"/>
      <c r="C507" s="77"/>
      <c r="D507" s="121"/>
      <c r="E507" s="141"/>
      <c r="F507" s="27"/>
      <c r="G507" s="83"/>
      <c r="H507" s="123" t="s">
        <v>122</v>
      </c>
      <c r="I507" s="86"/>
      <c r="J507" s="92"/>
      <c r="K507" s="86"/>
      <c r="L507" s="126" t="s">
        <v>36</v>
      </c>
      <c r="M507" s="136"/>
      <c r="N507" s="137"/>
      <c r="O507" s="129"/>
    </row>
    <row r="508" ht="15.75" customHeight="1">
      <c r="A508" s="77"/>
      <c r="B508" s="77"/>
      <c r="C508" s="77"/>
      <c r="D508" s="77"/>
      <c r="E508" s="78"/>
      <c r="F508" s="80"/>
      <c r="G508" s="77"/>
      <c r="H508" s="73"/>
      <c r="I508" s="73"/>
      <c r="J508" s="77"/>
      <c r="K508" s="77"/>
      <c r="L508" s="128" t="s">
        <v>40</v>
      </c>
      <c r="M508" s="92"/>
      <c r="N508" s="77"/>
      <c r="O508" s="10"/>
    </row>
    <row r="509" ht="15.75" customHeight="1">
      <c r="A509" s="77"/>
      <c r="B509" s="77"/>
      <c r="C509" s="77"/>
      <c r="D509" s="77"/>
      <c r="E509" s="78"/>
      <c r="F509" s="80"/>
      <c r="G509" s="77"/>
      <c r="H509" s="130" t="s">
        <v>33</v>
      </c>
      <c r="I509" s="74"/>
      <c r="J509" s="77"/>
      <c r="K509" s="77"/>
      <c r="L509" s="138" t="s">
        <v>107</v>
      </c>
      <c r="M509" s="58"/>
      <c r="N509" s="77"/>
      <c r="O509" s="10"/>
    </row>
    <row r="510" ht="15.75" customHeight="1">
      <c r="A510" s="77"/>
      <c r="B510" s="77"/>
      <c r="C510" s="77"/>
      <c r="D510" s="77"/>
      <c r="E510" s="78"/>
      <c r="F510" s="80"/>
      <c r="G510" s="77"/>
      <c r="H510" s="130" t="s">
        <v>34</v>
      </c>
      <c r="I510" s="74"/>
      <c r="J510" s="77"/>
      <c r="K510" s="77"/>
      <c r="L510" s="130" t="s">
        <v>109</v>
      </c>
      <c r="M510" s="132" t="str">
        <f>CONCATENATE("De ",M508*0.9," a ",M508*1,)</f>
        <v>De 0 a 0</v>
      </c>
      <c r="N510" s="77"/>
      <c r="O510" s="10"/>
    </row>
    <row r="511" ht="15.75" customHeight="1">
      <c r="A511" s="77"/>
      <c r="B511" s="77"/>
      <c r="C511" s="77"/>
      <c r="D511" s="77"/>
      <c r="E511" s="78"/>
      <c r="F511" s="80"/>
      <c r="G511" s="77"/>
      <c r="H511" s="130" t="s">
        <v>38</v>
      </c>
      <c r="I511" s="74"/>
      <c r="J511" s="77"/>
      <c r="K511" s="77"/>
      <c r="L511" s="130" t="s">
        <v>110</v>
      </c>
      <c r="M511" s="132" t="str">
        <f>CONCATENATE("De ",M508*0.76," a ",M508*0.89,)</f>
        <v>De 0 a 0</v>
      </c>
      <c r="N511" s="77"/>
      <c r="O511" s="10"/>
    </row>
    <row r="512" ht="15.75" customHeight="1">
      <c r="A512" s="77"/>
      <c r="B512" s="77"/>
      <c r="C512" s="77"/>
      <c r="D512" s="77"/>
      <c r="E512" s="78"/>
      <c r="F512" s="80"/>
      <c r="G512" s="77"/>
      <c r="H512" s="130" t="s">
        <v>39</v>
      </c>
      <c r="I512" s="86"/>
      <c r="J512" s="77"/>
      <c r="K512" s="77"/>
      <c r="L512" s="130" t="s">
        <v>111</v>
      </c>
      <c r="M512" s="132" t="str">
        <f>CONCATENATE("De ",M508*0.6," a ",M508*0.75,)</f>
        <v>De 0 a 0</v>
      </c>
      <c r="N512" s="77"/>
      <c r="O512" s="10"/>
    </row>
    <row r="513" ht="15.75" customHeight="1">
      <c r="A513" s="73"/>
      <c r="B513" s="73"/>
      <c r="C513" s="73"/>
      <c r="D513" s="73"/>
      <c r="E513" s="30"/>
      <c r="F513" s="31"/>
      <c r="G513" s="73"/>
      <c r="H513" s="130" t="s">
        <v>37</v>
      </c>
      <c r="I513" s="74"/>
      <c r="J513" s="73"/>
      <c r="K513" s="73"/>
      <c r="L513" s="130" t="s">
        <v>112</v>
      </c>
      <c r="M513" s="132" t="str">
        <f>CONCATENATE("De ",M508*0," a ",M508*0.59,)</f>
        <v>De 0 a 0</v>
      </c>
      <c r="N513" s="73"/>
      <c r="O513" s="10"/>
    </row>
    <row r="514" ht="15.75" customHeight="1">
      <c r="A514" s="142" t="s">
        <v>98</v>
      </c>
      <c r="B514" s="103"/>
      <c r="C514" s="103"/>
      <c r="D514" s="103"/>
      <c r="E514" s="103"/>
      <c r="F514" s="103"/>
      <c r="G514" s="103"/>
      <c r="H514" s="103"/>
      <c r="I514" s="104"/>
      <c r="J514" s="143">
        <f>SUM(J483:J513)/60</f>
        <v>0</v>
      </c>
      <c r="K514" s="10"/>
      <c r="L514" s="10"/>
      <c r="M514" s="10"/>
      <c r="N514" s="10"/>
      <c r="O514" s="10"/>
    </row>
    <row r="515" ht="15.75" customHeight="1">
      <c r="A515" s="20"/>
      <c r="B515" s="20"/>
    </row>
    <row r="516" ht="15.75" customHeight="1">
      <c r="A516" s="20"/>
      <c r="B516" s="20"/>
    </row>
    <row r="517" ht="15.75" customHeight="1">
      <c r="A517" s="20"/>
      <c r="B517" s="20"/>
    </row>
    <row r="518" ht="15.75" customHeight="1">
      <c r="A518" s="20"/>
      <c r="B518" s="20"/>
    </row>
    <row r="519" ht="15.75" customHeight="1">
      <c r="A519" s="20"/>
      <c r="B519" s="20"/>
    </row>
    <row r="520" ht="15.75" customHeight="1">
      <c r="A520" s="20"/>
      <c r="B520" s="20"/>
    </row>
    <row r="521" ht="15.75" customHeight="1">
      <c r="A521" s="20"/>
      <c r="B521" s="20"/>
    </row>
    <row r="522" ht="15.75" customHeight="1">
      <c r="A522" s="20"/>
      <c r="B522" s="20"/>
    </row>
    <row r="523" ht="15.75" customHeight="1">
      <c r="A523" s="20"/>
      <c r="B523" s="20"/>
    </row>
    <row r="524" ht="15.75" customHeight="1">
      <c r="A524" s="20"/>
      <c r="B524" s="20"/>
    </row>
    <row r="525" ht="15.75" customHeight="1">
      <c r="A525" s="20"/>
      <c r="B525" s="20"/>
    </row>
    <row r="526" ht="15.75" customHeight="1">
      <c r="A526" s="20"/>
      <c r="B526" s="20"/>
    </row>
    <row r="527" ht="15.75" customHeight="1">
      <c r="A527" s="20"/>
      <c r="B527" s="20"/>
    </row>
    <row r="528" ht="15.75" customHeight="1">
      <c r="A528" s="20"/>
      <c r="B528" s="20"/>
    </row>
    <row r="529" ht="15.75" customHeight="1">
      <c r="A529" s="20"/>
      <c r="B529" s="20"/>
    </row>
    <row r="530" ht="15.75" customHeight="1">
      <c r="A530" s="20"/>
      <c r="B530" s="20"/>
    </row>
    <row r="531" ht="15.75" customHeight="1">
      <c r="A531" s="20"/>
      <c r="B531" s="20"/>
    </row>
    <row r="532" ht="15.75" customHeight="1">
      <c r="A532" s="20"/>
      <c r="B532" s="20"/>
    </row>
    <row r="533" ht="15.75" customHeight="1">
      <c r="A533" s="20"/>
      <c r="B533" s="20"/>
    </row>
    <row r="534" ht="15.75" customHeight="1">
      <c r="A534" s="20"/>
      <c r="B534" s="20"/>
    </row>
    <row r="535" ht="15.75" customHeight="1">
      <c r="A535" s="20"/>
      <c r="B535" s="20"/>
    </row>
    <row r="536" ht="15.75" customHeight="1">
      <c r="A536" s="20"/>
      <c r="B536" s="20"/>
    </row>
    <row r="537" ht="15.75" customHeight="1">
      <c r="A537" s="20"/>
      <c r="B537" s="20"/>
    </row>
    <row r="538" ht="15.75" customHeight="1">
      <c r="A538" s="20"/>
      <c r="B538" s="20"/>
    </row>
    <row r="539" ht="15.75" customHeight="1">
      <c r="A539" s="20"/>
      <c r="B539" s="20"/>
    </row>
    <row r="540" ht="15.75" customHeight="1">
      <c r="A540" s="20"/>
      <c r="B540" s="20"/>
    </row>
    <row r="541" ht="15.75" customHeight="1">
      <c r="A541" s="20"/>
      <c r="B541" s="20"/>
    </row>
    <row r="542" ht="15.75" customHeight="1">
      <c r="A542" s="20"/>
      <c r="B542" s="20"/>
    </row>
    <row r="543" ht="15.75" customHeight="1">
      <c r="A543" s="20"/>
      <c r="B543" s="20"/>
    </row>
    <row r="544" ht="15.75" customHeight="1">
      <c r="A544" s="20"/>
      <c r="B544" s="20"/>
    </row>
    <row r="545" ht="15.75" customHeight="1">
      <c r="A545" s="20"/>
      <c r="B545" s="20"/>
    </row>
    <row r="546" ht="15.75" customHeight="1">
      <c r="A546" s="20"/>
      <c r="B546" s="20"/>
    </row>
    <row r="547" ht="15.75" customHeight="1">
      <c r="A547" s="20"/>
      <c r="B547" s="20"/>
    </row>
    <row r="548" ht="15.75" customHeight="1">
      <c r="A548" s="20"/>
      <c r="B548" s="20"/>
    </row>
    <row r="549" ht="15.75" customHeight="1">
      <c r="A549" s="20"/>
      <c r="B549" s="20"/>
    </row>
    <row r="550" ht="15.75" customHeight="1">
      <c r="A550" s="20"/>
      <c r="B550" s="20"/>
    </row>
    <row r="551" ht="15.75" customHeight="1">
      <c r="A551" s="20"/>
      <c r="B551" s="20"/>
    </row>
    <row r="552" ht="15.75" customHeight="1">
      <c r="A552" s="20"/>
      <c r="B552" s="20"/>
    </row>
    <row r="553" ht="15.75" customHeight="1">
      <c r="A553" s="20"/>
      <c r="B553" s="20"/>
    </row>
    <row r="554" ht="15.75" customHeight="1">
      <c r="A554" s="20"/>
      <c r="B554" s="20"/>
    </row>
    <row r="555" ht="15.75" customHeight="1">
      <c r="A555" s="20"/>
      <c r="B555" s="20"/>
    </row>
    <row r="556" ht="15.75" customHeight="1">
      <c r="A556" s="20"/>
      <c r="B556" s="20"/>
    </row>
    <row r="557" ht="15.75" customHeight="1">
      <c r="A557" s="20"/>
      <c r="B557" s="20"/>
    </row>
    <row r="558" ht="15.75" customHeight="1">
      <c r="A558" s="20"/>
      <c r="B558" s="20"/>
    </row>
    <row r="559" ht="15.75" customHeight="1">
      <c r="A559" s="20"/>
      <c r="B559" s="20"/>
    </row>
    <row r="560" ht="15.75" customHeight="1">
      <c r="A560" s="20"/>
      <c r="B560" s="20"/>
    </row>
    <row r="561" ht="15.75" customHeight="1">
      <c r="A561" s="20"/>
      <c r="B561" s="20"/>
    </row>
    <row r="562" ht="15.75" customHeight="1">
      <c r="A562" s="20"/>
      <c r="B562" s="20"/>
    </row>
    <row r="563" ht="15.75" customHeight="1">
      <c r="A563" s="20"/>
      <c r="B563" s="20"/>
    </row>
    <row r="564" ht="15.75" customHeight="1">
      <c r="A564" s="20"/>
      <c r="B564" s="20"/>
    </row>
    <row r="565" ht="15.75" customHeight="1">
      <c r="A565" s="20"/>
      <c r="B565" s="20"/>
    </row>
    <row r="566" ht="15.75" customHeight="1">
      <c r="A566" s="20"/>
      <c r="B566" s="20"/>
    </row>
    <row r="567" ht="15.75" customHeight="1">
      <c r="A567" s="20"/>
      <c r="B567" s="20"/>
    </row>
    <row r="568" ht="15.75" customHeight="1">
      <c r="A568" s="20"/>
      <c r="B568" s="20"/>
    </row>
    <row r="569" ht="15.75" customHeight="1">
      <c r="A569" s="20"/>
      <c r="B569" s="20"/>
    </row>
    <row r="570" ht="15.75" customHeight="1">
      <c r="A570" s="20"/>
      <c r="B570" s="20"/>
    </row>
    <row r="571" ht="15.75" customHeight="1">
      <c r="A571" s="20"/>
      <c r="B571" s="20"/>
    </row>
    <row r="572" ht="15.75" customHeight="1">
      <c r="A572" s="20"/>
      <c r="B572" s="20"/>
    </row>
    <row r="573" ht="15.75" customHeight="1">
      <c r="A573" s="20"/>
      <c r="B573" s="20"/>
    </row>
    <row r="574" ht="15.75" customHeight="1">
      <c r="A574" s="20"/>
      <c r="B574" s="20"/>
    </row>
    <row r="575" ht="15.75" customHeight="1">
      <c r="A575" s="20"/>
      <c r="B575" s="20"/>
    </row>
    <row r="576" ht="15.75" customHeight="1">
      <c r="A576" s="20"/>
      <c r="B576" s="20"/>
    </row>
    <row r="577" ht="15.75" customHeight="1">
      <c r="A577" s="20"/>
      <c r="B577" s="20"/>
    </row>
    <row r="578" ht="15.75" customHeight="1">
      <c r="A578" s="20"/>
      <c r="B578" s="20"/>
    </row>
    <row r="579" ht="15.75" customHeight="1">
      <c r="A579" s="20"/>
      <c r="B579" s="20"/>
    </row>
    <row r="580" ht="15.75" customHeight="1">
      <c r="A580" s="20"/>
      <c r="B580" s="20"/>
    </row>
    <row r="581" ht="15.75" customHeight="1">
      <c r="A581" s="20"/>
      <c r="B581" s="20"/>
    </row>
    <row r="582" ht="15.75" customHeight="1">
      <c r="A582" s="20"/>
      <c r="B582" s="20"/>
    </row>
    <row r="583" ht="15.75" customHeight="1">
      <c r="A583" s="20"/>
      <c r="B583" s="20"/>
    </row>
    <row r="584" ht="15.75" customHeight="1">
      <c r="A584" s="20"/>
      <c r="B584" s="20"/>
    </row>
    <row r="585" ht="15.75" customHeight="1">
      <c r="A585" s="20"/>
      <c r="B585" s="20"/>
    </row>
    <row r="586" ht="15.75" customHeight="1">
      <c r="A586" s="20"/>
      <c r="B586" s="20"/>
    </row>
    <row r="587" ht="15.75" customHeight="1">
      <c r="A587" s="20"/>
      <c r="B587" s="20"/>
    </row>
    <row r="588" ht="15.75" customHeight="1">
      <c r="A588" s="20"/>
      <c r="B588" s="20"/>
    </row>
    <row r="589" ht="15.75" customHeight="1">
      <c r="A589" s="20"/>
      <c r="B589" s="20"/>
    </row>
    <row r="590" ht="15.75" customHeight="1">
      <c r="A590" s="20"/>
      <c r="B590" s="20"/>
    </row>
    <row r="591" ht="15.75" customHeight="1">
      <c r="A591" s="20"/>
      <c r="B591" s="20"/>
    </row>
    <row r="592" ht="15.75" customHeight="1">
      <c r="A592" s="20"/>
      <c r="B592" s="20"/>
    </row>
    <row r="593" ht="15.75" customHeight="1">
      <c r="A593" s="20"/>
      <c r="B593" s="20"/>
    </row>
    <row r="594" ht="15.75" customHeight="1">
      <c r="A594" s="20"/>
      <c r="B594" s="20"/>
    </row>
    <row r="595" ht="15.75" customHeight="1">
      <c r="A595" s="20"/>
      <c r="B595" s="20"/>
    </row>
    <row r="596" ht="15.75" customHeight="1">
      <c r="A596" s="20"/>
      <c r="B596" s="20"/>
    </row>
    <row r="597" ht="15.75" customHeight="1">
      <c r="A597" s="20"/>
      <c r="B597" s="20"/>
    </row>
    <row r="598" ht="15.75" customHeight="1">
      <c r="A598" s="20"/>
      <c r="B598" s="20"/>
    </row>
    <row r="599" ht="15.75" customHeight="1">
      <c r="A599" s="20"/>
      <c r="B599" s="20"/>
    </row>
    <row r="600" ht="15.75" customHeight="1">
      <c r="A600" s="20"/>
      <c r="B600" s="20"/>
    </row>
    <row r="601" ht="15.75" customHeight="1">
      <c r="A601" s="20"/>
      <c r="B601" s="20"/>
    </row>
    <row r="602" ht="15.75" customHeight="1">
      <c r="A602" s="20"/>
      <c r="B602" s="20"/>
    </row>
    <row r="603" ht="15.75" customHeight="1">
      <c r="A603" s="20"/>
      <c r="B603" s="20"/>
    </row>
    <row r="604" ht="15.75" customHeight="1">
      <c r="A604" s="20"/>
      <c r="B604" s="20"/>
    </row>
    <row r="605" ht="15.75" customHeight="1">
      <c r="A605" s="20"/>
      <c r="B605" s="20"/>
    </row>
    <row r="606" ht="15.75" customHeight="1">
      <c r="A606" s="20"/>
      <c r="B606" s="20"/>
    </row>
    <row r="607" ht="15.75" customHeight="1">
      <c r="A607" s="20"/>
      <c r="B607" s="20"/>
    </row>
    <row r="608" ht="15.75" customHeight="1">
      <c r="A608" s="20"/>
      <c r="B608" s="20"/>
    </row>
    <row r="609" ht="15.75" customHeight="1">
      <c r="A609" s="20"/>
      <c r="B609" s="20"/>
    </row>
    <row r="610" ht="15.75" customHeight="1">
      <c r="A610" s="20"/>
      <c r="B610" s="20"/>
    </row>
    <row r="611" ht="15.75" customHeight="1">
      <c r="A611" s="20"/>
      <c r="B611" s="20"/>
    </row>
    <row r="612" ht="15.75" customHeight="1">
      <c r="A612" s="20"/>
      <c r="B612" s="20"/>
    </row>
    <row r="613" ht="15.75" customHeight="1">
      <c r="A613" s="20"/>
      <c r="B613" s="20"/>
    </row>
    <row r="614" ht="15.75" customHeight="1">
      <c r="A614" s="20"/>
      <c r="B614" s="20"/>
    </row>
    <row r="615" ht="15.75" customHeight="1">
      <c r="A615" s="20"/>
      <c r="B615" s="20"/>
    </row>
    <row r="616" ht="15.75" customHeight="1">
      <c r="A616" s="20"/>
      <c r="B616" s="20"/>
    </row>
    <row r="617" ht="15.75" customHeight="1">
      <c r="A617" s="20"/>
      <c r="B617" s="20"/>
    </row>
    <row r="618" ht="15.75" customHeight="1">
      <c r="A618" s="20"/>
      <c r="B618" s="20"/>
    </row>
    <row r="619" ht="15.75" customHeight="1">
      <c r="A619" s="20"/>
      <c r="B619" s="20"/>
    </row>
    <row r="620" ht="15.75" customHeight="1">
      <c r="A620" s="20"/>
      <c r="B620" s="20"/>
    </row>
    <row r="621" ht="15.75" customHeight="1">
      <c r="A621" s="20"/>
      <c r="B621" s="20"/>
    </row>
    <row r="622" ht="15.75" customHeight="1">
      <c r="A622" s="20"/>
      <c r="B622" s="20"/>
    </row>
    <row r="623" ht="15.75" customHeight="1">
      <c r="A623" s="20"/>
      <c r="B623" s="20"/>
    </row>
    <row r="624" ht="15.75" customHeight="1">
      <c r="A624" s="20"/>
      <c r="B624" s="20"/>
    </row>
    <row r="625" ht="15.75" customHeight="1">
      <c r="A625" s="20"/>
      <c r="B625" s="20"/>
    </row>
    <row r="626" ht="15.75" customHeight="1">
      <c r="A626" s="20"/>
      <c r="B626" s="20"/>
    </row>
    <row r="627" ht="15.75" customHeight="1">
      <c r="A627" s="20"/>
      <c r="B627" s="20"/>
    </row>
    <row r="628" ht="15.75" customHeight="1">
      <c r="A628" s="20"/>
      <c r="B628" s="20"/>
    </row>
    <row r="629" ht="15.75" customHeight="1">
      <c r="A629" s="20"/>
      <c r="B629" s="20"/>
    </row>
    <row r="630" ht="15.75" customHeight="1">
      <c r="A630" s="20"/>
      <c r="B630" s="20"/>
    </row>
    <row r="631" ht="15.75" customHeight="1">
      <c r="A631" s="20"/>
      <c r="B631" s="20"/>
    </row>
    <row r="632" ht="15.75" customHeight="1">
      <c r="A632" s="20"/>
      <c r="B632" s="20"/>
    </row>
    <row r="633" ht="15.75" customHeight="1">
      <c r="A633" s="20"/>
      <c r="B633" s="20"/>
    </row>
    <row r="634" ht="15.75" customHeight="1">
      <c r="A634" s="20"/>
      <c r="B634" s="20"/>
    </row>
    <row r="635" ht="15.75" customHeight="1">
      <c r="A635" s="20"/>
      <c r="B635" s="20"/>
    </row>
    <row r="636" ht="15.75" customHeight="1">
      <c r="A636" s="20"/>
      <c r="B636" s="20"/>
    </row>
    <row r="637" ht="15.75" customHeight="1">
      <c r="A637" s="20"/>
      <c r="B637" s="20"/>
    </row>
    <row r="638" ht="15.75" customHeight="1">
      <c r="A638" s="20"/>
      <c r="B638" s="20"/>
    </row>
    <row r="639" ht="15.75" customHeight="1">
      <c r="A639" s="20"/>
      <c r="B639" s="20"/>
    </row>
    <row r="640" ht="15.75" customHeight="1">
      <c r="A640" s="20"/>
      <c r="B640" s="20"/>
    </row>
    <row r="641" ht="15.75" customHeight="1">
      <c r="A641" s="20"/>
      <c r="B641" s="20"/>
    </row>
    <row r="642" ht="15.75" customHeight="1">
      <c r="A642" s="20"/>
      <c r="B642" s="20"/>
    </row>
    <row r="643" ht="15.75" customHeight="1">
      <c r="A643" s="20"/>
      <c r="B643" s="20"/>
    </row>
    <row r="644" ht="15.75" customHeight="1">
      <c r="A644" s="20"/>
      <c r="B644" s="20"/>
    </row>
    <row r="645" ht="15.75" customHeight="1">
      <c r="A645" s="20"/>
      <c r="B645" s="20"/>
    </row>
    <row r="646" ht="15.75" customHeight="1">
      <c r="A646" s="20"/>
      <c r="B646" s="20"/>
    </row>
    <row r="647" ht="15.75" customHeight="1">
      <c r="A647" s="20"/>
      <c r="B647" s="20"/>
    </row>
    <row r="648" ht="15.75" customHeight="1">
      <c r="A648" s="20"/>
      <c r="B648" s="20"/>
    </row>
    <row r="649" ht="15.75" customHeight="1">
      <c r="A649" s="20"/>
      <c r="B649" s="20"/>
    </row>
    <row r="650" ht="15.75" customHeight="1">
      <c r="A650" s="20"/>
      <c r="B650" s="20"/>
    </row>
    <row r="651" ht="15.75" customHeight="1">
      <c r="A651" s="20"/>
      <c r="B651" s="20"/>
    </row>
    <row r="652" ht="15.75" customHeight="1">
      <c r="A652" s="20"/>
      <c r="B652" s="20"/>
    </row>
    <row r="653" ht="15.75" customHeight="1">
      <c r="A653" s="20"/>
      <c r="B653" s="20"/>
    </row>
    <row r="654" ht="15.75" customHeight="1">
      <c r="A654" s="20"/>
      <c r="B654" s="20"/>
    </row>
    <row r="655" ht="15.75" customHeight="1">
      <c r="A655" s="20"/>
      <c r="B655" s="20"/>
    </row>
    <row r="656" ht="15.75" customHeight="1">
      <c r="A656" s="20"/>
      <c r="B656" s="20"/>
    </row>
    <row r="657" ht="15.75" customHeight="1">
      <c r="A657" s="20"/>
      <c r="B657" s="20"/>
    </row>
    <row r="658" ht="15.75" customHeight="1">
      <c r="A658" s="20"/>
      <c r="B658" s="20"/>
    </row>
    <row r="659" ht="15.75" customHeight="1">
      <c r="A659" s="20"/>
      <c r="B659" s="20"/>
    </row>
    <row r="660" ht="15.75" customHeight="1">
      <c r="A660" s="20"/>
      <c r="B660" s="20"/>
    </row>
    <row r="661" ht="15.75" customHeight="1">
      <c r="A661" s="20"/>
      <c r="B661" s="20"/>
    </row>
    <row r="662" ht="15.75" customHeight="1">
      <c r="A662" s="20"/>
      <c r="B662" s="20"/>
    </row>
    <row r="663" ht="15.75" customHeight="1">
      <c r="A663" s="20"/>
      <c r="B663" s="20"/>
    </row>
    <row r="664" ht="15.75" customHeight="1">
      <c r="A664" s="20"/>
      <c r="B664" s="20"/>
    </row>
    <row r="665" ht="15.75" customHeight="1">
      <c r="A665" s="20"/>
      <c r="B665" s="20"/>
    </row>
    <row r="666" ht="15.75" customHeight="1">
      <c r="A666" s="20"/>
      <c r="B666" s="20"/>
    </row>
    <row r="667" ht="15.75" customHeight="1">
      <c r="A667" s="20"/>
      <c r="B667" s="20"/>
    </row>
    <row r="668" ht="15.75" customHeight="1">
      <c r="A668" s="20"/>
      <c r="B668" s="20"/>
    </row>
    <row r="669" ht="15.75" customHeight="1">
      <c r="A669" s="20"/>
      <c r="B669" s="20"/>
    </row>
    <row r="670" ht="15.75" customHeight="1">
      <c r="A670" s="20"/>
      <c r="B670" s="20"/>
    </row>
    <row r="671" ht="15.75" customHeight="1">
      <c r="A671" s="20"/>
      <c r="B671" s="20"/>
    </row>
    <row r="672" ht="15.75" customHeight="1">
      <c r="A672" s="20"/>
      <c r="B672" s="20"/>
    </row>
    <row r="673" ht="15.75" customHeight="1">
      <c r="A673" s="20"/>
      <c r="B673" s="20"/>
    </row>
    <row r="674" ht="15.75" customHeight="1">
      <c r="A674" s="20"/>
      <c r="B674" s="20"/>
    </row>
    <row r="675" ht="15.75" customHeight="1">
      <c r="A675" s="20"/>
      <c r="B675" s="20"/>
    </row>
    <row r="676" ht="15.75" customHeight="1">
      <c r="A676" s="20"/>
      <c r="B676" s="20"/>
    </row>
    <row r="677" ht="15.75" customHeight="1">
      <c r="A677" s="20"/>
      <c r="B677" s="20"/>
    </row>
    <row r="678" ht="15.75" customHeight="1">
      <c r="A678" s="20"/>
      <c r="B678" s="20"/>
    </row>
    <row r="679" ht="15.75" customHeight="1">
      <c r="A679" s="20"/>
      <c r="B679" s="20"/>
    </row>
    <row r="680" ht="15.75" customHeight="1">
      <c r="A680" s="20"/>
      <c r="B680" s="20"/>
    </row>
    <row r="681" ht="15.75" customHeight="1">
      <c r="A681" s="20"/>
      <c r="B681" s="20"/>
    </row>
    <row r="682" ht="15.75" customHeight="1">
      <c r="A682" s="20"/>
      <c r="B682" s="20"/>
    </row>
    <row r="683" ht="15.75" customHeight="1">
      <c r="A683" s="20"/>
      <c r="B683" s="20"/>
    </row>
    <row r="684" ht="15.75" customHeight="1">
      <c r="A684" s="20"/>
      <c r="B684" s="20"/>
    </row>
    <row r="685" ht="15.75" customHeight="1">
      <c r="A685" s="20"/>
      <c r="B685" s="20"/>
    </row>
    <row r="686" ht="15.75" customHeight="1">
      <c r="A686" s="20"/>
      <c r="B686" s="20"/>
    </row>
    <row r="687" ht="15.75" customHeight="1">
      <c r="A687" s="20"/>
      <c r="B687" s="20"/>
    </row>
    <row r="688" ht="15.75" customHeight="1">
      <c r="A688" s="20"/>
      <c r="B688" s="20"/>
    </row>
    <row r="689" ht="15.75" customHeight="1">
      <c r="A689" s="20"/>
      <c r="B689" s="20"/>
    </row>
    <row r="690" ht="15.75" customHeight="1">
      <c r="A690" s="20"/>
      <c r="B690" s="20"/>
    </row>
    <row r="691" ht="15.75" customHeight="1">
      <c r="A691" s="20"/>
      <c r="B691" s="20"/>
    </row>
    <row r="692" ht="15.75" customHeight="1">
      <c r="A692" s="20"/>
      <c r="B692" s="20"/>
    </row>
    <row r="693" ht="15.75" customHeight="1">
      <c r="A693" s="20"/>
      <c r="B693" s="20"/>
    </row>
    <row r="694" ht="15.75" customHeight="1">
      <c r="A694" s="20"/>
      <c r="B694" s="20"/>
    </row>
    <row r="695" ht="15.75" customHeight="1">
      <c r="A695" s="20"/>
      <c r="B695" s="20"/>
    </row>
    <row r="696" ht="15.75" customHeight="1">
      <c r="A696" s="20"/>
      <c r="B696" s="20"/>
    </row>
    <row r="697" ht="15.75" customHeight="1">
      <c r="A697" s="20"/>
      <c r="B697" s="20"/>
    </row>
    <row r="698" ht="15.75" customHeight="1">
      <c r="A698" s="20"/>
      <c r="B698" s="20"/>
    </row>
    <row r="699" ht="15.75" customHeight="1">
      <c r="A699" s="20"/>
      <c r="B699" s="20"/>
    </row>
    <row r="700" ht="15.75" customHeight="1">
      <c r="A700" s="20"/>
      <c r="B700" s="20"/>
    </row>
    <row r="701" ht="15.75" customHeight="1">
      <c r="A701" s="20"/>
      <c r="B701" s="20"/>
    </row>
    <row r="702" ht="15.75" customHeight="1">
      <c r="A702" s="20"/>
      <c r="B702" s="20"/>
    </row>
    <row r="703" ht="15.75" customHeight="1">
      <c r="A703" s="20"/>
      <c r="B703" s="20"/>
    </row>
    <row r="704" ht="15.75" customHeight="1">
      <c r="A704" s="20"/>
      <c r="B704" s="20"/>
    </row>
    <row r="705" ht="15.75" customHeight="1">
      <c r="A705" s="20"/>
      <c r="B705" s="20"/>
    </row>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21">
    <mergeCell ref="C253:C283"/>
    <mergeCell ref="D261:D267"/>
    <mergeCell ref="D269:D275"/>
    <mergeCell ref="D277:D283"/>
    <mergeCell ref="N261:N267"/>
    <mergeCell ref="L263:M263"/>
    <mergeCell ref="G253:G259"/>
    <mergeCell ref="E269:F275"/>
    <mergeCell ref="G269:G275"/>
    <mergeCell ref="H269:H270"/>
    <mergeCell ref="I269:I270"/>
    <mergeCell ref="J269:J275"/>
    <mergeCell ref="K269:K275"/>
    <mergeCell ref="N269:N275"/>
    <mergeCell ref="L271:M271"/>
    <mergeCell ref="I277:I278"/>
    <mergeCell ref="L279:M279"/>
    <mergeCell ref="D276:N276"/>
    <mergeCell ref="E277:F283"/>
    <mergeCell ref="G277:G283"/>
    <mergeCell ref="H277:H278"/>
    <mergeCell ref="J277:J283"/>
    <mergeCell ref="K277:K283"/>
    <mergeCell ref="N277:N283"/>
    <mergeCell ref="J248:K248"/>
    <mergeCell ref="A250:I250"/>
    <mergeCell ref="L252:M252"/>
    <mergeCell ref="A253:A283"/>
    <mergeCell ref="B253:B283"/>
    <mergeCell ref="D260:N260"/>
    <mergeCell ref="D268:N268"/>
    <mergeCell ref="H286:I286"/>
    <mergeCell ref="H287:I287"/>
    <mergeCell ref="H289:I289"/>
    <mergeCell ref="J289:K289"/>
    <mergeCell ref="K299:K305"/>
    <mergeCell ref="N299:N305"/>
    <mergeCell ref="L301:M301"/>
    <mergeCell ref="D306:N306"/>
    <mergeCell ref="B287:B295"/>
    <mergeCell ref="C287:C295"/>
    <mergeCell ref="A299:A329"/>
    <mergeCell ref="B299:B329"/>
    <mergeCell ref="C299:C329"/>
    <mergeCell ref="D299:D305"/>
    <mergeCell ref="D307:D313"/>
    <mergeCell ref="J335:K335"/>
    <mergeCell ref="J336:J337"/>
    <mergeCell ref="A238:I238"/>
    <mergeCell ref="K240:K241"/>
    <mergeCell ref="A241:A249"/>
    <mergeCell ref="B241:B249"/>
    <mergeCell ref="G241:G249"/>
    <mergeCell ref="L242:L249"/>
    <mergeCell ref="E243:F247"/>
    <mergeCell ref="D252:F252"/>
    <mergeCell ref="D253:D259"/>
    <mergeCell ref="E253:F259"/>
    <mergeCell ref="H252:I252"/>
    <mergeCell ref="H253:H254"/>
    <mergeCell ref="I253:I254"/>
    <mergeCell ref="J253:J259"/>
    <mergeCell ref="K253:K259"/>
    <mergeCell ref="N253:N259"/>
    <mergeCell ref="L255:M255"/>
    <mergeCell ref="E261:F267"/>
    <mergeCell ref="G261:G267"/>
    <mergeCell ref="H261:H262"/>
    <mergeCell ref="I261:I262"/>
    <mergeCell ref="J261:J267"/>
    <mergeCell ref="K261:K267"/>
    <mergeCell ref="K286:K287"/>
    <mergeCell ref="L288:L295"/>
    <mergeCell ref="K290:K293"/>
    <mergeCell ref="I290:I291"/>
    <mergeCell ref="J290:J291"/>
    <mergeCell ref="I292:I293"/>
    <mergeCell ref="J292:J293"/>
    <mergeCell ref="D294:D295"/>
    <mergeCell ref="E294:F295"/>
    <mergeCell ref="H294:I294"/>
    <mergeCell ref="J294:K294"/>
    <mergeCell ref="A284:I284"/>
    <mergeCell ref="D286:F286"/>
    <mergeCell ref="J286:J287"/>
    <mergeCell ref="M286:N286"/>
    <mergeCell ref="A287:A295"/>
    <mergeCell ref="G287:G295"/>
    <mergeCell ref="M287:N287"/>
    <mergeCell ref="D289:D293"/>
    <mergeCell ref="E289:F293"/>
    <mergeCell ref="A296:I296"/>
    <mergeCell ref="D298:F298"/>
    <mergeCell ref="H298:I298"/>
    <mergeCell ref="L298:M298"/>
    <mergeCell ref="D287:D288"/>
    <mergeCell ref="E287:F288"/>
    <mergeCell ref="E299:F305"/>
    <mergeCell ref="G299:G305"/>
    <mergeCell ref="H299:H300"/>
    <mergeCell ref="I299:I300"/>
    <mergeCell ref="J299:J305"/>
    <mergeCell ref="E307:F313"/>
    <mergeCell ref="G307:G313"/>
    <mergeCell ref="H307:H308"/>
    <mergeCell ref="I307:I308"/>
    <mergeCell ref="J307:J313"/>
    <mergeCell ref="K307:K313"/>
    <mergeCell ref="N307:N313"/>
    <mergeCell ref="L309:M309"/>
    <mergeCell ref="D314:N314"/>
    <mergeCell ref="E315:F321"/>
    <mergeCell ref="G315:G321"/>
    <mergeCell ref="H315:H316"/>
    <mergeCell ref="I315:I316"/>
    <mergeCell ref="J315:J321"/>
    <mergeCell ref="L317:M317"/>
    <mergeCell ref="K315:K321"/>
    <mergeCell ref="N315:N321"/>
    <mergeCell ref="D322:N322"/>
    <mergeCell ref="L325:M325"/>
    <mergeCell ref="D315:D321"/>
    <mergeCell ref="D323:D329"/>
    <mergeCell ref="E323:F329"/>
    <mergeCell ref="G323:G329"/>
    <mergeCell ref="H323:H324"/>
    <mergeCell ref="I323:I324"/>
    <mergeCell ref="J323:J329"/>
    <mergeCell ref="D332:F332"/>
    <mergeCell ref="E333:F334"/>
    <mergeCell ref="M332:N332"/>
    <mergeCell ref="M333:N333"/>
    <mergeCell ref="K323:K329"/>
    <mergeCell ref="N323:N329"/>
    <mergeCell ref="A330:I330"/>
    <mergeCell ref="H332:I332"/>
    <mergeCell ref="J332:J333"/>
    <mergeCell ref="K332:K333"/>
    <mergeCell ref="H333:I333"/>
    <mergeCell ref="D378:F378"/>
    <mergeCell ref="D379:D380"/>
    <mergeCell ref="E379:F380"/>
    <mergeCell ref="H378:I378"/>
    <mergeCell ref="H379:I379"/>
    <mergeCell ref="M379:N379"/>
    <mergeCell ref="C379:C387"/>
    <mergeCell ref="D381:D385"/>
    <mergeCell ref="D386:D387"/>
    <mergeCell ref="J378:J379"/>
    <mergeCell ref="H381:I381"/>
    <mergeCell ref="J381:K381"/>
    <mergeCell ref="I382:I383"/>
    <mergeCell ref="J382:J383"/>
    <mergeCell ref="K382:K385"/>
    <mergeCell ref="I384:I385"/>
    <mergeCell ref="J384:J385"/>
    <mergeCell ref="E386:F387"/>
    <mergeCell ref="H386:I386"/>
    <mergeCell ref="K60:K63"/>
    <mergeCell ref="J62:J63"/>
    <mergeCell ref="D64:D65"/>
    <mergeCell ref="E64:F65"/>
    <mergeCell ref="D68:F68"/>
    <mergeCell ref="H68:I68"/>
    <mergeCell ref="L68:M68"/>
    <mergeCell ref="H64:I64"/>
    <mergeCell ref="J64:K64"/>
    <mergeCell ref="A57:A65"/>
    <mergeCell ref="B57:B65"/>
    <mergeCell ref="C57:C65"/>
    <mergeCell ref="D57:D58"/>
    <mergeCell ref="G57:G65"/>
    <mergeCell ref="L58:L65"/>
    <mergeCell ref="D59:D63"/>
    <mergeCell ref="A66:I66"/>
    <mergeCell ref="D69:D75"/>
    <mergeCell ref="E69:F75"/>
    <mergeCell ref="G69:G75"/>
    <mergeCell ref="H69:H70"/>
    <mergeCell ref="J69:J75"/>
    <mergeCell ref="K69:K75"/>
    <mergeCell ref="N69:N75"/>
    <mergeCell ref="L71:M71"/>
    <mergeCell ref="D76:N76"/>
    <mergeCell ref="N85:N91"/>
    <mergeCell ref="L87:M87"/>
    <mergeCell ref="D92:N92"/>
    <mergeCell ref="N93:N99"/>
    <mergeCell ref="L95:M95"/>
    <mergeCell ref="M102:N102"/>
    <mergeCell ref="E77:F83"/>
    <mergeCell ref="G77:G83"/>
    <mergeCell ref="J77:J83"/>
    <mergeCell ref="K77:K83"/>
    <mergeCell ref="N77:N83"/>
    <mergeCell ref="L79:M79"/>
    <mergeCell ref="D84:N84"/>
    <mergeCell ref="C69:C99"/>
    <mergeCell ref="D77:D83"/>
    <mergeCell ref="D85:D91"/>
    <mergeCell ref="D93:D99"/>
    <mergeCell ref="H77:H78"/>
    <mergeCell ref="I77:I78"/>
    <mergeCell ref="E85:F91"/>
    <mergeCell ref="G85:G91"/>
    <mergeCell ref="H85:H86"/>
    <mergeCell ref="I85:I86"/>
    <mergeCell ref="J85:J91"/>
    <mergeCell ref="K85:K91"/>
    <mergeCell ref="E93:F99"/>
    <mergeCell ref="G93:G99"/>
    <mergeCell ref="H93:H94"/>
    <mergeCell ref="I93:I94"/>
    <mergeCell ref="J93:J99"/>
    <mergeCell ref="K93:K99"/>
    <mergeCell ref="E59:F63"/>
    <mergeCell ref="H59:I59"/>
    <mergeCell ref="I60:I61"/>
    <mergeCell ref="I62:I63"/>
    <mergeCell ref="A69:A99"/>
    <mergeCell ref="B69:B99"/>
    <mergeCell ref="I69:I70"/>
    <mergeCell ref="H10:I10"/>
    <mergeCell ref="G11:G19"/>
    <mergeCell ref="H11:I11"/>
    <mergeCell ref="H13:I13"/>
    <mergeCell ref="I14:I15"/>
    <mergeCell ref="I16:I17"/>
    <mergeCell ref="H18:I18"/>
    <mergeCell ref="D7:F7"/>
    <mergeCell ref="J10:J11"/>
    <mergeCell ref="K10:K11"/>
    <mergeCell ref="M10:N10"/>
    <mergeCell ref="A11:A19"/>
    <mergeCell ref="M11:N11"/>
    <mergeCell ref="L12:L19"/>
    <mergeCell ref="J18:K18"/>
    <mergeCell ref="D11:D12"/>
    <mergeCell ref="E12:F12"/>
    <mergeCell ref="D10:F10"/>
    <mergeCell ref="D13:D17"/>
    <mergeCell ref="E13:F17"/>
    <mergeCell ref="D22:F22"/>
    <mergeCell ref="D23:D29"/>
    <mergeCell ref="E23:F29"/>
    <mergeCell ref="G23:G29"/>
    <mergeCell ref="I31:I32"/>
    <mergeCell ref="L33:M33"/>
    <mergeCell ref="D31:D37"/>
    <mergeCell ref="G31:G37"/>
    <mergeCell ref="H31:H32"/>
    <mergeCell ref="J31:J37"/>
    <mergeCell ref="K31:K37"/>
    <mergeCell ref="N31:N37"/>
    <mergeCell ref="D38:N38"/>
    <mergeCell ref="E31:F37"/>
    <mergeCell ref="E39:F45"/>
    <mergeCell ref="G39:G45"/>
    <mergeCell ref="H39:H40"/>
    <mergeCell ref="J39:J45"/>
    <mergeCell ref="K39:K45"/>
    <mergeCell ref="N39:N45"/>
    <mergeCell ref="L41:M41"/>
    <mergeCell ref="D46:N46"/>
    <mergeCell ref="E47:F53"/>
    <mergeCell ref="G47:G53"/>
    <mergeCell ref="H47:H48"/>
    <mergeCell ref="I47:I48"/>
    <mergeCell ref="J47:J53"/>
    <mergeCell ref="L49:M49"/>
    <mergeCell ref="D56:F56"/>
    <mergeCell ref="E57:F58"/>
    <mergeCell ref="M56:N56"/>
    <mergeCell ref="M57:N57"/>
    <mergeCell ref="K47:K53"/>
    <mergeCell ref="N47:N53"/>
    <mergeCell ref="A54:I54"/>
    <mergeCell ref="H56:I56"/>
    <mergeCell ref="J56:J57"/>
    <mergeCell ref="K56:K57"/>
    <mergeCell ref="H57:I57"/>
    <mergeCell ref="A1:N1"/>
    <mergeCell ref="A2:N2"/>
    <mergeCell ref="G3:H3"/>
    <mergeCell ref="A4:B5"/>
    <mergeCell ref="A6:B6"/>
    <mergeCell ref="C6:D6"/>
    <mergeCell ref="A7:B7"/>
    <mergeCell ref="J13:K13"/>
    <mergeCell ref="J14:J15"/>
    <mergeCell ref="K14:K17"/>
    <mergeCell ref="J16:J17"/>
    <mergeCell ref="D18:D19"/>
    <mergeCell ref="E18:F19"/>
    <mergeCell ref="A20:I20"/>
    <mergeCell ref="H22:I22"/>
    <mergeCell ref="L22:M22"/>
    <mergeCell ref="H23:H24"/>
    <mergeCell ref="I23:I24"/>
    <mergeCell ref="J23:J29"/>
    <mergeCell ref="K23:K29"/>
    <mergeCell ref="N23:N29"/>
    <mergeCell ref="L25:M25"/>
    <mergeCell ref="D30:N30"/>
    <mergeCell ref="B11:B19"/>
    <mergeCell ref="C11:C19"/>
    <mergeCell ref="A23:A53"/>
    <mergeCell ref="B23:B53"/>
    <mergeCell ref="C23:C53"/>
    <mergeCell ref="D39:D45"/>
    <mergeCell ref="D47:D53"/>
    <mergeCell ref="J59:K59"/>
    <mergeCell ref="J60:J61"/>
    <mergeCell ref="D102:F102"/>
    <mergeCell ref="D103:D104"/>
    <mergeCell ref="E103:F104"/>
    <mergeCell ref="H102:I102"/>
    <mergeCell ref="H103:I103"/>
    <mergeCell ref="M103:N103"/>
    <mergeCell ref="C103:C111"/>
    <mergeCell ref="D105:D109"/>
    <mergeCell ref="D110:D111"/>
    <mergeCell ref="J102:J103"/>
    <mergeCell ref="H105:I105"/>
    <mergeCell ref="J105:K105"/>
    <mergeCell ref="I106:I107"/>
    <mergeCell ref="J106:J107"/>
    <mergeCell ref="K106:K109"/>
    <mergeCell ref="I108:I109"/>
    <mergeCell ref="J108:J109"/>
    <mergeCell ref="E110:F111"/>
    <mergeCell ref="H110:I110"/>
    <mergeCell ref="C115:C145"/>
    <mergeCell ref="D123:D129"/>
    <mergeCell ref="D131:D137"/>
    <mergeCell ref="D139:D145"/>
    <mergeCell ref="N123:N129"/>
    <mergeCell ref="L125:M125"/>
    <mergeCell ref="G115:G121"/>
    <mergeCell ref="E131:F137"/>
    <mergeCell ref="G131:G137"/>
    <mergeCell ref="H131:H132"/>
    <mergeCell ref="I131:I132"/>
    <mergeCell ref="J131:J137"/>
    <mergeCell ref="K131:K137"/>
    <mergeCell ref="N131:N137"/>
    <mergeCell ref="L133:M133"/>
    <mergeCell ref="I139:I140"/>
    <mergeCell ref="L141:M141"/>
    <mergeCell ref="D138:N138"/>
    <mergeCell ref="E139:F145"/>
    <mergeCell ref="G139:G145"/>
    <mergeCell ref="H139:H140"/>
    <mergeCell ref="J139:J145"/>
    <mergeCell ref="K139:K145"/>
    <mergeCell ref="N139:N145"/>
    <mergeCell ref="J110:K110"/>
    <mergeCell ref="A112:I112"/>
    <mergeCell ref="L114:M114"/>
    <mergeCell ref="A115:A145"/>
    <mergeCell ref="B115:B145"/>
    <mergeCell ref="D122:N122"/>
    <mergeCell ref="D130:N130"/>
    <mergeCell ref="H148:I148"/>
    <mergeCell ref="H149:I149"/>
    <mergeCell ref="H151:I151"/>
    <mergeCell ref="J151:K151"/>
    <mergeCell ref="K161:K167"/>
    <mergeCell ref="N161:N167"/>
    <mergeCell ref="L163:M163"/>
    <mergeCell ref="D168:N168"/>
    <mergeCell ref="B149:B157"/>
    <mergeCell ref="C149:C157"/>
    <mergeCell ref="A161:A191"/>
    <mergeCell ref="B161:B191"/>
    <mergeCell ref="C161:C191"/>
    <mergeCell ref="D161:D167"/>
    <mergeCell ref="D169:D175"/>
    <mergeCell ref="J197:K197"/>
    <mergeCell ref="J198:J199"/>
    <mergeCell ref="K198:K201"/>
    <mergeCell ref="J200:J201"/>
    <mergeCell ref="D202:D203"/>
    <mergeCell ref="E202:F203"/>
    <mergeCell ref="D206:F206"/>
    <mergeCell ref="H206:I206"/>
    <mergeCell ref="L206:M206"/>
    <mergeCell ref="H202:I202"/>
    <mergeCell ref="J202:K202"/>
    <mergeCell ref="A195:A203"/>
    <mergeCell ref="B195:B203"/>
    <mergeCell ref="C195:C203"/>
    <mergeCell ref="D195:D196"/>
    <mergeCell ref="G195:G203"/>
    <mergeCell ref="L196:L203"/>
    <mergeCell ref="D197:D201"/>
    <mergeCell ref="A204:I204"/>
    <mergeCell ref="D207:D213"/>
    <mergeCell ref="E207:F213"/>
    <mergeCell ref="G207:G213"/>
    <mergeCell ref="H207:H208"/>
    <mergeCell ref="J207:J213"/>
    <mergeCell ref="K207:K213"/>
    <mergeCell ref="N207:N213"/>
    <mergeCell ref="L209:M209"/>
    <mergeCell ref="D214:N214"/>
    <mergeCell ref="N223:N229"/>
    <mergeCell ref="L225:M225"/>
    <mergeCell ref="D230:N230"/>
    <mergeCell ref="N231:N237"/>
    <mergeCell ref="L233:M233"/>
    <mergeCell ref="M240:N240"/>
    <mergeCell ref="E215:F221"/>
    <mergeCell ref="G215:G221"/>
    <mergeCell ref="J215:J221"/>
    <mergeCell ref="K215:K221"/>
    <mergeCell ref="N215:N221"/>
    <mergeCell ref="L217:M217"/>
    <mergeCell ref="D222:N222"/>
    <mergeCell ref="C207:C237"/>
    <mergeCell ref="D215:D221"/>
    <mergeCell ref="D223:D229"/>
    <mergeCell ref="D231:D237"/>
    <mergeCell ref="H215:H216"/>
    <mergeCell ref="I215:I216"/>
    <mergeCell ref="E223:F229"/>
    <mergeCell ref="G223:G229"/>
    <mergeCell ref="H223:H224"/>
    <mergeCell ref="I223:I224"/>
    <mergeCell ref="J223:J229"/>
    <mergeCell ref="K223:K229"/>
    <mergeCell ref="E231:F237"/>
    <mergeCell ref="G231:G237"/>
    <mergeCell ref="H231:H232"/>
    <mergeCell ref="I231:I232"/>
    <mergeCell ref="J231:J237"/>
    <mergeCell ref="K231:K237"/>
    <mergeCell ref="E197:F201"/>
    <mergeCell ref="H197:I197"/>
    <mergeCell ref="I198:I199"/>
    <mergeCell ref="I200:I201"/>
    <mergeCell ref="A207:A237"/>
    <mergeCell ref="B207:B237"/>
    <mergeCell ref="I207:I208"/>
    <mergeCell ref="A100:I100"/>
    <mergeCell ref="K102:K103"/>
    <mergeCell ref="A103:A111"/>
    <mergeCell ref="B103:B111"/>
    <mergeCell ref="G103:G111"/>
    <mergeCell ref="L104:L111"/>
    <mergeCell ref="E105:F109"/>
    <mergeCell ref="D114:F114"/>
    <mergeCell ref="D115:D121"/>
    <mergeCell ref="E115:F121"/>
    <mergeCell ref="H114:I114"/>
    <mergeCell ref="H115:H116"/>
    <mergeCell ref="I115:I116"/>
    <mergeCell ref="J115:J121"/>
    <mergeCell ref="K115:K121"/>
    <mergeCell ref="N115:N121"/>
    <mergeCell ref="L117:M117"/>
    <mergeCell ref="E123:F129"/>
    <mergeCell ref="G123:G129"/>
    <mergeCell ref="H123:H124"/>
    <mergeCell ref="I123:I124"/>
    <mergeCell ref="J123:J129"/>
    <mergeCell ref="K123:K129"/>
    <mergeCell ref="K148:K149"/>
    <mergeCell ref="L150:L157"/>
    <mergeCell ref="K152:K155"/>
    <mergeCell ref="I152:I153"/>
    <mergeCell ref="J152:J153"/>
    <mergeCell ref="I154:I155"/>
    <mergeCell ref="J154:J155"/>
    <mergeCell ref="D156:D157"/>
    <mergeCell ref="E156:F157"/>
    <mergeCell ref="H156:I156"/>
    <mergeCell ref="J156:K156"/>
    <mergeCell ref="A146:I146"/>
    <mergeCell ref="D148:F148"/>
    <mergeCell ref="J148:J149"/>
    <mergeCell ref="M148:N148"/>
    <mergeCell ref="A149:A157"/>
    <mergeCell ref="G149:G157"/>
    <mergeCell ref="M149:N149"/>
    <mergeCell ref="D151:D155"/>
    <mergeCell ref="E151:F155"/>
    <mergeCell ref="A158:I158"/>
    <mergeCell ref="D160:F160"/>
    <mergeCell ref="H160:I160"/>
    <mergeCell ref="L160:M160"/>
    <mergeCell ref="D149:D150"/>
    <mergeCell ref="E149:F150"/>
    <mergeCell ref="E161:F167"/>
    <mergeCell ref="G161:G167"/>
    <mergeCell ref="H161:H162"/>
    <mergeCell ref="I161:I162"/>
    <mergeCell ref="J161:J167"/>
    <mergeCell ref="E169:F175"/>
    <mergeCell ref="G169:G175"/>
    <mergeCell ref="H169:H170"/>
    <mergeCell ref="I169:I170"/>
    <mergeCell ref="J169:J175"/>
    <mergeCell ref="K169:K175"/>
    <mergeCell ref="N169:N175"/>
    <mergeCell ref="L171:M171"/>
    <mergeCell ref="D176:N176"/>
    <mergeCell ref="E177:F183"/>
    <mergeCell ref="G177:G183"/>
    <mergeCell ref="H177:H178"/>
    <mergeCell ref="I177:I178"/>
    <mergeCell ref="J177:J183"/>
    <mergeCell ref="L179:M179"/>
    <mergeCell ref="K177:K183"/>
    <mergeCell ref="N177:N183"/>
    <mergeCell ref="D184:N184"/>
    <mergeCell ref="L187:M187"/>
    <mergeCell ref="D177:D183"/>
    <mergeCell ref="D185:D191"/>
    <mergeCell ref="E185:F191"/>
    <mergeCell ref="G185:G191"/>
    <mergeCell ref="H185:H186"/>
    <mergeCell ref="I185:I186"/>
    <mergeCell ref="J185:J191"/>
    <mergeCell ref="D194:F194"/>
    <mergeCell ref="E195:F196"/>
    <mergeCell ref="M194:N194"/>
    <mergeCell ref="M195:N195"/>
    <mergeCell ref="K185:K191"/>
    <mergeCell ref="N185:N191"/>
    <mergeCell ref="A192:I192"/>
    <mergeCell ref="H194:I194"/>
    <mergeCell ref="J194:J195"/>
    <mergeCell ref="K194:K195"/>
    <mergeCell ref="H195:I195"/>
    <mergeCell ref="D240:F240"/>
    <mergeCell ref="D241:D242"/>
    <mergeCell ref="E241:F242"/>
    <mergeCell ref="H240:I240"/>
    <mergeCell ref="H241:I241"/>
    <mergeCell ref="M241:N241"/>
    <mergeCell ref="C241:C249"/>
    <mergeCell ref="D243:D247"/>
    <mergeCell ref="D248:D249"/>
    <mergeCell ref="J240:J241"/>
    <mergeCell ref="H243:I243"/>
    <mergeCell ref="J243:K243"/>
    <mergeCell ref="I244:I245"/>
    <mergeCell ref="J244:J245"/>
    <mergeCell ref="K244:K247"/>
    <mergeCell ref="I246:I247"/>
    <mergeCell ref="J246:J247"/>
    <mergeCell ref="E248:F249"/>
    <mergeCell ref="H248:I248"/>
    <mergeCell ref="K336:K339"/>
    <mergeCell ref="J338:J339"/>
    <mergeCell ref="D340:D341"/>
    <mergeCell ref="E340:F341"/>
    <mergeCell ref="D344:F344"/>
    <mergeCell ref="H344:I344"/>
    <mergeCell ref="L344:M344"/>
    <mergeCell ref="H340:I340"/>
    <mergeCell ref="J340:K340"/>
    <mergeCell ref="A333:A341"/>
    <mergeCell ref="B333:B341"/>
    <mergeCell ref="C333:C341"/>
    <mergeCell ref="D333:D334"/>
    <mergeCell ref="G333:G341"/>
    <mergeCell ref="L334:L341"/>
    <mergeCell ref="D335:D339"/>
    <mergeCell ref="A342:I342"/>
    <mergeCell ref="D345:D351"/>
    <mergeCell ref="E345:F351"/>
    <mergeCell ref="G345:G351"/>
    <mergeCell ref="H345:H346"/>
    <mergeCell ref="J345:J351"/>
    <mergeCell ref="K345:K351"/>
    <mergeCell ref="N345:N351"/>
    <mergeCell ref="L347:M347"/>
    <mergeCell ref="D352:N352"/>
    <mergeCell ref="N361:N367"/>
    <mergeCell ref="L363:M363"/>
    <mergeCell ref="D368:N368"/>
    <mergeCell ref="N369:N375"/>
    <mergeCell ref="L371:M371"/>
    <mergeCell ref="M378:N378"/>
    <mergeCell ref="E353:F359"/>
    <mergeCell ref="G353:G359"/>
    <mergeCell ref="J353:J359"/>
    <mergeCell ref="K353:K359"/>
    <mergeCell ref="N353:N359"/>
    <mergeCell ref="L355:M355"/>
    <mergeCell ref="D360:N360"/>
    <mergeCell ref="C345:C375"/>
    <mergeCell ref="D353:D359"/>
    <mergeCell ref="D361:D367"/>
    <mergeCell ref="D369:D375"/>
    <mergeCell ref="H353:H354"/>
    <mergeCell ref="I353:I354"/>
    <mergeCell ref="E361:F367"/>
    <mergeCell ref="G361:G367"/>
    <mergeCell ref="H361:H362"/>
    <mergeCell ref="I361:I362"/>
    <mergeCell ref="J361:J367"/>
    <mergeCell ref="K361:K367"/>
    <mergeCell ref="E369:F375"/>
    <mergeCell ref="G369:G375"/>
    <mergeCell ref="H369:H370"/>
    <mergeCell ref="I369:I370"/>
    <mergeCell ref="J369:J375"/>
    <mergeCell ref="K369:K375"/>
    <mergeCell ref="E335:F339"/>
    <mergeCell ref="H335:I335"/>
    <mergeCell ref="I336:I337"/>
    <mergeCell ref="I338:I339"/>
    <mergeCell ref="A345:A375"/>
    <mergeCell ref="B345:B375"/>
    <mergeCell ref="I345:I346"/>
    <mergeCell ref="C391:C421"/>
    <mergeCell ref="D399:D405"/>
    <mergeCell ref="D407:D413"/>
    <mergeCell ref="D415:D421"/>
    <mergeCell ref="N399:N405"/>
    <mergeCell ref="L401:M401"/>
    <mergeCell ref="G391:G397"/>
    <mergeCell ref="E407:F413"/>
    <mergeCell ref="G407:G413"/>
    <mergeCell ref="H407:H408"/>
    <mergeCell ref="I407:I408"/>
    <mergeCell ref="J407:J413"/>
    <mergeCell ref="K407:K413"/>
    <mergeCell ref="N407:N413"/>
    <mergeCell ref="L409:M409"/>
    <mergeCell ref="I415:I416"/>
    <mergeCell ref="L417:M417"/>
    <mergeCell ref="D414:N414"/>
    <mergeCell ref="E415:F421"/>
    <mergeCell ref="G415:G421"/>
    <mergeCell ref="H415:H416"/>
    <mergeCell ref="J415:J421"/>
    <mergeCell ref="K415:K421"/>
    <mergeCell ref="N415:N421"/>
    <mergeCell ref="J386:K386"/>
    <mergeCell ref="A388:I388"/>
    <mergeCell ref="L390:M390"/>
    <mergeCell ref="A391:A421"/>
    <mergeCell ref="B391:B421"/>
    <mergeCell ref="D398:N398"/>
    <mergeCell ref="D406:N406"/>
    <mergeCell ref="H424:I424"/>
    <mergeCell ref="H425:I425"/>
    <mergeCell ref="H427:I427"/>
    <mergeCell ref="J427:K427"/>
    <mergeCell ref="K437:K443"/>
    <mergeCell ref="N437:N443"/>
    <mergeCell ref="L439:M439"/>
    <mergeCell ref="D444:N444"/>
    <mergeCell ref="B425:B433"/>
    <mergeCell ref="C425:C433"/>
    <mergeCell ref="A437:A467"/>
    <mergeCell ref="B437:B467"/>
    <mergeCell ref="C437:C467"/>
    <mergeCell ref="D437:D443"/>
    <mergeCell ref="D445:D451"/>
    <mergeCell ref="J473:K473"/>
    <mergeCell ref="J474:J475"/>
    <mergeCell ref="A376:I376"/>
    <mergeCell ref="K378:K379"/>
    <mergeCell ref="A379:A387"/>
    <mergeCell ref="B379:B387"/>
    <mergeCell ref="G379:G387"/>
    <mergeCell ref="L380:L387"/>
    <mergeCell ref="E381:F385"/>
    <mergeCell ref="D390:F390"/>
    <mergeCell ref="D391:D397"/>
    <mergeCell ref="E391:F397"/>
    <mergeCell ref="H390:I390"/>
    <mergeCell ref="H391:H392"/>
    <mergeCell ref="I391:I392"/>
    <mergeCell ref="J391:J397"/>
    <mergeCell ref="K391:K397"/>
    <mergeCell ref="N391:N397"/>
    <mergeCell ref="L393:M393"/>
    <mergeCell ref="E399:F405"/>
    <mergeCell ref="G399:G405"/>
    <mergeCell ref="H399:H400"/>
    <mergeCell ref="I399:I400"/>
    <mergeCell ref="J399:J405"/>
    <mergeCell ref="K399:K405"/>
    <mergeCell ref="K424:K425"/>
    <mergeCell ref="L426:L433"/>
    <mergeCell ref="K428:K431"/>
    <mergeCell ref="I428:I429"/>
    <mergeCell ref="J428:J429"/>
    <mergeCell ref="I430:I431"/>
    <mergeCell ref="J430:J431"/>
    <mergeCell ref="D432:D433"/>
    <mergeCell ref="E432:F433"/>
    <mergeCell ref="H432:I432"/>
    <mergeCell ref="J432:K432"/>
    <mergeCell ref="A422:I422"/>
    <mergeCell ref="D424:F424"/>
    <mergeCell ref="J424:J425"/>
    <mergeCell ref="M424:N424"/>
    <mergeCell ref="A425:A433"/>
    <mergeCell ref="G425:G433"/>
    <mergeCell ref="M425:N425"/>
    <mergeCell ref="D427:D431"/>
    <mergeCell ref="E427:F431"/>
    <mergeCell ref="A434:I434"/>
    <mergeCell ref="D436:F436"/>
    <mergeCell ref="H436:I436"/>
    <mergeCell ref="L436:M436"/>
    <mergeCell ref="D425:D426"/>
    <mergeCell ref="E425:F426"/>
    <mergeCell ref="E437:F443"/>
    <mergeCell ref="G437:G443"/>
    <mergeCell ref="H437:H438"/>
    <mergeCell ref="I437:I438"/>
    <mergeCell ref="J437:J443"/>
    <mergeCell ref="E445:F451"/>
    <mergeCell ref="G445:G451"/>
    <mergeCell ref="H445:H446"/>
    <mergeCell ref="I445:I446"/>
    <mergeCell ref="J445:J451"/>
    <mergeCell ref="K445:K451"/>
    <mergeCell ref="N445:N451"/>
    <mergeCell ref="L447:M447"/>
    <mergeCell ref="D452:N452"/>
    <mergeCell ref="E453:F459"/>
    <mergeCell ref="G453:G459"/>
    <mergeCell ref="H453:H454"/>
    <mergeCell ref="I453:I454"/>
    <mergeCell ref="J453:J459"/>
    <mergeCell ref="L455:M455"/>
    <mergeCell ref="K453:K459"/>
    <mergeCell ref="N453:N459"/>
    <mergeCell ref="D460:N460"/>
    <mergeCell ref="L463:M463"/>
    <mergeCell ref="D453:D459"/>
    <mergeCell ref="D461:D467"/>
    <mergeCell ref="E461:F467"/>
    <mergeCell ref="G461:G467"/>
    <mergeCell ref="H461:H462"/>
    <mergeCell ref="I461:I462"/>
    <mergeCell ref="J461:J467"/>
    <mergeCell ref="D470:F470"/>
    <mergeCell ref="E471:F472"/>
    <mergeCell ref="M470:N470"/>
    <mergeCell ref="M471:N471"/>
    <mergeCell ref="K461:K467"/>
    <mergeCell ref="N461:N467"/>
    <mergeCell ref="A468:I468"/>
    <mergeCell ref="H470:I470"/>
    <mergeCell ref="J470:J471"/>
    <mergeCell ref="K470:K471"/>
    <mergeCell ref="H471:I471"/>
    <mergeCell ref="C483:C513"/>
    <mergeCell ref="D491:D497"/>
    <mergeCell ref="D499:D505"/>
    <mergeCell ref="D507:D513"/>
    <mergeCell ref="H491:H492"/>
    <mergeCell ref="I491:I492"/>
    <mergeCell ref="E499:F505"/>
    <mergeCell ref="G499:G505"/>
    <mergeCell ref="H499:H500"/>
    <mergeCell ref="I499:I500"/>
    <mergeCell ref="J499:J505"/>
    <mergeCell ref="K499:K505"/>
    <mergeCell ref="E507:F513"/>
    <mergeCell ref="G507:G513"/>
    <mergeCell ref="H507:H508"/>
    <mergeCell ref="I507:I508"/>
    <mergeCell ref="J507:J513"/>
    <mergeCell ref="K507:K513"/>
    <mergeCell ref="E473:F477"/>
    <mergeCell ref="H473:I473"/>
    <mergeCell ref="I474:I475"/>
    <mergeCell ref="I476:I477"/>
    <mergeCell ref="A483:A513"/>
    <mergeCell ref="B483:B513"/>
    <mergeCell ref="I483:I484"/>
    <mergeCell ref="A514:I514"/>
    <mergeCell ref="K474:K477"/>
    <mergeCell ref="J476:J477"/>
    <mergeCell ref="D478:D479"/>
    <mergeCell ref="E478:F479"/>
    <mergeCell ref="D482:F482"/>
    <mergeCell ref="H482:I482"/>
    <mergeCell ref="L482:M482"/>
    <mergeCell ref="H478:I478"/>
    <mergeCell ref="J478:K478"/>
    <mergeCell ref="A471:A479"/>
    <mergeCell ref="B471:B479"/>
    <mergeCell ref="C471:C479"/>
    <mergeCell ref="D471:D472"/>
    <mergeCell ref="G471:G479"/>
    <mergeCell ref="L472:L479"/>
    <mergeCell ref="D473:D477"/>
    <mergeCell ref="A480:I480"/>
    <mergeCell ref="D483:D489"/>
    <mergeCell ref="E483:F489"/>
    <mergeCell ref="G483:G489"/>
    <mergeCell ref="H483:H484"/>
    <mergeCell ref="J483:J489"/>
    <mergeCell ref="K483:K489"/>
    <mergeCell ref="N483:N489"/>
    <mergeCell ref="L485:M485"/>
    <mergeCell ref="D490:N490"/>
    <mergeCell ref="N499:N505"/>
    <mergeCell ref="L501:M501"/>
    <mergeCell ref="D506:N506"/>
    <mergeCell ref="N507:N513"/>
    <mergeCell ref="L509:M509"/>
    <mergeCell ref="E491:F497"/>
    <mergeCell ref="G491:G497"/>
    <mergeCell ref="J491:J497"/>
    <mergeCell ref="K491:K497"/>
    <mergeCell ref="N491:N497"/>
    <mergeCell ref="L493:M493"/>
    <mergeCell ref="D498:N498"/>
  </mergeCells>
  <dataValidations>
    <dataValidation type="list" allowBlank="1" showErrorMessage="1" sqref="G3">
      <formula1>"Nivel Central Managua,Sede Ocotal,Sede Jalapa,Nueva Guinea,Sede Santo Tomás,Sede El Rama,Sede San Carlos,Sede Masaya,Sede Siuna,Sede Jinotega,Sede Chinandega,Sede León"</formula1>
    </dataValidation>
    <dataValidation type="list" allowBlank="1" showErrorMessage="1" sqref="N17 I29 I37 I45 I53 N63 I75 I83 I91 I99 N109 I121 I129 I137 I145 N155 I167 I175 I183 I191 N201 I213 I221 I229 I237 N247 I259 I267 I275 I283 N293 I305 I313 I321 I329 N339 I351 I359 I367 I375 N385 I397 I405 I413 I421 N431 I443 I451 I459 I467 N477 I489 I497 I505 I513">
      <formula1>"Autoevaluación,Coevaluación,Heteroevaluación"</formula1>
    </dataValidation>
    <dataValidation type="list" allowBlank="1" showErrorMessage="1" sqref="H19 H65 H111 H157 H203 H249 H295 H341 H387 H433 H479">
      <formula1>"Orientación del estudio independiente,Realimentación del aprendizaje"</formula1>
    </dataValidation>
    <dataValidation type="list" allowBlank="1" showErrorMessage="1" sqref="H12 H58 H104 H150 H196 H242 H288 H334 H380 H426 H472">
      <formula1>"Evaluación diagnóstica,Presentación de asignatura,Presentación del grupo,Valoración del trabajo independiente,Realimentación del aprendizaje,Autoevaluación,Coevaluación,Evaluación diagnóstica,Presentación de asignatura,Presentación del grupo"</formula1>
    </dataValidation>
    <dataValidation type="list" allowBlank="1" showErrorMessage="1" sqref="H17 H63 H109 H155 H201 H247 H293 H339 H385 H431 H477">
      <formula1>"Laboratorio,Taller,Evaluación formativa,Autoevaluación,Coevaluación,Realimentación del aprendizaje"</formula1>
    </dataValidation>
    <dataValidation type="list" allowBlank="1" showErrorMessage="1" sqref="N18 I27 I43 I51 N64 I73 I81 I89 I97 N110 I119 I127 I135 I143 N156 I165 I173 I181 I189 N202 I211 I219 I227 I235 N248 I257 I265 I273 I281 N294 I303 I311 I319 I327 N340 I349 I357 I365 I373 N386 I395 I403 I411 I419 N432 I441 I449 I457 I465 N478 I487 I495 I503 I511">
      <formula1>"Rúbrica,Listas de cotejo,Prueba oral,Prueba escrita,Registro anecdótico,Diario de aprendizaje,Portafolio,Cuaderno del estudiante,Escalas de valoración,Otros"</formula1>
    </dataValidation>
    <dataValidation type="list" allowBlank="1" showErrorMessage="1" sqref="H14 H16 H60 H62 H106 H108 H152 H154 H198 H200 H244 H246 H290 H292 H336 H338 H382 H384 H428 H430 H474 H476">
      <formula1>"Clases teóricas,Clases prácticas"</formula1>
    </dataValidation>
    <dataValidation type="list" allowBlank="1" sqref="C7">
      <formula1>"Téc.,Lic.,Ing.,MSc.,Dr.,Dra.,PhD,Esp"</formula1>
    </dataValidation>
    <dataValidation type="list" allowBlank="1" showErrorMessage="1" sqref="H15 H61 H107 H199 H245 H291 H337 H383 H475">
      <formula1>"Conferencia,Seminario,Evaluación formativa,Autoevaluación,Coevaluación,Realimentación del aprendizaje,Adecuación curricular"</formula1>
    </dataValidation>
    <dataValidation type="list" allowBlank="1" showErrorMessage="1" sqref="N14 I26 I34 I42 I50 N60 I72 I80 I88 I96 N106 I118 I126 I134 I142 N152 I164 I172 I180 I188 N198 I210 I218 I226 I234 N244 I256 I264 I272 I280 N290 I302 I310 I318 I326 N336 I348 I356 I364 I372 N382 I394 I402 I410 I418 N428 I440 I448 I456 I464 N474 I486 I494 I502 I510">
      <formula1>"Diagnóstica,Formativa,Sumativa"</formula1>
    </dataValidation>
    <dataValidation type="list" allowBlank="1" showErrorMessage="1" sqref="L11 L57 L103 L149 L195 L241 L287 L333 L379 L425 L471">
      <formula1>"Fe cristiana,Proyección social,Emprendimiento e innovación,Investigación,Medio ambiente,Tecnología de la información y comunicación,Cultura de paz,Interculturalidad,Internacionalización,Competencias para la vida"</formula1>
    </dataValidation>
    <dataValidation type="list" allowBlank="1" showErrorMessage="1" sqref="D11 D13 D18 D23 D30:D31 D39 D47 D57 D59 D64 D69 D76:D77 D85 D93 D103 D105 D110 D115 D122:D123 D131 D139 D149 D151 D156 D161 D168:D169 D177 D185 D195 D197 D202 D207 D214:D215 D223 D231 D241 D243 D248 D253 D260:D261 D269 D277 D287 D289 D294 D299 D306:D307 D315 D323 D333 D335 D340 D345 D352:D353 D361 D369 D379 D381 D386 D391 D398:D399 D407 D415 D425 D427 D432 D437 D444:D445 D453 D461 D471 D473 D478 D483 D490:D491 D499 D507">
      <formula1>"Conceptual,Procedimental,Actitudinal"</formula1>
    </dataValidation>
    <dataValidation type="list" allowBlank="1" showErrorMessage="1" sqref="N13 I25 I33 I41 I49 N59 I71 I79 I87 I95 N105 I117 I125 I133 I141 N151 I163 I171 I179 I187 N197 I209 I217 I225 I233 N243 I255 I263 I271 I279 N289 I301 I309 I317 I325 N335 I347 I355 I363 I371 N381 I393 I401 I409 I417 N427 I439 I447 I455 I463 N473 I485 I493 I501 I509">
      <formula1>"Observación,Preguntas,Debate,Trabajo en grupo,Presentación oral,Ensayo,Proyecto,Organizador gráfico,Otro"</formula1>
    </dataValidation>
    <dataValidation type="list" allowBlank="1" showErrorMessage="1" sqref="N15 M23 M31 M39 M47 N61 M69 M77 M85 M93 N107 M115 M123 M131 M139 N153 M161 M169 M177 M185 N199 M207 M215 M223 M231 N245 M253 M261 M269 M277 N291 M299 M307 M315 M323 N337 M345 M353 M361 M369 N383 M391 M399 M407 M415 N429 M437 M445 M453 M461 N475 M483 M491 M499 M507">
      <formula1>"I Corte Evaluativo,II Corte Evaluativo,III Corte Evaluativo"</formula1>
    </dataValidation>
  </dataValidations>
  <printOptions horizontalCentered="1"/>
  <pageMargins bottom="0.15748031496062992" footer="0.0" header="0.0" left="0.0" right="0.0" top="0.0"/>
  <pageSetup paperSize="5" orientation="landscape" pageOrder="overThenDown"/>
  <rowBreaks count="4" manualBreakCount="4">
    <brk id="66" man="1"/>
    <brk id="20" man="1"/>
    <brk id="100" man="1"/>
    <brk id="54" man="1"/>
  </rowBreaks>
  <colBreaks count="1" manualBreakCount="1">
    <brk id="14"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pageSetUpPr/>
  </sheetPr>
  <sheetViews>
    <sheetView workbookViewId="0"/>
  </sheetViews>
  <sheetFormatPr customHeight="1" defaultColWidth="12.63" defaultRowHeight="15.0"/>
  <cols>
    <col customWidth="1" min="1" max="1" width="3.88"/>
    <col customWidth="1" min="2" max="2" width="17.38"/>
    <col customWidth="1" min="3" max="3" width="13.25"/>
    <col customWidth="1" min="4" max="4" width="18.88"/>
    <col customWidth="1" min="5" max="5" width="27.13"/>
    <col customWidth="1" min="6" max="6" width="29.25"/>
    <col customWidth="1" min="7" max="7" width="15.25"/>
    <col customWidth="1" min="8" max="8" width="11.13"/>
  </cols>
  <sheetData>
    <row r="1" ht="15.75" customHeight="1">
      <c r="A1" s="151" t="s">
        <v>54</v>
      </c>
    </row>
    <row r="2" ht="15.75" customHeight="1"/>
    <row r="3" ht="15.75" customHeight="1">
      <c r="A3" s="152" t="s">
        <v>124</v>
      </c>
    </row>
    <row r="4" ht="15.75" customHeight="1">
      <c r="A4" s="153"/>
      <c r="B4" s="22"/>
      <c r="C4" s="22"/>
      <c r="D4" s="22"/>
      <c r="E4" s="22"/>
      <c r="F4" s="22"/>
      <c r="G4" s="22"/>
      <c r="H4" s="22"/>
    </row>
    <row r="5" ht="15.75" customHeight="1">
      <c r="A5" s="154" t="s">
        <v>125</v>
      </c>
      <c r="B5" s="155" t="s">
        <v>126</v>
      </c>
      <c r="C5" s="156"/>
      <c r="D5" s="156"/>
      <c r="E5" s="156"/>
      <c r="F5" s="156"/>
      <c r="G5" s="156"/>
      <c r="H5" s="38"/>
    </row>
    <row r="6" ht="15.75" customHeight="1">
      <c r="A6" s="153">
        <v>1.0</v>
      </c>
      <c r="B6" s="153" t="s">
        <v>0</v>
      </c>
      <c r="C6" s="157">
        <v>1.0</v>
      </c>
      <c r="D6" s="157"/>
      <c r="E6" s="21">
        <v>7.0</v>
      </c>
      <c r="F6" s="153" t="s">
        <v>127</v>
      </c>
      <c r="G6" s="129" t="str">
        <f>PDA!I5</f>
        <v>#ERROR!</v>
      </c>
    </row>
    <row r="7" ht="15.75" customHeight="1">
      <c r="A7" s="153">
        <v>2.0</v>
      </c>
      <c r="B7" s="153" t="s">
        <v>1</v>
      </c>
      <c r="C7" s="158">
        <f>VLOOKUP(C6,BD!A2:AP13,2,FALSE())</f>
        <v>45717</v>
      </c>
      <c r="D7" s="157"/>
      <c r="E7" s="21">
        <v>8.0</v>
      </c>
      <c r="F7" s="153" t="s">
        <v>128</v>
      </c>
      <c r="G7" s="10" t="str">
        <f>PDA!J5</f>
        <v/>
      </c>
    </row>
    <row r="8" ht="15.75" customHeight="1">
      <c r="A8" s="153">
        <v>3.0</v>
      </c>
      <c r="B8" s="153" t="s">
        <v>129</v>
      </c>
      <c r="C8" s="157" t="str">
        <f>PDA!G3</f>
        <v>Sede Jalapa</v>
      </c>
      <c r="D8" s="157"/>
      <c r="E8" s="21">
        <v>9.0</v>
      </c>
      <c r="F8" s="153" t="s">
        <v>130</v>
      </c>
      <c r="G8" s="10" t="str">
        <f>PDA!L5</f>
        <v>#ERROR!</v>
      </c>
    </row>
    <row r="9" ht="15.75" customHeight="1">
      <c r="A9" s="153">
        <v>4.0</v>
      </c>
      <c r="B9" s="153" t="s">
        <v>60</v>
      </c>
      <c r="C9" s="157" t="str">
        <f>PDA!D5</f>
        <v>#N/A</v>
      </c>
      <c r="D9" s="157"/>
      <c r="E9" s="21">
        <v>10.0</v>
      </c>
      <c r="F9" s="153" t="s">
        <v>131</v>
      </c>
      <c r="G9" s="157">
        <f>PDA!J3</f>
        <v>2025</v>
      </c>
    </row>
    <row r="10" ht="15.75" customHeight="1">
      <c r="A10" s="153">
        <v>5.0</v>
      </c>
      <c r="B10" s="153" t="s">
        <v>132</v>
      </c>
      <c r="C10" s="157" t="str">
        <f>PDA!K5</f>
        <v>#ERROR!</v>
      </c>
      <c r="D10" s="157"/>
      <c r="E10" s="157"/>
    </row>
    <row r="11" ht="15.75" customHeight="1">
      <c r="A11" s="153">
        <v>6.0</v>
      </c>
      <c r="B11" s="153" t="s">
        <v>80</v>
      </c>
      <c r="C11" s="157" t="str">
        <f>PDA!C7</f>
        <v/>
      </c>
      <c r="D11" s="159" t="str">
        <f>PDA!D7</f>
        <v/>
      </c>
    </row>
    <row r="12" ht="15.75" customHeight="1"/>
    <row r="13" ht="15.75" customHeight="1">
      <c r="A13" s="154" t="s">
        <v>133</v>
      </c>
      <c r="B13" s="155" t="s">
        <v>2</v>
      </c>
      <c r="C13" s="156"/>
      <c r="D13" s="156"/>
      <c r="E13" s="156"/>
      <c r="F13" s="156"/>
      <c r="G13" s="156"/>
      <c r="H13" s="38"/>
    </row>
    <row r="14" ht="15.75" customHeight="1">
      <c r="A14" s="160"/>
      <c r="B14" s="161" t="str">
        <f>PDA!C12</f>
        <v/>
      </c>
      <c r="C14" s="162"/>
      <c r="F14" s="129"/>
    </row>
    <row r="15" ht="15.75" customHeight="1">
      <c r="B15" s="163" t="str">
        <f>VLOOKUP(C6,BD!A2:AP13,3,FALSE())</f>
        <v>UNIDAD I. INTRUDUCCION A LA ARQUITECTURA DE COMPUTADORA</v>
      </c>
    </row>
    <row r="16" ht="15.75" customHeight="1">
      <c r="B16" s="161" t="str">
        <f>PDA!C18</f>
        <v/>
      </c>
      <c r="C16" s="162"/>
      <c r="F16" s="129"/>
    </row>
    <row r="17" ht="15.75" customHeight="1">
      <c r="A17" s="160"/>
      <c r="B17" s="164" t="s">
        <v>84</v>
      </c>
    </row>
    <row r="18" ht="15.75" customHeight="1">
      <c r="B18" s="165" t="str">
        <f>VLOOKUP(C6,BD!A2:AP13,4,FALSE())</f>
        <v>Conceptual</v>
      </c>
      <c r="C18" s="129" t="str">
        <f>VLOOKUP(C6,BD!A2:AP13,7,FALSE())</f>
        <v/>
      </c>
    </row>
    <row r="19" ht="15.75" customHeight="1">
      <c r="B19" s="165" t="str">
        <f>VLOOKUP(C6,BD!A2:AP13,5,FALSE())</f>
        <v>Procedimental</v>
      </c>
      <c r="C19" s="129" t="str">
        <f>VLOOKUP(C6,BD!A2:AP13,8,FALSE())</f>
        <v/>
      </c>
    </row>
    <row r="20" ht="15.75" customHeight="1">
      <c r="B20" s="165" t="str">
        <f>VLOOKUP(C6,BD!A2:AP13,6,FALSE())</f>
        <v>Actitudinal</v>
      </c>
      <c r="C20" s="129" t="str">
        <f>VLOOKUP(C6,BD!A2:AP13,9,FALSE())</f>
        <v/>
      </c>
    </row>
    <row r="21" ht="15.75" customHeight="1"/>
    <row r="22" ht="15.75" customHeight="1">
      <c r="A22" s="166" t="s">
        <v>134</v>
      </c>
      <c r="B22" s="166"/>
      <c r="C22" s="155" t="s">
        <v>135</v>
      </c>
      <c r="D22" s="156"/>
      <c r="E22" s="156"/>
      <c r="F22" s="156"/>
      <c r="G22" s="156"/>
      <c r="H22" s="38"/>
    </row>
    <row r="23" ht="15.75" customHeight="1">
      <c r="B23" s="167" t="s">
        <v>9</v>
      </c>
      <c r="C23" s="168" t="s">
        <v>136</v>
      </c>
      <c r="D23" s="57"/>
      <c r="E23" s="57"/>
      <c r="F23" s="58"/>
      <c r="G23" s="169" t="s">
        <v>13</v>
      </c>
      <c r="H23" s="169" t="s">
        <v>14</v>
      </c>
    </row>
    <row r="24" ht="15.75" customHeight="1">
      <c r="B24" s="170"/>
      <c r="C24" s="90" t="s">
        <v>137</v>
      </c>
      <c r="D24" s="90" t="s">
        <v>138</v>
      </c>
      <c r="E24" s="75" t="s">
        <v>12</v>
      </c>
      <c r="F24" s="61"/>
      <c r="G24" s="73"/>
      <c r="H24" s="73"/>
    </row>
    <row r="25" ht="161.25" customHeight="1">
      <c r="B25" s="171" t="str">
        <f>VLOOKUP(C6,BD!A2:AP13,10,FALSE())</f>
        <v/>
      </c>
      <c r="C25" s="172" t="s">
        <v>11</v>
      </c>
      <c r="D25" s="81" t="str">
        <f>VLOOKUP(C6,BD!A2:AP13,12,FALSE())</f>
        <v/>
      </c>
      <c r="E25" s="173" t="str">
        <f>VLOOKUP(C6,BD!A2:AP13,13,FALSE())</f>
        <v/>
      </c>
      <c r="F25" s="61"/>
      <c r="G25" s="81" t="str">
        <f>VLOOKUP(C6,BD!A2:AP13,14,FALSE())</f>
        <v/>
      </c>
      <c r="H25" s="82" t="str">
        <f>VLOOKUP(C6,BD!A2:AP13,15,FALSE())</f>
        <v/>
      </c>
    </row>
    <row r="26" ht="15.75" customHeight="1">
      <c r="B26" s="78"/>
      <c r="C26" s="174" t="s">
        <v>117</v>
      </c>
      <c r="D26" s="175" t="str">
        <f>VLOOKUP(C6,BD!A2:AP13,17,FALSE())</f>
        <v>Clases teóricas</v>
      </c>
      <c r="E26" s="146" t="str">
        <f>VLOOKUP(C6,BD!A2:AP13,19,FALSE())</f>
        <v/>
      </c>
      <c r="F26" s="27"/>
      <c r="G26" s="86" t="str">
        <f>VLOOKUP(C6,BD!A2:AP13,25,FALSE())</f>
        <v/>
      </c>
      <c r="H26" s="92" t="str">
        <f>VLOOKUP(C6,BD!A2:AP13,23,FALSE())</f>
        <v/>
      </c>
    </row>
    <row r="27" ht="91.5" customHeight="1">
      <c r="B27" s="78"/>
      <c r="C27" s="77"/>
      <c r="D27" s="81" t="str">
        <f>VLOOKUP(C6,BD!A2:AP13,18,FALSE())</f>
        <v/>
      </c>
      <c r="E27" s="30"/>
      <c r="F27" s="31"/>
      <c r="G27" s="77"/>
      <c r="H27" s="73"/>
    </row>
    <row r="28" ht="15.75" customHeight="1">
      <c r="B28" s="78"/>
      <c r="C28" s="77"/>
      <c r="D28" s="175" t="str">
        <f>VLOOKUP(C6,BD!A2:AP13,20,FALSE())</f>
        <v>Clases prácticas</v>
      </c>
      <c r="E28" s="146" t="str">
        <f>VLOOKUP(C6,BD!A2:AP13,22,FALSE())</f>
        <v/>
      </c>
      <c r="F28" s="27"/>
      <c r="G28" s="77"/>
      <c r="H28" s="92" t="str">
        <f>VLOOKUP(C6,BD!A2:AP13,24,FALSE())</f>
        <v/>
      </c>
    </row>
    <row r="29" ht="114.0" customHeight="1">
      <c r="B29" s="78"/>
      <c r="C29" s="73"/>
      <c r="D29" s="81" t="str">
        <f>VLOOKUP(C6,BD!A2:AP13,21,FALSE())</f>
        <v/>
      </c>
      <c r="E29" s="30"/>
      <c r="F29" s="31"/>
      <c r="G29" s="73"/>
      <c r="H29" s="73"/>
    </row>
    <row r="30" ht="15.75" customHeight="1">
      <c r="B30" s="78"/>
      <c r="C30" s="174" t="s">
        <v>26</v>
      </c>
      <c r="D30" s="86" t="str">
        <f>VLOOKUP(C6,BD!A2:AP13,27,FALSE())</f>
        <v/>
      </c>
      <c r="E30" s="146" t="str">
        <f>VLOOKUP(C6,BD!A2:AP13,28,FALSE())</f>
        <v/>
      </c>
      <c r="F30" s="27"/>
      <c r="G30" s="125" t="str">
        <f>VLOOKUP(C6,BD!A2:AP13,30,FALSE())</f>
        <v/>
      </c>
      <c r="H30" s="92" t="str">
        <f>VLOOKUP(C6,BD!A2:AP13,29,FALSE())</f>
        <v/>
      </c>
    </row>
    <row r="31" ht="136.5" customHeight="1">
      <c r="B31" s="30"/>
      <c r="C31" s="73"/>
      <c r="D31" s="73"/>
      <c r="E31" s="30"/>
      <c r="F31" s="31"/>
      <c r="G31" s="73"/>
      <c r="H31" s="73"/>
    </row>
    <row r="32" ht="15.75" customHeight="1">
      <c r="A32" s="21"/>
      <c r="B32" s="176" t="s">
        <v>139</v>
      </c>
      <c r="C32" s="113"/>
      <c r="D32" s="113"/>
      <c r="E32" s="113"/>
      <c r="F32" s="113"/>
      <c r="G32" s="113"/>
      <c r="H32" s="61"/>
    </row>
    <row r="33" ht="15.75" customHeight="1">
      <c r="A33" s="21"/>
      <c r="B33" s="75" t="s">
        <v>47</v>
      </c>
      <c r="C33" s="113"/>
      <c r="D33" s="61"/>
      <c r="E33" s="177" t="s">
        <v>35</v>
      </c>
      <c r="F33" s="35" t="s">
        <v>37</v>
      </c>
      <c r="G33" s="90" t="s">
        <v>48</v>
      </c>
      <c r="H33" s="35" t="s">
        <v>14</v>
      </c>
    </row>
    <row r="34" ht="15.75" customHeight="1">
      <c r="A34" s="21"/>
      <c r="B34" s="178" t="str">
        <f>VLOOKUP(C6,BD!A2:AP133,33,FALSE())</f>
        <v/>
      </c>
      <c r="D34" s="80"/>
      <c r="E34" s="179" t="str">
        <f>VLOOKUP(C6,BD!A2:AP13,36,FALSE())</f>
        <v>Tipo de Evaluación: </v>
      </c>
      <c r="F34" s="74" t="str">
        <f>VLOOKUP(C6,BD!A2:AP13,39,FALSE())</f>
        <v/>
      </c>
      <c r="G34" s="100" t="str">
        <f>VLOOKUP(C6,BD!A2:AP13,37,FALSE())</f>
        <v/>
      </c>
      <c r="H34" s="180" t="str">
        <f>VLOOKUP(C6,BD!A2:AP13,38,FALSE())</f>
        <v/>
      </c>
    </row>
    <row r="35" ht="15.75" customHeight="1">
      <c r="A35" s="21"/>
      <c r="B35" s="78"/>
      <c r="D35" s="80"/>
      <c r="E35" s="35" t="s">
        <v>49</v>
      </c>
      <c r="F35" s="35" t="s">
        <v>39</v>
      </c>
      <c r="G35" s="35" t="s">
        <v>33</v>
      </c>
      <c r="H35" s="35" t="s">
        <v>40</v>
      </c>
    </row>
    <row r="36" ht="15.75" customHeight="1">
      <c r="A36" s="21"/>
      <c r="B36" s="30"/>
      <c r="C36" s="97"/>
      <c r="D36" s="31"/>
      <c r="E36" s="81" t="str">
        <f>VLOOKUP(C6,BD!A2:AP13,40,FALSE())</f>
        <v/>
      </c>
      <c r="F36" s="74" t="str">
        <f>VLOOKUP(C6,BD!A2:AP13,41,FALSE())</f>
        <v/>
      </c>
      <c r="G36" s="181" t="str">
        <f>VLOOKUP(C6,BD!A2:AP13,34,FALSE())</f>
        <v/>
      </c>
      <c r="H36" s="74" t="str">
        <f>VLOOKUP(C6,BD!A2:AP13,42,FALSE())</f>
        <v/>
      </c>
    </row>
    <row r="37" ht="15.75" customHeight="1">
      <c r="A37" s="21"/>
      <c r="B37" s="182" t="s">
        <v>98</v>
      </c>
      <c r="C37" s="113"/>
      <c r="D37" s="113"/>
      <c r="E37" s="113"/>
      <c r="F37" s="113"/>
      <c r="G37" s="61"/>
      <c r="H37" s="183">
        <f>(H25+H26+H28+H30+H34)/60</f>
        <v>0</v>
      </c>
    </row>
    <row r="38" ht="15.75" customHeight="1">
      <c r="A38" s="160"/>
      <c r="C38" s="22"/>
      <c r="D38" s="22"/>
      <c r="E38" s="22"/>
      <c r="F38" s="22"/>
      <c r="G38" s="22"/>
      <c r="H38" s="22"/>
    </row>
    <row r="39" ht="15.75" customHeight="1">
      <c r="A39" s="160"/>
      <c r="B39" s="184" t="s">
        <v>140</v>
      </c>
      <c r="C39" s="113"/>
      <c r="D39" s="113"/>
      <c r="E39" s="113"/>
      <c r="F39" s="113"/>
      <c r="G39" s="113"/>
      <c r="H39" s="61"/>
    </row>
    <row r="40" ht="127.5" customHeight="1">
      <c r="A40" s="160"/>
      <c r="B40" s="185" t="str">
        <f>VLOOKUP(C6,BD!A2:AP13,31,FALSE())</f>
        <v/>
      </c>
      <c r="C40" s="113"/>
      <c r="D40" s="61"/>
      <c r="E40" s="173" t="str">
        <f>VLOOKUP(C6,BD!A2:AP13,32,FALSE())</f>
        <v/>
      </c>
      <c r="F40" s="113"/>
      <c r="G40" s="113"/>
      <c r="H40" s="61"/>
    </row>
    <row r="41" ht="15.75" customHeight="1"/>
    <row r="42" ht="15.75" customHeight="1">
      <c r="A42" s="160"/>
      <c r="B42" s="22"/>
      <c r="C42" s="22"/>
      <c r="D42" s="22"/>
      <c r="E42" s="22"/>
      <c r="F42" s="22"/>
      <c r="G42" s="22"/>
      <c r="H42" s="22"/>
    </row>
    <row r="43" ht="15.75" customHeight="1">
      <c r="A43" s="160"/>
      <c r="B43" s="22"/>
      <c r="C43" s="22"/>
      <c r="D43" s="22"/>
      <c r="E43" s="22"/>
      <c r="F43" s="22"/>
      <c r="G43" s="22"/>
      <c r="H43" s="22"/>
    </row>
    <row r="44" ht="15.75" customHeight="1">
      <c r="A44" s="160" t="s">
        <v>141</v>
      </c>
      <c r="B44" s="22" t="s">
        <v>142</v>
      </c>
    </row>
    <row r="45" ht="15.75" customHeight="1">
      <c r="A45" s="20"/>
      <c r="B45" s="186" t="s">
        <v>42</v>
      </c>
      <c r="C45" s="10">
        <f>C6</f>
        <v>1</v>
      </c>
      <c r="D45" s="186" t="s">
        <v>82</v>
      </c>
      <c r="E45" s="187">
        <f>VLOOKUP(C45,BD!A18:N31,2,FALSE())</f>
        <v>45717</v>
      </c>
    </row>
    <row r="46" ht="15.75" customHeight="1">
      <c r="A46" s="20"/>
      <c r="B46" s="188"/>
      <c r="C46" s="29"/>
      <c r="D46" s="29"/>
      <c r="E46" s="29"/>
      <c r="F46" s="29"/>
      <c r="G46" s="188"/>
      <c r="H46" s="29"/>
    </row>
    <row r="47" ht="15.75" customHeight="1">
      <c r="A47" s="189"/>
      <c r="B47" s="176" t="s">
        <v>139</v>
      </c>
      <c r="C47" s="113"/>
      <c r="D47" s="113"/>
      <c r="E47" s="113"/>
      <c r="F47" s="113"/>
      <c r="G47" s="113"/>
      <c r="H47" s="61"/>
    </row>
    <row r="48" ht="15.75" customHeight="1">
      <c r="A48" s="190"/>
      <c r="B48" s="191" t="s">
        <v>44</v>
      </c>
      <c r="C48" s="191" t="s">
        <v>143</v>
      </c>
      <c r="D48" s="191" t="s">
        <v>46</v>
      </c>
      <c r="E48" s="90" t="s">
        <v>144</v>
      </c>
      <c r="F48" s="90" t="s">
        <v>35</v>
      </c>
      <c r="G48" s="90" t="s">
        <v>48</v>
      </c>
      <c r="H48" s="35" t="s">
        <v>14</v>
      </c>
    </row>
    <row r="49" ht="15.75" customHeight="1">
      <c r="A49" s="192"/>
      <c r="B49" s="193" t="str">
        <f>VLOOKUP(C45,BD!A19:N31,3,FALSE())</f>
        <v/>
      </c>
      <c r="C49" s="194" t="str">
        <f>VLOOKUP(C45,BD!A19:N31,4,FALSE())</f>
        <v>: </v>
      </c>
      <c r="D49" s="93" t="str">
        <f>VLOOKUP(C45,BD!A19:N31,5,FALSE())</f>
        <v/>
      </c>
      <c r="E49" s="83" t="str">
        <f>VLOOKUP(C45,BD!A19:N31,6,FALSE())</f>
        <v>#REF!</v>
      </c>
      <c r="F49" s="101" t="str">
        <f>VLOOKUP(C45,BD!A19:N31,7,FALSE())</f>
        <v>Tipo de evaluación: </v>
      </c>
      <c r="G49" s="100" t="str">
        <f>VLOOKUP(C45,BD!A19:N31,8,FALSE())</f>
        <v/>
      </c>
      <c r="H49" s="180" t="str">
        <f>VLOOKUP(C45,BD!A19:N31,10,FALSE())</f>
        <v/>
      </c>
    </row>
    <row r="50" ht="29.25" customHeight="1">
      <c r="A50" s="192"/>
      <c r="B50" s="77"/>
      <c r="C50" s="80"/>
      <c r="D50" s="77"/>
      <c r="E50" s="35" t="s">
        <v>49</v>
      </c>
      <c r="F50" s="35" t="s">
        <v>13</v>
      </c>
      <c r="G50" s="35" t="s">
        <v>40</v>
      </c>
      <c r="H50" s="35" t="s">
        <v>50</v>
      </c>
    </row>
    <row r="51" ht="101.25" customHeight="1">
      <c r="A51" s="195"/>
      <c r="B51" s="73"/>
      <c r="C51" s="31"/>
      <c r="D51" s="73"/>
      <c r="E51" s="81" t="str">
        <f>VLOOKUP(C45,BD!A19:N31,11,FALSE())</f>
        <v>: </v>
      </c>
      <c r="F51" s="74" t="str">
        <f>VLOOKUP(C45,BD!A19:N31,12,FALSE())</f>
        <v/>
      </c>
      <c r="G51" s="181" t="str">
        <f>VLOOKUP(C45,BD!A19:N31,13,FALSE())</f>
        <v/>
      </c>
      <c r="H51" s="196" t="str">
        <f>VLOOKUP(C45,BD!A19:N31,14,FALSE())</f>
        <v/>
      </c>
    </row>
    <row r="52" ht="15.75" customHeight="1">
      <c r="A52" s="197">
        <f>C45</f>
        <v>1</v>
      </c>
      <c r="B52" s="156"/>
      <c r="C52" s="156"/>
      <c r="D52" s="156"/>
      <c r="E52" s="156"/>
      <c r="F52" s="156"/>
      <c r="G52" s="156"/>
      <c r="H52" s="38"/>
    </row>
    <row r="53" ht="15.75" customHeight="1">
      <c r="A53" s="190"/>
      <c r="B53" s="191" t="s">
        <v>44</v>
      </c>
      <c r="C53" s="191" t="s">
        <v>143</v>
      </c>
      <c r="D53" s="191" t="s">
        <v>46</v>
      </c>
      <c r="E53" s="90" t="s">
        <v>145</v>
      </c>
      <c r="F53" s="90" t="s">
        <v>35</v>
      </c>
      <c r="G53" s="90" t="s">
        <v>48</v>
      </c>
      <c r="H53" s="35" t="s">
        <v>14</v>
      </c>
    </row>
    <row r="54" ht="15.75" customHeight="1">
      <c r="A54" s="192"/>
      <c r="B54" s="193" t="str">
        <f>VLOOKUP(A52,BD!A38:N49,3,FALSE())</f>
        <v/>
      </c>
      <c r="C54" s="194" t="str">
        <f>VLOOKUP(A52,BD!A38:N49,4,FALSE())</f>
        <v>: </v>
      </c>
      <c r="D54" s="93" t="str">
        <f>VLOOKUP(A52,BD!A38:N49,5,FALSE())</f>
        <v/>
      </c>
      <c r="E54" s="83" t="str">
        <f>VLOOKUP(A52,BD!A38:N49,6,FALSE())</f>
        <v/>
      </c>
      <c r="F54" s="101" t="str">
        <f>VLOOKUP(A52,BD!A38:N49,7,FALSE())</f>
        <v>Tipo de evaluación: </v>
      </c>
      <c r="G54" s="100" t="str">
        <f>VLOOKUP(A52,BD!A38:N49,8,FALSE())</f>
        <v/>
      </c>
      <c r="H54" s="180" t="str">
        <f>VLOOKUP(A52,BD!A38:N49,10,FALSE())</f>
        <v/>
      </c>
    </row>
    <row r="55" ht="29.25" customHeight="1">
      <c r="A55" s="192"/>
      <c r="B55" s="77"/>
      <c r="C55" s="80"/>
      <c r="D55" s="77"/>
      <c r="E55" s="35" t="s">
        <v>49</v>
      </c>
      <c r="F55" s="35" t="s">
        <v>13</v>
      </c>
      <c r="G55" s="35" t="s">
        <v>40</v>
      </c>
      <c r="H55" s="35" t="s">
        <v>50</v>
      </c>
    </row>
    <row r="56" ht="15.75" customHeight="1">
      <c r="A56" s="195"/>
      <c r="B56" s="73"/>
      <c r="C56" s="31"/>
      <c r="D56" s="73"/>
      <c r="E56" s="81" t="str">
        <f>VLOOKUP(A52,BD!A38:N49,11,FALSE())</f>
        <v>#REF!</v>
      </c>
      <c r="F56" s="74" t="str">
        <f>VLOOKUP(A52,BD!A38:N49,12,FALSE())</f>
        <v/>
      </c>
      <c r="G56" s="181" t="str">
        <f>VLOOKUP(A52,BD!A38:N49,13,FALSE())</f>
        <v/>
      </c>
      <c r="H56" s="196" t="str">
        <f>VLOOKUP(A52,BD!A38:N49,14,FALSE())</f>
        <v/>
      </c>
    </row>
    <row r="57" ht="89.25" hidden="1" customHeight="1">
      <c r="A57" s="198"/>
      <c r="B57" s="199"/>
      <c r="C57" s="200"/>
      <c r="D57" s="101"/>
      <c r="E57" s="201" t="str">
        <f>PDA!H37</f>
        <v>Agente evaluador</v>
      </c>
      <c r="F57" s="101"/>
      <c r="G57" s="105"/>
      <c r="H57" s="202"/>
    </row>
    <row r="58" ht="15.75" customHeight="1">
      <c r="A58" s="197">
        <f>C45</f>
        <v>1</v>
      </c>
      <c r="B58" s="156"/>
      <c r="C58" s="156"/>
      <c r="D58" s="156"/>
      <c r="E58" s="156"/>
      <c r="F58" s="156"/>
      <c r="G58" s="156"/>
      <c r="H58" s="38"/>
    </row>
    <row r="59" ht="15.75" customHeight="1">
      <c r="A59" s="190"/>
      <c r="B59" s="191" t="s">
        <v>44</v>
      </c>
      <c r="C59" s="191" t="s">
        <v>143</v>
      </c>
      <c r="D59" s="191" t="s">
        <v>46</v>
      </c>
      <c r="E59" s="90" t="s">
        <v>145</v>
      </c>
      <c r="F59" s="90" t="s">
        <v>35</v>
      </c>
      <c r="G59" s="90" t="s">
        <v>48</v>
      </c>
      <c r="H59" s="35" t="s">
        <v>14</v>
      </c>
    </row>
    <row r="60" ht="15.75" customHeight="1">
      <c r="A60" s="192"/>
      <c r="B60" s="193" t="str">
        <f>VLOOKUP(A58,BD!A52:N63,3,FALSE())</f>
        <v/>
      </c>
      <c r="C60" s="194" t="str">
        <f>VLOOKUP(A58,BD!A52:N63,4,FALSE())</f>
        <v>: </v>
      </c>
      <c r="D60" s="93" t="str">
        <f>VLOOKUP(A58,BD!A52:N63,5,FALSE())</f>
        <v/>
      </c>
      <c r="E60" s="83" t="str">
        <f>VLOOKUP(A58,BD!A52:N63,6,FALSE())</f>
        <v/>
      </c>
      <c r="F60" s="101" t="str">
        <f>VLOOKUP(A58,BD!A52:N63,7,FALSE())</f>
        <v>Tipo de evaluación: </v>
      </c>
      <c r="G60" s="100" t="str">
        <f>VLOOKUP(A58,BD!A52:N63,8,FALSE())</f>
        <v/>
      </c>
      <c r="H60" s="180" t="str">
        <f>VLOOKUP(A58,BD!A52:N63,10,FALSE())</f>
        <v/>
      </c>
    </row>
    <row r="61" ht="15.75" customHeight="1">
      <c r="A61" s="192"/>
      <c r="B61" s="77"/>
      <c r="C61" s="80"/>
      <c r="D61" s="77"/>
      <c r="E61" s="35" t="s">
        <v>49</v>
      </c>
      <c r="F61" s="35" t="s">
        <v>13</v>
      </c>
      <c r="G61" s="35" t="s">
        <v>40</v>
      </c>
      <c r="H61" s="35" t="s">
        <v>50</v>
      </c>
    </row>
    <row r="62" ht="15.75" customHeight="1">
      <c r="A62" s="195"/>
      <c r="B62" s="73"/>
      <c r="C62" s="31"/>
      <c r="D62" s="73"/>
      <c r="E62" s="81" t="str">
        <f>VLOOKUP(A58,BD!A52:N63,11,FALSE())</f>
        <v>: </v>
      </c>
      <c r="F62" s="74" t="str">
        <f>VLOOKUP(A58,BD!A52:N63,12,FALSE())</f>
        <v/>
      </c>
      <c r="G62" s="181" t="str">
        <f>VLOOKUP(A58,BD!A52:N63,13,FALSE())</f>
        <v/>
      </c>
      <c r="H62" s="196" t="str">
        <f>VLOOKUP(A58,BD!A52:N63,14,FALSE())</f>
        <v/>
      </c>
    </row>
    <row r="63" ht="15.75" customHeight="1">
      <c r="A63" s="203">
        <f>A58</f>
        <v>1</v>
      </c>
    </row>
    <row r="64" ht="15.75" customHeight="1">
      <c r="A64" s="190"/>
      <c r="B64" s="191" t="s">
        <v>44</v>
      </c>
      <c r="C64" s="191" t="s">
        <v>143</v>
      </c>
      <c r="D64" s="191" t="s">
        <v>46</v>
      </c>
      <c r="E64" s="90" t="s">
        <v>146</v>
      </c>
      <c r="F64" s="90" t="s">
        <v>35</v>
      </c>
      <c r="G64" s="90" t="s">
        <v>48</v>
      </c>
      <c r="H64" s="35" t="s">
        <v>14</v>
      </c>
    </row>
    <row r="65" ht="15.75" customHeight="1">
      <c r="A65" s="192"/>
      <c r="B65" s="193" t="str">
        <f>VLOOKUP(A63,BD!A67:N78,3,FALSE())</f>
        <v/>
      </c>
      <c r="C65" s="194" t="str">
        <f>VLOOKUP(A63,BD!A67:N78,4,FALSE())</f>
        <v>: </v>
      </c>
      <c r="D65" s="93" t="str">
        <f>VLOOKUP(A63,BD!A67:N78,5,FALSE())</f>
        <v/>
      </c>
      <c r="E65" s="83" t="str">
        <f>VLOOKUP(A63,BD!A67:N78,6,FALSE())</f>
        <v/>
      </c>
      <c r="F65" s="101" t="str">
        <f>VLOOKUP(A63,BD!A67:N78,7,FALSE())</f>
        <v>Tipo de Evaluacióe: </v>
      </c>
      <c r="G65" s="100" t="str">
        <f>VLOOKUP(A63,BD!A67:N78,8,FALSE())</f>
        <v/>
      </c>
      <c r="H65" s="180" t="str">
        <f>VLOOKUP(A63,BD!A67:N78,10,FALSE())</f>
        <v/>
      </c>
    </row>
    <row r="66" ht="15.75" customHeight="1">
      <c r="A66" s="192"/>
      <c r="B66" s="77"/>
      <c r="C66" s="80"/>
      <c r="D66" s="77"/>
      <c r="E66" s="35" t="s">
        <v>49</v>
      </c>
      <c r="F66" s="35" t="s">
        <v>13</v>
      </c>
      <c r="G66" s="35" t="s">
        <v>40</v>
      </c>
      <c r="H66" s="35" t="s">
        <v>50</v>
      </c>
    </row>
    <row r="67" ht="15.75" customHeight="1">
      <c r="A67" s="195"/>
      <c r="B67" s="73"/>
      <c r="C67" s="31"/>
      <c r="D67" s="73"/>
      <c r="E67" s="81" t="str">
        <f>VLOOKUP(A63,BD!A67:N78,11,FALSE())</f>
        <v>: </v>
      </c>
      <c r="F67" s="74" t="str">
        <f>VLOOKUP(A63,BD!A67:N78,12,FALSE())</f>
        <v/>
      </c>
      <c r="G67" s="181" t="str">
        <f>VLOOKUP(A63,BD!A67:N78,13,FALSE())</f>
        <v/>
      </c>
      <c r="H67" s="196" t="str">
        <f>VLOOKUP(A63,BD!A67:N78,14,FALSE())</f>
        <v/>
      </c>
    </row>
    <row r="68" ht="15.75" customHeight="1">
      <c r="A68" s="160"/>
      <c r="C68" s="22"/>
      <c r="D68" s="22"/>
      <c r="E68" s="22"/>
      <c r="F68" s="22"/>
      <c r="G68" s="22"/>
      <c r="H68" s="22"/>
      <c r="L68" s="204"/>
      <c r="M68" s="204"/>
    </row>
    <row r="69" ht="15.75" customHeight="1">
      <c r="A69" s="160"/>
      <c r="B69" s="205" t="s">
        <v>74</v>
      </c>
      <c r="C69" s="61"/>
      <c r="D69" s="206">
        <f>(H25+H26+H28+H30+H34)/60</f>
        <v>0</v>
      </c>
      <c r="E69" s="207"/>
      <c r="F69" s="208" t="s">
        <v>147</v>
      </c>
      <c r="G69" s="61"/>
      <c r="H69" s="209" t="str">
        <f>H36</f>
        <v/>
      </c>
      <c r="L69" s="204"/>
      <c r="M69" s="204"/>
    </row>
    <row r="70" ht="15.75" customHeight="1">
      <c r="A70" s="160"/>
      <c r="B70" s="205" t="s">
        <v>148</v>
      </c>
      <c r="C70" s="61"/>
      <c r="D70" s="206">
        <f>(H49+H54+H60+H65)/60</f>
        <v>0</v>
      </c>
      <c r="E70" s="207"/>
      <c r="F70" s="208" t="s">
        <v>149</v>
      </c>
      <c r="G70" s="61"/>
      <c r="H70" s="209">
        <f>G51+G56+G62+G67</f>
        <v>0</v>
      </c>
      <c r="L70" s="204"/>
      <c r="M70" s="204"/>
    </row>
    <row r="71" ht="15.75" customHeight="1">
      <c r="A71" s="160"/>
      <c r="B71" s="210" t="s">
        <v>150</v>
      </c>
      <c r="C71" s="61"/>
      <c r="D71" s="211">
        <f>SUM(D69:D70)</f>
        <v>0</v>
      </c>
      <c r="E71" s="207"/>
      <c r="F71" s="212" t="s">
        <v>151</v>
      </c>
      <c r="G71" s="61"/>
      <c r="H71" s="211">
        <f>SUM(H69:H70)</f>
        <v>0</v>
      </c>
      <c r="L71" s="204"/>
      <c r="M71" s="204"/>
    </row>
    <row r="72" ht="15.75" customHeight="1">
      <c r="A72" s="160"/>
      <c r="C72" s="22"/>
      <c r="D72" s="22"/>
      <c r="E72" s="22"/>
      <c r="F72" s="22"/>
      <c r="G72" s="22"/>
      <c r="H72" s="22"/>
      <c r="L72" s="204"/>
      <c r="M72" s="204"/>
    </row>
    <row r="73" ht="15.75" customHeight="1">
      <c r="A73" s="160" t="s">
        <v>141</v>
      </c>
      <c r="B73" s="155" t="s">
        <v>152</v>
      </c>
      <c r="C73" s="156"/>
      <c r="D73" s="156"/>
      <c r="E73" s="156"/>
      <c r="F73" s="156"/>
      <c r="G73" s="156"/>
      <c r="H73" s="38"/>
    </row>
    <row r="74" ht="15.75" customHeight="1">
      <c r="B74" s="10"/>
      <c r="L74" s="213"/>
    </row>
    <row r="75" ht="15.75" customHeight="1">
      <c r="B75" s="10" t="s">
        <v>153</v>
      </c>
      <c r="C75" s="214"/>
      <c r="D75" s="97"/>
    </row>
    <row r="76" ht="15.75" customHeight="1"/>
    <row r="77" ht="15.75" customHeight="1">
      <c r="B77" s="10"/>
      <c r="F77" s="10"/>
    </row>
    <row r="78" ht="15.75" customHeight="1">
      <c r="B78" s="10" t="s">
        <v>154</v>
      </c>
      <c r="C78" s="214"/>
      <c r="D78" s="97"/>
      <c r="F78" s="10" t="s">
        <v>155</v>
      </c>
      <c r="G78" s="214"/>
      <c r="H78" s="97"/>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c r="A91" s="129"/>
      <c r="O91" s="129"/>
      <c r="P91" s="129"/>
      <c r="Q91" s="129"/>
      <c r="R91" s="129"/>
      <c r="S91" s="129"/>
      <c r="T91" s="129"/>
      <c r="U91" s="129"/>
      <c r="V91" s="129"/>
      <c r="W91" s="129"/>
      <c r="X91" s="129"/>
      <c r="Y91" s="129"/>
      <c r="Z91" s="129"/>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3">
    <mergeCell ref="D49:D51"/>
    <mergeCell ref="A52:H52"/>
    <mergeCell ref="A58:H58"/>
    <mergeCell ref="B39:H39"/>
    <mergeCell ref="B40:D40"/>
    <mergeCell ref="E40:H40"/>
    <mergeCell ref="B44:H44"/>
    <mergeCell ref="E45:H45"/>
    <mergeCell ref="B47:H47"/>
    <mergeCell ref="A48:A51"/>
    <mergeCell ref="B60:B62"/>
    <mergeCell ref="C60:C62"/>
    <mergeCell ref="A63:H63"/>
    <mergeCell ref="B49:B51"/>
    <mergeCell ref="C49:C51"/>
    <mergeCell ref="A53:A56"/>
    <mergeCell ref="B54:B56"/>
    <mergeCell ref="C54:C56"/>
    <mergeCell ref="D54:D56"/>
    <mergeCell ref="D60:D62"/>
    <mergeCell ref="F69:G69"/>
    <mergeCell ref="F70:G70"/>
    <mergeCell ref="F71:G71"/>
    <mergeCell ref="B73:H73"/>
    <mergeCell ref="C75:D75"/>
    <mergeCell ref="C78:D78"/>
    <mergeCell ref="G78:H78"/>
    <mergeCell ref="A59:A62"/>
    <mergeCell ref="A64:A67"/>
    <mergeCell ref="B65:B67"/>
    <mergeCell ref="C65:C67"/>
    <mergeCell ref="D65:D67"/>
    <mergeCell ref="B69:C69"/>
    <mergeCell ref="B70:C70"/>
    <mergeCell ref="B71:C71"/>
    <mergeCell ref="A1:H1"/>
    <mergeCell ref="A3:H3"/>
    <mergeCell ref="B5:H5"/>
    <mergeCell ref="G6:H6"/>
    <mergeCell ref="D11:E11"/>
    <mergeCell ref="B13:H13"/>
    <mergeCell ref="C14:E14"/>
    <mergeCell ref="F14:H14"/>
    <mergeCell ref="B15:H15"/>
    <mergeCell ref="C16:E16"/>
    <mergeCell ref="F16:H16"/>
    <mergeCell ref="B17:H17"/>
    <mergeCell ref="C18:H18"/>
    <mergeCell ref="C19:H19"/>
    <mergeCell ref="E24:F24"/>
    <mergeCell ref="E25:F25"/>
    <mergeCell ref="H23:H24"/>
    <mergeCell ref="H26:H27"/>
    <mergeCell ref="H30:H31"/>
    <mergeCell ref="B25:B31"/>
    <mergeCell ref="C30:C31"/>
    <mergeCell ref="D30:D31"/>
    <mergeCell ref="B33:D33"/>
    <mergeCell ref="B34:D36"/>
    <mergeCell ref="C20:H20"/>
    <mergeCell ref="C22:H22"/>
    <mergeCell ref="B23:B24"/>
    <mergeCell ref="C23:F23"/>
    <mergeCell ref="G23:G24"/>
    <mergeCell ref="G26:G29"/>
    <mergeCell ref="H28:H29"/>
    <mergeCell ref="C26:C29"/>
    <mergeCell ref="E26:F27"/>
    <mergeCell ref="E28:F29"/>
    <mergeCell ref="E30:F31"/>
    <mergeCell ref="G30:G31"/>
    <mergeCell ref="B32:H32"/>
    <mergeCell ref="B37:G37"/>
  </mergeCells>
  <dataValidations>
    <dataValidation type="list" allowBlank="1" showErrorMessage="1" sqref="C6">
      <formula1>"1,2,3,4,5,6,7,8,9,10,11"</formula1>
    </dataValidation>
  </dataValidations>
  <printOptions horizontalCentered="1"/>
  <pageMargins bottom="0.75" footer="0.0" header="0.0" left="0.7" right="0.7" top="0.75"/>
  <pageSetup paperSize="9" orientation="portrait" pageOrder="overThenDown"/>
  <rowBreaks count="4" manualBreakCount="4">
    <brk id="57" man="1"/>
    <brk id="42" man="1"/>
    <brk id="78" man="1"/>
    <brk id="31" man="1"/>
  </rowBreaks>
  <colBreaks count="1" manualBreakCount="1">
    <brk id="8" man="1"/>
  </col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pageSetUpPr/>
  </sheetPr>
  <sheetViews>
    <sheetView workbookViewId="0"/>
  </sheetViews>
  <sheetFormatPr customHeight="1" defaultColWidth="12.63" defaultRowHeight="15.0"/>
  <cols>
    <col customWidth="1" min="1" max="1" width="3.88"/>
    <col customWidth="1" min="2" max="2" width="17.25"/>
    <col customWidth="1" min="3" max="3" width="18.13"/>
    <col customWidth="1" min="4" max="4" width="12.63"/>
    <col customWidth="1" min="5" max="5" width="21.75"/>
    <col customWidth="1" min="6" max="6" width="26.13"/>
    <col customWidth="1" min="7" max="7" width="14.38"/>
    <col customWidth="1" min="8" max="8" width="13.88"/>
  </cols>
  <sheetData>
    <row r="1" ht="15.75" customHeight="1">
      <c r="A1" s="151" t="s">
        <v>54</v>
      </c>
    </row>
    <row r="2" ht="15.75" customHeight="1">
      <c r="A2" s="152" t="s">
        <v>142</v>
      </c>
    </row>
    <row r="3" ht="15.75" customHeight="1">
      <c r="A3" s="215" t="str">
        <f>PDA!G3</f>
        <v>Sede Jalapa</v>
      </c>
    </row>
    <row r="4" ht="15.75" customHeight="1">
      <c r="A4" s="154" t="s">
        <v>125</v>
      </c>
      <c r="B4" s="155" t="s">
        <v>126</v>
      </c>
      <c r="C4" s="156"/>
      <c r="D4" s="156"/>
      <c r="E4" s="156"/>
      <c r="F4" s="156"/>
      <c r="G4" s="156"/>
      <c r="H4" s="38"/>
      <c r="X4" s="216"/>
      <c r="Y4" s="216"/>
      <c r="Z4" s="216"/>
    </row>
    <row r="5" ht="15.75" customHeight="1">
      <c r="A5" s="153">
        <v>1.0</v>
      </c>
      <c r="B5" s="153" t="s">
        <v>156</v>
      </c>
      <c r="C5" s="157">
        <f>SD!C45</f>
        <v>1</v>
      </c>
      <c r="D5" s="157"/>
      <c r="E5" s="21">
        <v>6.0</v>
      </c>
      <c r="F5" s="153" t="s">
        <v>132</v>
      </c>
      <c r="G5" s="157" t="str">
        <f>PDA!K5</f>
        <v>#ERROR!</v>
      </c>
      <c r="H5" s="129"/>
      <c r="X5" s="216"/>
      <c r="Y5" s="216"/>
      <c r="Z5" s="216"/>
    </row>
    <row r="6" ht="15.75" customHeight="1">
      <c r="A6" s="153">
        <v>2.0</v>
      </c>
      <c r="B6" s="153" t="s">
        <v>1</v>
      </c>
      <c r="C6" s="158">
        <f>SD!E45</f>
        <v>45717</v>
      </c>
      <c r="D6" s="157"/>
      <c r="E6" s="21">
        <v>7.0</v>
      </c>
      <c r="F6" s="153" t="s">
        <v>127</v>
      </c>
      <c r="G6" s="129" t="str">
        <f>PDA!I5</f>
        <v>#ERROR!</v>
      </c>
      <c r="X6" s="216"/>
      <c r="Y6" s="216"/>
      <c r="Z6" s="216"/>
    </row>
    <row r="7" ht="15.75" customHeight="1">
      <c r="A7" s="153">
        <v>3.0</v>
      </c>
      <c r="B7" s="153" t="s">
        <v>129</v>
      </c>
      <c r="C7" s="157" t="str">
        <f>PDA!G3</f>
        <v>Sede Jalapa</v>
      </c>
      <c r="D7" s="157"/>
      <c r="E7" s="21">
        <v>8.0</v>
      </c>
      <c r="F7" s="118" t="s">
        <v>128</v>
      </c>
      <c r="G7" s="10" t="str">
        <f>PDA!J5</f>
        <v/>
      </c>
      <c r="X7" s="216"/>
      <c r="Y7" s="216"/>
      <c r="Z7" s="216"/>
    </row>
    <row r="8" ht="15.75" customHeight="1">
      <c r="A8" s="153">
        <v>4.0</v>
      </c>
      <c r="B8" s="153" t="s">
        <v>60</v>
      </c>
      <c r="C8" s="217" t="str">
        <f>PDA!F5</f>
        <v>#ERROR!</v>
      </c>
      <c r="D8" s="157"/>
      <c r="E8" s="21">
        <v>9.0</v>
      </c>
      <c r="F8" s="153" t="s">
        <v>130</v>
      </c>
      <c r="G8" s="10" t="str">
        <f>PDA!L5</f>
        <v>#ERROR!</v>
      </c>
      <c r="X8" s="216"/>
      <c r="Y8" s="216"/>
      <c r="Z8" s="216"/>
    </row>
    <row r="9" ht="15.75" customHeight="1">
      <c r="A9" s="153">
        <v>5.0</v>
      </c>
      <c r="B9" s="153" t="s">
        <v>80</v>
      </c>
      <c r="C9" s="157" t="str">
        <f>PDA!C7</f>
        <v/>
      </c>
      <c r="D9" s="159" t="str">
        <f>PDA!D7</f>
        <v/>
      </c>
      <c r="F9" s="153" t="s">
        <v>131</v>
      </c>
      <c r="G9" s="157">
        <f>PDA!J3</f>
        <v>2025</v>
      </c>
      <c r="X9" s="216"/>
      <c r="Y9" s="216"/>
      <c r="Z9" s="216"/>
    </row>
    <row r="10" ht="15.75" customHeight="1"/>
    <row r="11" ht="15.75" customHeight="1">
      <c r="B11" s="157"/>
    </row>
    <row r="12" ht="15.75" customHeight="1">
      <c r="A12" s="160" t="s">
        <v>133</v>
      </c>
      <c r="C12" s="22" t="s">
        <v>157</v>
      </c>
    </row>
    <row r="13" ht="15.75" customHeight="1"/>
    <row r="14" ht="15.75" customHeight="1">
      <c r="A14" s="189"/>
      <c r="B14" s="176" t="s">
        <v>139</v>
      </c>
      <c r="C14" s="113"/>
      <c r="D14" s="113"/>
      <c r="E14" s="113"/>
      <c r="F14" s="113"/>
      <c r="G14" s="113"/>
      <c r="H14" s="61"/>
    </row>
    <row r="15" ht="15.75" customHeight="1">
      <c r="A15" s="190"/>
      <c r="B15" s="191" t="s">
        <v>44</v>
      </c>
      <c r="C15" s="191" t="s">
        <v>143</v>
      </c>
      <c r="D15" s="191" t="s">
        <v>46</v>
      </c>
      <c r="E15" s="90" t="s">
        <v>47</v>
      </c>
      <c r="F15" s="90" t="s">
        <v>35</v>
      </c>
      <c r="G15" s="90" t="s">
        <v>48</v>
      </c>
      <c r="H15" s="35" t="s">
        <v>14</v>
      </c>
    </row>
    <row r="16" ht="15.75" customHeight="1">
      <c r="A16" s="192"/>
      <c r="B16" s="193" t="str">
        <f>SD!B49</f>
        <v/>
      </c>
      <c r="C16" s="93" t="str">
        <f>SD!C49</f>
        <v>: </v>
      </c>
      <c r="D16" s="93" t="str">
        <f>SD!D49</f>
        <v/>
      </c>
      <c r="E16" s="83" t="str">
        <f>SD!E49</f>
        <v>#REF!</v>
      </c>
      <c r="F16" s="83" t="str">
        <f>SD!F49</f>
        <v>Tipo de evaluación: </v>
      </c>
      <c r="G16" s="83" t="str">
        <f>SD!G49</f>
        <v/>
      </c>
      <c r="H16" s="83" t="str">
        <f>SD!H49</f>
        <v/>
      </c>
    </row>
    <row r="17" ht="15.75" customHeight="1">
      <c r="A17" s="192"/>
      <c r="B17" s="77"/>
      <c r="C17" s="77"/>
      <c r="D17" s="77"/>
      <c r="E17" s="35" t="s">
        <v>49</v>
      </c>
      <c r="F17" s="35" t="s">
        <v>37</v>
      </c>
      <c r="G17" s="35" t="s">
        <v>40</v>
      </c>
      <c r="H17" s="35" t="s">
        <v>50</v>
      </c>
    </row>
    <row r="18" ht="15.75" customHeight="1">
      <c r="A18" s="195"/>
      <c r="B18" s="73"/>
      <c r="C18" s="73"/>
      <c r="D18" s="73"/>
      <c r="E18" s="81" t="str">
        <f>SD!E51</f>
        <v>: </v>
      </c>
      <c r="F18" s="81" t="str">
        <f>SD!F51</f>
        <v/>
      </c>
      <c r="G18" s="82" t="str">
        <f>SD!G51</f>
        <v/>
      </c>
      <c r="H18" s="218" t="str">
        <f>SD!H51</f>
        <v/>
      </c>
    </row>
    <row r="19" ht="15.75" customHeight="1">
      <c r="A19" s="219"/>
    </row>
    <row r="20" ht="15.75" customHeight="1">
      <c r="A20" s="190"/>
      <c r="B20" s="191" t="s">
        <v>44</v>
      </c>
      <c r="C20" s="191" t="s">
        <v>143</v>
      </c>
      <c r="D20" s="191" t="s">
        <v>46</v>
      </c>
      <c r="E20" s="90" t="s">
        <v>47</v>
      </c>
      <c r="F20" s="90" t="s">
        <v>35</v>
      </c>
      <c r="G20" s="90" t="s">
        <v>48</v>
      </c>
      <c r="H20" s="35" t="s">
        <v>14</v>
      </c>
    </row>
    <row r="21" ht="15.75" customHeight="1">
      <c r="A21" s="192"/>
      <c r="B21" s="193" t="str">
        <f>SD!B54</f>
        <v/>
      </c>
      <c r="C21" s="194" t="str">
        <f>SD!C54</f>
        <v>: </v>
      </c>
      <c r="D21" s="194" t="str">
        <f>SD!D54</f>
        <v/>
      </c>
      <c r="E21" s="83" t="str">
        <f>SD!E54</f>
        <v/>
      </c>
      <c r="F21" s="83" t="str">
        <f>SD!F54</f>
        <v>Tipo de evaluación: </v>
      </c>
      <c r="G21" s="83" t="str">
        <f>SD!G54</f>
        <v/>
      </c>
      <c r="H21" s="83" t="str">
        <f>SD!H54</f>
        <v/>
      </c>
    </row>
    <row r="22" ht="15.75" customHeight="1">
      <c r="A22" s="192"/>
      <c r="B22" s="77"/>
      <c r="C22" s="80"/>
      <c r="D22" s="80"/>
      <c r="E22" s="35" t="s">
        <v>49</v>
      </c>
      <c r="F22" s="35" t="s">
        <v>13</v>
      </c>
      <c r="G22" s="35" t="s">
        <v>40</v>
      </c>
      <c r="H22" s="35" t="s">
        <v>50</v>
      </c>
    </row>
    <row r="23" ht="15.75" customHeight="1">
      <c r="A23" s="195"/>
      <c r="B23" s="73"/>
      <c r="C23" s="31"/>
      <c r="D23" s="31"/>
      <c r="E23" s="81" t="str">
        <f>SD!E56</f>
        <v>#REF!</v>
      </c>
      <c r="F23" s="81" t="str">
        <f>SD!F56</f>
        <v/>
      </c>
      <c r="G23" s="82" t="str">
        <f>SD!G56</f>
        <v/>
      </c>
      <c r="H23" s="218" t="str">
        <f>SD!H56</f>
        <v/>
      </c>
    </row>
    <row r="24" ht="15.75" customHeight="1">
      <c r="A24" s="219"/>
    </row>
    <row r="25" ht="15.75" customHeight="1">
      <c r="A25" s="190"/>
      <c r="B25" s="191" t="s">
        <v>44</v>
      </c>
      <c r="C25" s="191" t="s">
        <v>143</v>
      </c>
      <c r="D25" s="191" t="s">
        <v>46</v>
      </c>
      <c r="E25" s="90" t="s">
        <v>47</v>
      </c>
      <c r="F25" s="90" t="s">
        <v>35</v>
      </c>
      <c r="G25" s="90" t="s">
        <v>48</v>
      </c>
      <c r="H25" s="35" t="s">
        <v>14</v>
      </c>
    </row>
    <row r="26" ht="15.75" customHeight="1">
      <c r="A26" s="192"/>
      <c r="B26" s="193" t="str">
        <f>SD!B60</f>
        <v/>
      </c>
      <c r="C26" s="194" t="str">
        <f>SD!C60</f>
        <v>: </v>
      </c>
      <c r="D26" s="194" t="str">
        <f>SD!D60</f>
        <v/>
      </c>
      <c r="E26" s="83" t="str">
        <f>SD!E60</f>
        <v/>
      </c>
      <c r="F26" s="83" t="str">
        <f>SD!F60</f>
        <v>Tipo de evaluación: </v>
      </c>
      <c r="G26" s="83" t="str">
        <f>SD!G60</f>
        <v/>
      </c>
      <c r="H26" s="83" t="str">
        <f>SD!H60</f>
        <v/>
      </c>
    </row>
    <row r="27" ht="15.75" customHeight="1">
      <c r="A27" s="192"/>
      <c r="B27" s="77"/>
      <c r="C27" s="80"/>
      <c r="D27" s="80"/>
      <c r="E27" s="35" t="s">
        <v>49</v>
      </c>
      <c r="F27" s="35" t="s">
        <v>13</v>
      </c>
      <c r="G27" s="35" t="s">
        <v>40</v>
      </c>
      <c r="H27" s="35" t="s">
        <v>50</v>
      </c>
    </row>
    <row r="28" ht="15.75" customHeight="1">
      <c r="A28" s="195"/>
      <c r="B28" s="73"/>
      <c r="C28" s="31"/>
      <c r="D28" s="31"/>
      <c r="E28" s="81" t="str">
        <f>SD!E62</f>
        <v>: </v>
      </c>
      <c r="F28" s="81" t="str">
        <f>SD!F62</f>
        <v/>
      </c>
      <c r="G28" s="82" t="str">
        <f>SD!G62</f>
        <v/>
      </c>
      <c r="H28" s="218" t="str">
        <f>SD!H62</f>
        <v/>
      </c>
    </row>
    <row r="29" ht="15.75" customHeight="1">
      <c r="A29" s="36"/>
    </row>
    <row r="30" ht="15.75" customHeight="1">
      <c r="A30" s="190"/>
      <c r="B30" s="191" t="s">
        <v>44</v>
      </c>
      <c r="C30" s="191" t="s">
        <v>143</v>
      </c>
      <c r="D30" s="191" t="s">
        <v>46</v>
      </c>
      <c r="E30" s="90" t="s">
        <v>47</v>
      </c>
      <c r="F30" s="90" t="s">
        <v>35</v>
      </c>
      <c r="G30" s="90" t="s">
        <v>48</v>
      </c>
      <c r="H30" s="35" t="s">
        <v>14</v>
      </c>
    </row>
    <row r="31" ht="15.75" customHeight="1">
      <c r="A31" s="192"/>
      <c r="B31" s="193" t="str">
        <f>SD!B65</f>
        <v/>
      </c>
      <c r="C31" s="194" t="str">
        <f>SD!C65</f>
        <v>: </v>
      </c>
      <c r="D31" s="194" t="str">
        <f>SD!D65</f>
        <v/>
      </c>
      <c r="E31" s="83" t="str">
        <f>SD!E65</f>
        <v/>
      </c>
      <c r="F31" s="83" t="str">
        <f>SD!F65</f>
        <v>Tipo de Evaluacióe: </v>
      </c>
      <c r="G31" s="83" t="str">
        <f>SD!G65</f>
        <v/>
      </c>
      <c r="H31" s="83" t="str">
        <f>SD!H65</f>
        <v/>
      </c>
    </row>
    <row r="32" ht="15.75" customHeight="1">
      <c r="A32" s="192"/>
      <c r="B32" s="77"/>
      <c r="C32" s="80"/>
      <c r="D32" s="80"/>
      <c r="E32" s="35" t="s">
        <v>49</v>
      </c>
      <c r="F32" s="35" t="s">
        <v>13</v>
      </c>
      <c r="G32" s="35" t="s">
        <v>40</v>
      </c>
      <c r="H32" s="35" t="s">
        <v>50</v>
      </c>
    </row>
    <row r="33" ht="15.75" customHeight="1">
      <c r="A33" s="195"/>
      <c r="B33" s="73"/>
      <c r="C33" s="31"/>
      <c r="D33" s="31"/>
      <c r="E33" s="81" t="str">
        <f>SD!E67</f>
        <v>: </v>
      </c>
      <c r="F33" s="81" t="str">
        <f>SD!F67</f>
        <v/>
      </c>
      <c r="G33" s="82" t="str">
        <f>SD!G67</f>
        <v/>
      </c>
      <c r="H33" s="218" t="str">
        <f>SD!H67</f>
        <v/>
      </c>
    </row>
    <row r="34" ht="15.75" customHeight="1"/>
    <row r="35" ht="15.75" customHeight="1">
      <c r="A35" s="160"/>
      <c r="B35" s="205" t="s">
        <v>148</v>
      </c>
      <c r="C35" s="61"/>
      <c r="D35" s="206">
        <f>(H16+H21+H26+H31)/60</f>
        <v>0</v>
      </c>
      <c r="E35" s="207"/>
      <c r="F35" s="220" t="s">
        <v>149</v>
      </c>
      <c r="G35" s="61"/>
      <c r="H35" s="209">
        <f>G18+G23+G28+G33</f>
        <v>0</v>
      </c>
      <c r="I35" s="204"/>
      <c r="J35" s="20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A1:H1"/>
    <mergeCell ref="A2:H2"/>
    <mergeCell ref="A3:H3"/>
    <mergeCell ref="B4:H4"/>
    <mergeCell ref="G6:H6"/>
    <mergeCell ref="D9:E9"/>
    <mergeCell ref="C12:H12"/>
    <mergeCell ref="D21:D23"/>
    <mergeCell ref="A24:H24"/>
    <mergeCell ref="A29:H29"/>
    <mergeCell ref="B14:H14"/>
    <mergeCell ref="A15:A18"/>
    <mergeCell ref="B16:B18"/>
    <mergeCell ref="C16:C18"/>
    <mergeCell ref="D16:D18"/>
    <mergeCell ref="A19:H19"/>
    <mergeCell ref="A20:A23"/>
    <mergeCell ref="B31:B33"/>
    <mergeCell ref="C31:C33"/>
    <mergeCell ref="B35:C35"/>
    <mergeCell ref="F35:G35"/>
    <mergeCell ref="B21:B23"/>
    <mergeCell ref="C21:C23"/>
    <mergeCell ref="A25:A28"/>
    <mergeCell ref="B26:B28"/>
    <mergeCell ref="C26:C28"/>
    <mergeCell ref="D26:D28"/>
    <mergeCell ref="A30:A33"/>
    <mergeCell ref="D31:D33"/>
  </mergeCells>
  <printOptions horizontalCentered="1"/>
  <pageMargins bottom="0.75" footer="0.0" header="0.0" left="0.25" right="0.25" top="0.75"/>
  <pageSetup paperSize="9" cellComments="atEnd" orientation="portrait" pageOrder="overThenDown"/>
  <rowBreaks count="1" manualBreakCount="1">
    <brk id="23" man="1"/>
  </rowBreaks>
  <colBreaks count="1" manualBreakCount="1">
    <brk id="8" man="1"/>
  </colBreaks>
  <drawing r:id="rId1"/>
</worksheet>
</file>