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PhilBourke\Documents\Cricket\"/>
    </mc:Choice>
  </mc:AlternateContent>
  <xr:revisionPtr revIDLastSave="0" documentId="13_ncr:1_{71A1B405-5E87-422E-9837-410CF7DF66D7}" xr6:coauthVersionLast="47" xr6:coauthVersionMax="47" xr10:uidLastSave="{00000000-0000-0000-0000-000000000000}"/>
  <bookViews>
    <workbookView xWindow="-38510" yWindow="-110" windowWidth="38620" windowHeight="21100" activeTab="2" xr2:uid="{00000000-000D-0000-FFFF-FFFF00000000}"/>
  </bookViews>
  <sheets>
    <sheet name="ALL TIME" sheetId="1" r:id="rId1"/>
    <sheet name="Career Achievements" sheetId="2" r:id="rId2"/>
    <sheet name="2024" sheetId="18" r:id="rId3"/>
    <sheet name="2023" sheetId="14" r:id="rId4"/>
    <sheet name="2022" sheetId="13" r:id="rId5"/>
    <sheet name="2021" sheetId="12" r:id="rId6"/>
    <sheet name="2020" sheetId="11" r:id="rId7"/>
    <sheet name="2019" sheetId="10" r:id="rId8"/>
    <sheet name="2018" sheetId="9" r:id="rId9"/>
    <sheet name="2017" sheetId="8" r:id="rId10"/>
    <sheet name="2016" sheetId="7" r:id="rId11"/>
    <sheet name="2015" sheetId="6" r:id="rId12"/>
    <sheet name="2014" sheetId="5" r:id="rId13"/>
    <sheet name="2013" sheetId="4" r:id="rId14"/>
    <sheet name="2012" sheetId="3" r:id="rId15"/>
  </sheets>
  <definedNames>
    <definedName name="_xlnm._FilterDatabase" localSheetId="14" hidden="1">'2012'!$A$1:$W$25</definedName>
    <definedName name="_xlnm._FilterDatabase" localSheetId="12" hidden="1">'2014'!$A$1:$W$33</definedName>
    <definedName name="_xlnm._FilterDatabase" localSheetId="11" hidden="1">'2015'!$A$1:$W$40</definedName>
    <definedName name="_xlnm._FilterDatabase" localSheetId="10" hidden="1">'2016'!$A$1:$W$32</definedName>
    <definedName name="_xlnm._FilterDatabase" localSheetId="9" hidden="1">'2017'!$A$1:$W$35</definedName>
    <definedName name="_xlnm._FilterDatabase" localSheetId="8" hidden="1">'2018'!$A$1:$W$37</definedName>
    <definedName name="_xlnm._FilterDatabase" localSheetId="7" hidden="1">'2019'!$A$1:$W$32</definedName>
    <definedName name="_xlnm._FilterDatabase" localSheetId="0" hidden="1">'ALL TIME'!$A$1:$AC$108</definedName>
    <definedName name="Player">'ALL TIME'!$A:$A</definedName>
    <definedName name="_xlnm.Print_Area" localSheetId="2">'2024'!$A$1:$Y$30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21" roundtripDataChecksum="Btu2gN2vAOhAIwJPFNA9EuJ7e7vtM/emp4HQfww1m3c="/>
    </ext>
  </extLst>
</workbook>
</file>

<file path=xl/calcChain.xml><?xml version="1.0" encoding="utf-8"?>
<calcChain xmlns="http://schemas.openxmlformats.org/spreadsheetml/2006/main">
  <c r="J3" i="1" l="1"/>
  <c r="K3" i="1"/>
  <c r="J4" i="1"/>
  <c r="K4" i="1"/>
  <c r="J5" i="1"/>
  <c r="K5" i="1"/>
  <c r="J6" i="1"/>
  <c r="K6" i="1"/>
  <c r="J7" i="1"/>
  <c r="K7" i="1"/>
  <c r="J8" i="1"/>
  <c r="K8" i="1"/>
  <c r="J9" i="1"/>
  <c r="K9" i="1"/>
  <c r="J10" i="1"/>
  <c r="K10" i="1"/>
  <c r="J11" i="1"/>
  <c r="K11" i="1"/>
  <c r="J12" i="1"/>
  <c r="K12" i="1"/>
  <c r="J13" i="1"/>
  <c r="K13" i="1"/>
  <c r="J14" i="1"/>
  <c r="K14" i="1"/>
  <c r="J15" i="1"/>
  <c r="K15" i="1"/>
  <c r="J16" i="1"/>
  <c r="K16" i="1"/>
  <c r="J17" i="1"/>
  <c r="K17" i="1"/>
  <c r="J18" i="1"/>
  <c r="K18" i="1"/>
  <c r="J19" i="1"/>
  <c r="K19" i="1"/>
  <c r="J20" i="1"/>
  <c r="K20" i="1"/>
  <c r="J21" i="1"/>
  <c r="K21" i="1"/>
  <c r="J22" i="1"/>
  <c r="K22" i="1"/>
  <c r="J23" i="1"/>
  <c r="K23" i="1"/>
  <c r="J24" i="1"/>
  <c r="K24" i="1"/>
  <c r="J25" i="1"/>
  <c r="K25" i="1"/>
  <c r="J26" i="1"/>
  <c r="K26" i="1"/>
  <c r="J27" i="1"/>
  <c r="K27" i="1"/>
  <c r="J28" i="1"/>
  <c r="K28" i="1"/>
  <c r="J29" i="1"/>
  <c r="K29" i="1"/>
  <c r="J30" i="1"/>
  <c r="K30" i="1"/>
  <c r="J31" i="1"/>
  <c r="K31" i="1"/>
  <c r="J32" i="1"/>
  <c r="K32" i="1"/>
  <c r="J33" i="1"/>
  <c r="K33" i="1"/>
  <c r="J34" i="1"/>
  <c r="K34" i="1"/>
  <c r="J35" i="1"/>
  <c r="K35" i="1"/>
  <c r="J36" i="1"/>
  <c r="K36" i="1"/>
  <c r="J37" i="1"/>
  <c r="K37" i="1"/>
  <c r="J38" i="1"/>
  <c r="K38" i="1"/>
  <c r="J39" i="1"/>
  <c r="K39" i="1"/>
  <c r="J40" i="1"/>
  <c r="K40" i="1"/>
  <c r="J41" i="1"/>
  <c r="K41" i="1"/>
  <c r="J42" i="1"/>
  <c r="K42" i="1"/>
  <c r="J43" i="1"/>
  <c r="K43" i="1"/>
  <c r="J44" i="1"/>
  <c r="K44" i="1"/>
  <c r="J45" i="1"/>
  <c r="K45" i="1"/>
  <c r="J46" i="1"/>
  <c r="K46" i="1"/>
  <c r="J47" i="1"/>
  <c r="K47" i="1"/>
  <c r="J48" i="1"/>
  <c r="K48" i="1"/>
  <c r="J49" i="1"/>
  <c r="K49" i="1"/>
  <c r="J50" i="1"/>
  <c r="K50" i="1"/>
  <c r="J51" i="1"/>
  <c r="K51" i="1"/>
  <c r="J52" i="1"/>
  <c r="K52" i="1"/>
  <c r="J53" i="1"/>
  <c r="K53" i="1"/>
  <c r="J54" i="1"/>
  <c r="K54" i="1"/>
  <c r="J55" i="1"/>
  <c r="K55" i="1"/>
  <c r="J56" i="1"/>
  <c r="K56" i="1"/>
  <c r="J57" i="1"/>
  <c r="K57" i="1"/>
  <c r="J58" i="1"/>
  <c r="K58" i="1"/>
  <c r="J59" i="1"/>
  <c r="K59" i="1"/>
  <c r="J60" i="1"/>
  <c r="K60" i="1"/>
  <c r="J61" i="1"/>
  <c r="K61" i="1"/>
  <c r="J62" i="1"/>
  <c r="K62" i="1"/>
  <c r="J63" i="1"/>
  <c r="K63" i="1"/>
  <c r="J64" i="1"/>
  <c r="K64" i="1"/>
  <c r="J65" i="1"/>
  <c r="K65" i="1"/>
  <c r="J66" i="1"/>
  <c r="K66" i="1"/>
  <c r="J67" i="1"/>
  <c r="K67" i="1"/>
  <c r="J68" i="1"/>
  <c r="K68" i="1"/>
  <c r="J69" i="1"/>
  <c r="K69" i="1"/>
  <c r="J70" i="1"/>
  <c r="K70" i="1"/>
  <c r="J71" i="1"/>
  <c r="K71" i="1"/>
  <c r="J72" i="1"/>
  <c r="K72" i="1"/>
  <c r="J73" i="1"/>
  <c r="K73" i="1"/>
  <c r="J74" i="1"/>
  <c r="K74" i="1"/>
  <c r="J75" i="1"/>
  <c r="K75" i="1"/>
  <c r="J76" i="1"/>
  <c r="K76" i="1"/>
  <c r="J77" i="1"/>
  <c r="K77" i="1"/>
  <c r="J78" i="1"/>
  <c r="K78" i="1"/>
  <c r="J79" i="1"/>
  <c r="K79" i="1"/>
  <c r="J80" i="1"/>
  <c r="K80" i="1"/>
  <c r="J81" i="1"/>
  <c r="K81" i="1"/>
  <c r="J82" i="1"/>
  <c r="K82" i="1"/>
  <c r="J83" i="1"/>
  <c r="K83" i="1"/>
  <c r="J84" i="1"/>
  <c r="K84" i="1"/>
  <c r="J85" i="1"/>
  <c r="K85" i="1"/>
  <c r="J86" i="1"/>
  <c r="K86" i="1"/>
  <c r="J87" i="1"/>
  <c r="K87" i="1"/>
  <c r="J88" i="1"/>
  <c r="K88" i="1"/>
  <c r="J89" i="1"/>
  <c r="K89" i="1"/>
  <c r="J90" i="1"/>
  <c r="K90" i="1"/>
  <c r="J91" i="1"/>
  <c r="K91" i="1"/>
  <c r="J92" i="1"/>
  <c r="K92" i="1"/>
  <c r="J93" i="1"/>
  <c r="K93" i="1"/>
  <c r="J94" i="1"/>
  <c r="K94" i="1"/>
  <c r="J95" i="1"/>
  <c r="K95" i="1"/>
  <c r="J96" i="1"/>
  <c r="K96" i="1"/>
  <c r="J97" i="1"/>
  <c r="K97" i="1"/>
  <c r="J98" i="1"/>
  <c r="K98" i="1"/>
  <c r="J99" i="1"/>
  <c r="K99" i="1"/>
  <c r="J100" i="1"/>
  <c r="K100" i="1"/>
  <c r="J101" i="1"/>
  <c r="K101" i="1"/>
  <c r="J102" i="1"/>
  <c r="K102" i="1"/>
  <c r="J103" i="1"/>
  <c r="K103" i="1"/>
  <c r="J104" i="1"/>
  <c r="K104" i="1"/>
  <c r="J105" i="1"/>
  <c r="K105" i="1"/>
  <c r="J106" i="1"/>
  <c r="K106" i="1"/>
  <c r="J107" i="1"/>
  <c r="K107" i="1"/>
  <c r="J108" i="1"/>
  <c r="K108" i="1"/>
  <c r="K2" i="1"/>
  <c r="J2" i="1"/>
  <c r="W108" i="1" a="1"/>
  <c r="W108" i="1" s="1"/>
  <c r="Y108" i="1" s="1" a="1"/>
  <c r="Y108" i="1" s="1"/>
  <c r="W107" i="1" a="1"/>
  <c r="W107" i="1" s="1"/>
  <c r="Y107" i="1" s="1" a="1"/>
  <c r="Y107" i="1" s="1"/>
  <c r="W106" i="1" a="1"/>
  <c r="W106" i="1" s="1"/>
  <c r="Y106" i="1" s="1" a="1"/>
  <c r="Y106" i="1" s="1"/>
  <c r="W105" i="1" a="1"/>
  <c r="W105" i="1" s="1"/>
  <c r="Y105" i="1" s="1" a="1"/>
  <c r="Y105" i="1" s="1"/>
  <c r="W104" i="1" a="1"/>
  <c r="W104" i="1" s="1"/>
  <c r="Y104" i="1" s="1" a="1"/>
  <c r="Y104" i="1" s="1"/>
  <c r="W103" i="1" a="1"/>
  <c r="W103" i="1" s="1"/>
  <c r="Y103" i="1" s="1" a="1"/>
  <c r="Y103" i="1" s="1"/>
  <c r="W102" i="1" a="1"/>
  <c r="W102" i="1" s="1"/>
  <c r="Y102" i="1" s="1" a="1"/>
  <c r="Y102" i="1" s="1"/>
  <c r="W53" i="1" a="1"/>
  <c r="W53" i="1" s="1"/>
  <c r="Y53" i="1" s="1" a="1"/>
  <c r="Y53" i="1" s="1"/>
  <c r="W71" i="1" a="1"/>
  <c r="W71" i="1" s="1"/>
  <c r="Y71" i="1" s="1" a="1"/>
  <c r="Y71" i="1" s="1"/>
  <c r="W5" i="1" a="1"/>
  <c r="W5" i="1" s="1"/>
  <c r="Y5" i="1" s="1" a="1"/>
  <c r="Y5" i="1" s="1"/>
  <c r="W19" i="1" a="1"/>
  <c r="W19" i="1" s="1"/>
  <c r="Y19" i="1" s="1" a="1"/>
  <c r="Y19" i="1" s="1"/>
  <c r="W101" i="1" a="1"/>
  <c r="W101" i="1" s="1"/>
  <c r="Y101" i="1" s="1" a="1"/>
  <c r="Y101" i="1" s="1"/>
  <c r="W100" i="1" a="1"/>
  <c r="W100" i="1" s="1"/>
  <c r="Y100" i="1" s="1" a="1"/>
  <c r="Y100" i="1" s="1"/>
  <c r="W99" i="1" a="1"/>
  <c r="W99" i="1" s="1"/>
  <c r="Y99" i="1" s="1" a="1"/>
  <c r="Y99" i="1" s="1"/>
  <c r="W98" i="1" a="1"/>
  <c r="W98" i="1" s="1"/>
  <c r="Y98" i="1" s="1" a="1"/>
  <c r="Y98" i="1" s="1"/>
  <c r="W97" i="1" a="1"/>
  <c r="W97" i="1" s="1"/>
  <c r="Y97" i="1" s="1" a="1"/>
  <c r="Y97" i="1" s="1"/>
  <c r="W96" i="1" a="1"/>
  <c r="W96" i="1" s="1"/>
  <c r="Y96" i="1" s="1" a="1"/>
  <c r="Y96" i="1" s="1"/>
  <c r="W95" i="1" a="1"/>
  <c r="W95" i="1" s="1"/>
  <c r="Y95" i="1" s="1" a="1"/>
  <c r="Y95" i="1" s="1"/>
  <c r="W94" i="1" a="1"/>
  <c r="W94" i="1" s="1"/>
  <c r="Y94" i="1" s="1" a="1"/>
  <c r="Y94" i="1" s="1"/>
  <c r="W93" i="1" a="1"/>
  <c r="W93" i="1" s="1"/>
  <c r="Y93" i="1" s="1" a="1"/>
  <c r="Y93" i="1" s="1"/>
  <c r="W92" i="1" a="1"/>
  <c r="W92" i="1" s="1"/>
  <c r="Y92" i="1" s="1" a="1"/>
  <c r="Y92" i="1" s="1"/>
  <c r="W91" i="1" a="1"/>
  <c r="W91" i="1" s="1"/>
  <c r="Y91" i="1" s="1" a="1"/>
  <c r="Y91" i="1" s="1"/>
  <c r="W90" i="1" a="1"/>
  <c r="W90" i="1" s="1"/>
  <c r="Y90" i="1" s="1" a="1"/>
  <c r="Y90" i="1" s="1"/>
  <c r="W89" i="1" a="1"/>
  <c r="W89" i="1" s="1"/>
  <c r="Y89" i="1" s="1" a="1"/>
  <c r="Y89" i="1" s="1"/>
  <c r="W88" i="1" a="1"/>
  <c r="W88" i="1" s="1"/>
  <c r="Y88" i="1" s="1" a="1"/>
  <c r="Y88" i="1" s="1"/>
  <c r="W87" i="1" a="1"/>
  <c r="W87" i="1" s="1"/>
  <c r="Y87" i="1" s="1" a="1"/>
  <c r="Y87" i="1" s="1"/>
  <c r="W86" i="1" a="1"/>
  <c r="W86" i="1" s="1"/>
  <c r="Y86" i="1" s="1" a="1"/>
  <c r="Y86" i="1" s="1"/>
  <c r="W85" i="1" a="1"/>
  <c r="W85" i="1" s="1"/>
  <c r="Y85" i="1" s="1" a="1"/>
  <c r="Y85" i="1" s="1"/>
  <c r="W84" i="1" a="1"/>
  <c r="W84" i="1" s="1"/>
  <c r="Y84" i="1" s="1" a="1"/>
  <c r="Y84" i="1" s="1"/>
  <c r="W83" i="1" a="1"/>
  <c r="W83" i="1" s="1"/>
  <c r="Y83" i="1" s="1" a="1"/>
  <c r="Y83" i="1" s="1"/>
  <c r="W82" i="1" a="1"/>
  <c r="W82" i="1" s="1"/>
  <c r="Y82" i="1" s="1" a="1"/>
  <c r="Y82" i="1" s="1"/>
  <c r="W81" i="1" a="1"/>
  <c r="W81" i="1" s="1"/>
  <c r="Y81" i="1" s="1" a="1"/>
  <c r="Y81" i="1" s="1"/>
  <c r="W80" i="1" a="1"/>
  <c r="W80" i="1" s="1"/>
  <c r="Y80" i="1" s="1" a="1"/>
  <c r="Y80" i="1" s="1"/>
  <c r="W79" i="1" a="1"/>
  <c r="W79" i="1" s="1"/>
  <c r="Y79" i="1" s="1" a="1"/>
  <c r="Y79" i="1" s="1"/>
  <c r="W78" i="1" a="1"/>
  <c r="W78" i="1" s="1"/>
  <c r="Y78" i="1" s="1" a="1"/>
  <c r="Y78" i="1" s="1"/>
  <c r="W77" i="1" a="1"/>
  <c r="W77" i="1" s="1"/>
  <c r="Y77" i="1" s="1" a="1"/>
  <c r="Y77" i="1" s="1"/>
  <c r="W76" i="1" a="1"/>
  <c r="W76" i="1" s="1"/>
  <c r="Y76" i="1" s="1" a="1"/>
  <c r="Y76" i="1" s="1"/>
  <c r="W75" i="1" a="1"/>
  <c r="W75" i="1" s="1"/>
  <c r="Y75" i="1" s="1" a="1"/>
  <c r="Y75" i="1" s="1"/>
  <c r="W74" i="1" a="1"/>
  <c r="W74" i="1" s="1"/>
  <c r="Y74" i="1" s="1" a="1"/>
  <c r="Y74" i="1" s="1"/>
  <c r="W73" i="1" a="1"/>
  <c r="W73" i="1" s="1"/>
  <c r="Y73" i="1" s="1" a="1"/>
  <c r="Y73" i="1" s="1"/>
  <c r="W72" i="1" a="1"/>
  <c r="W72" i="1" s="1"/>
  <c r="Y72" i="1" s="1" a="1"/>
  <c r="Y72" i="1" s="1"/>
  <c r="W70" i="1" a="1"/>
  <c r="W70" i="1" s="1"/>
  <c r="Y70" i="1" s="1" a="1"/>
  <c r="Y70" i="1" s="1"/>
  <c r="W69" i="1" a="1"/>
  <c r="W69" i="1" s="1"/>
  <c r="Y69" i="1" s="1" a="1"/>
  <c r="Y69" i="1" s="1"/>
  <c r="W68" i="1" a="1"/>
  <c r="W68" i="1" s="1"/>
  <c r="Y68" i="1" s="1" a="1"/>
  <c r="Y68" i="1" s="1"/>
  <c r="W67" i="1" a="1"/>
  <c r="W67" i="1" s="1"/>
  <c r="Y67" i="1" s="1" a="1"/>
  <c r="Y67" i="1" s="1"/>
  <c r="W66" i="1" a="1"/>
  <c r="W66" i="1" s="1"/>
  <c r="Y66" i="1" s="1" a="1"/>
  <c r="Y66" i="1" s="1"/>
  <c r="W65" i="1" a="1"/>
  <c r="W65" i="1" s="1"/>
  <c r="Y65" i="1" s="1" a="1"/>
  <c r="Y65" i="1" s="1"/>
  <c r="W64" i="1" a="1"/>
  <c r="W64" i="1" s="1"/>
  <c r="Y64" i="1" s="1" a="1"/>
  <c r="Y64" i="1" s="1"/>
  <c r="W63" i="1" a="1"/>
  <c r="W63" i="1" s="1"/>
  <c r="Y63" i="1" s="1" a="1"/>
  <c r="Y63" i="1" s="1"/>
  <c r="W62" i="1" a="1"/>
  <c r="W62" i="1" s="1"/>
  <c r="Y62" i="1" s="1" a="1"/>
  <c r="Y62" i="1" s="1"/>
  <c r="W61" i="1" a="1"/>
  <c r="W61" i="1" s="1"/>
  <c r="Y61" i="1" s="1" a="1"/>
  <c r="Y61" i="1" s="1"/>
  <c r="W60" i="1" a="1"/>
  <c r="W60" i="1" s="1"/>
  <c r="Y60" i="1" s="1" a="1"/>
  <c r="Y60" i="1" s="1"/>
  <c r="W59" i="1" a="1"/>
  <c r="W59" i="1" s="1"/>
  <c r="Y59" i="1" s="1" a="1"/>
  <c r="Y59" i="1" s="1"/>
  <c r="W58" i="1" a="1"/>
  <c r="W58" i="1" s="1"/>
  <c r="Y58" i="1" s="1" a="1"/>
  <c r="Y58" i="1" s="1"/>
  <c r="W57" i="1" a="1"/>
  <c r="W57" i="1" s="1"/>
  <c r="Y57" i="1" s="1" a="1"/>
  <c r="Y57" i="1" s="1"/>
  <c r="W56" i="1" a="1"/>
  <c r="W56" i="1" s="1"/>
  <c r="Y56" i="1" s="1" a="1"/>
  <c r="Y56" i="1" s="1"/>
  <c r="W55" i="1" a="1"/>
  <c r="W55" i="1" s="1"/>
  <c r="Y55" i="1" s="1" a="1"/>
  <c r="Y55" i="1" s="1"/>
  <c r="W54" i="1" a="1"/>
  <c r="W54" i="1" s="1"/>
  <c r="Y54" i="1" s="1" a="1"/>
  <c r="Y54" i="1" s="1"/>
  <c r="W52" i="1" a="1"/>
  <c r="W52" i="1" s="1"/>
  <c r="Y52" i="1" s="1" a="1"/>
  <c r="Y52" i="1" s="1"/>
  <c r="W51" i="1" a="1"/>
  <c r="W51" i="1" s="1"/>
  <c r="Y51" i="1" s="1" a="1"/>
  <c r="Y51" i="1" s="1"/>
  <c r="W50" i="1" a="1"/>
  <c r="W50" i="1" s="1"/>
  <c r="Y50" i="1" s="1" a="1"/>
  <c r="Y50" i="1" s="1"/>
  <c r="W49" i="1" a="1"/>
  <c r="W49" i="1" s="1"/>
  <c r="Y49" i="1" s="1" a="1"/>
  <c r="Y49" i="1" s="1"/>
  <c r="W48" i="1" a="1"/>
  <c r="W48" i="1" s="1"/>
  <c r="Y48" i="1" s="1" a="1"/>
  <c r="Y48" i="1" s="1"/>
  <c r="W47" i="1" a="1"/>
  <c r="W47" i="1" s="1"/>
  <c r="Y47" i="1" s="1" a="1"/>
  <c r="Y47" i="1" s="1"/>
  <c r="W46" i="1" a="1"/>
  <c r="W46" i="1" s="1"/>
  <c r="Y46" i="1" s="1" a="1"/>
  <c r="Y46" i="1" s="1"/>
  <c r="W45" i="1" a="1"/>
  <c r="W45" i="1" s="1"/>
  <c r="Y45" i="1" s="1" a="1"/>
  <c r="Y45" i="1" s="1"/>
  <c r="W44" i="1" a="1"/>
  <c r="W44" i="1" s="1"/>
  <c r="Y44" i="1" s="1" a="1"/>
  <c r="Y44" i="1" s="1"/>
  <c r="W43" i="1" a="1"/>
  <c r="W43" i="1" s="1"/>
  <c r="Y43" i="1" s="1" a="1"/>
  <c r="Y43" i="1" s="1"/>
  <c r="W42" i="1" a="1"/>
  <c r="W42" i="1" s="1"/>
  <c r="Y42" i="1" s="1" a="1"/>
  <c r="Y42" i="1" s="1"/>
  <c r="W41" i="1" a="1"/>
  <c r="W41" i="1" s="1"/>
  <c r="Y41" i="1" s="1" a="1"/>
  <c r="Y41" i="1" s="1"/>
  <c r="W40" i="1" a="1"/>
  <c r="W40" i="1" s="1"/>
  <c r="Y40" i="1" s="1" a="1"/>
  <c r="Y40" i="1" s="1"/>
  <c r="W39" i="1" a="1"/>
  <c r="W39" i="1" s="1"/>
  <c r="Y39" i="1" s="1" a="1"/>
  <c r="Y39" i="1" s="1"/>
  <c r="W38" i="1" a="1"/>
  <c r="W38" i="1" s="1"/>
  <c r="Y38" i="1" s="1" a="1"/>
  <c r="Y38" i="1" s="1"/>
  <c r="W37" i="1" a="1"/>
  <c r="W37" i="1" s="1"/>
  <c r="Y37" i="1" s="1" a="1"/>
  <c r="Y37" i="1" s="1"/>
  <c r="W36" i="1" a="1"/>
  <c r="W36" i="1" s="1"/>
  <c r="Y36" i="1" s="1" a="1"/>
  <c r="Y36" i="1" s="1"/>
  <c r="W35" i="1" a="1"/>
  <c r="W35" i="1" s="1"/>
  <c r="Y35" i="1" s="1" a="1"/>
  <c r="Y35" i="1" s="1"/>
  <c r="W34" i="1" a="1"/>
  <c r="W34" i="1" s="1"/>
  <c r="Y34" i="1" s="1" a="1"/>
  <c r="Y34" i="1" s="1"/>
  <c r="W33" i="1" a="1"/>
  <c r="W33" i="1" s="1"/>
  <c r="Y33" i="1" s="1" a="1"/>
  <c r="Y33" i="1" s="1"/>
  <c r="W32" i="1" a="1"/>
  <c r="W32" i="1" s="1"/>
  <c r="Y32" i="1" s="1" a="1"/>
  <c r="Y32" i="1" s="1"/>
  <c r="W31" i="1" a="1"/>
  <c r="W31" i="1" s="1"/>
  <c r="Y31" i="1" s="1" a="1"/>
  <c r="Y31" i="1" s="1"/>
  <c r="W30" i="1" a="1"/>
  <c r="W30" i="1" s="1"/>
  <c r="Y30" i="1" s="1" a="1"/>
  <c r="Y30" i="1" s="1"/>
  <c r="W29" i="1" a="1"/>
  <c r="W29" i="1" s="1"/>
  <c r="Y29" i="1" s="1" a="1"/>
  <c r="Y29" i="1" s="1"/>
  <c r="W28" i="1" a="1"/>
  <c r="W28" i="1" s="1"/>
  <c r="Y28" i="1" s="1" a="1"/>
  <c r="Y28" i="1" s="1"/>
  <c r="W27" i="1" a="1"/>
  <c r="W27" i="1" s="1"/>
  <c r="Y27" i="1" s="1" a="1"/>
  <c r="Y27" i="1" s="1"/>
  <c r="W26" i="1" a="1"/>
  <c r="W26" i="1" s="1"/>
  <c r="Y26" i="1" s="1" a="1"/>
  <c r="Y26" i="1" s="1"/>
  <c r="W25" i="1" a="1"/>
  <c r="W25" i="1" s="1"/>
  <c r="Y25" i="1" s="1" a="1"/>
  <c r="Y25" i="1" s="1"/>
  <c r="W24" i="1" a="1"/>
  <c r="W24" i="1" s="1"/>
  <c r="Y24" i="1" s="1" a="1"/>
  <c r="Y24" i="1" s="1"/>
  <c r="W23" i="1" a="1"/>
  <c r="W23" i="1" s="1"/>
  <c r="Y23" i="1" s="1" a="1"/>
  <c r="Y23" i="1" s="1"/>
  <c r="W22" i="1" a="1"/>
  <c r="W22" i="1" s="1"/>
  <c r="Y22" i="1" s="1" a="1"/>
  <c r="Y22" i="1" s="1"/>
  <c r="W21" i="1" a="1"/>
  <c r="W21" i="1" s="1"/>
  <c r="Y21" i="1" s="1" a="1"/>
  <c r="Y21" i="1" s="1"/>
  <c r="W20" i="1" a="1"/>
  <c r="W20" i="1" s="1"/>
  <c r="Y20" i="1" s="1" a="1"/>
  <c r="Y20" i="1" s="1"/>
  <c r="W18" i="1" a="1"/>
  <c r="W18" i="1" s="1"/>
  <c r="Y18" i="1" s="1" a="1"/>
  <c r="Y18" i="1" s="1"/>
  <c r="W17" i="1" a="1"/>
  <c r="W17" i="1" s="1"/>
  <c r="Y17" i="1" s="1" a="1"/>
  <c r="Y17" i="1" s="1"/>
  <c r="W16" i="1" a="1"/>
  <c r="W16" i="1" s="1"/>
  <c r="Y16" i="1" s="1" a="1"/>
  <c r="Y16" i="1" s="1"/>
  <c r="W15" i="1" a="1"/>
  <c r="W15" i="1" s="1"/>
  <c r="Y15" i="1" s="1" a="1"/>
  <c r="Y15" i="1" s="1"/>
  <c r="W14" i="1" a="1"/>
  <c r="W14" i="1" s="1"/>
  <c r="Y14" i="1" s="1" a="1"/>
  <c r="Y14" i="1" s="1"/>
  <c r="W13" i="1" a="1"/>
  <c r="W13" i="1" s="1"/>
  <c r="Y13" i="1" s="1" a="1"/>
  <c r="Y13" i="1" s="1"/>
  <c r="W12" i="1" a="1"/>
  <c r="W12" i="1" s="1"/>
  <c r="Y12" i="1" s="1" a="1"/>
  <c r="Y12" i="1" s="1"/>
  <c r="W11" i="1" a="1"/>
  <c r="W11" i="1" s="1"/>
  <c r="Y11" i="1" s="1" a="1"/>
  <c r="Y11" i="1" s="1"/>
  <c r="W10" i="1" a="1"/>
  <c r="W10" i="1" s="1"/>
  <c r="Y10" i="1" s="1" a="1"/>
  <c r="Y10" i="1" s="1"/>
  <c r="W9" i="1" a="1"/>
  <c r="W9" i="1" s="1"/>
  <c r="Y9" i="1" s="1" a="1"/>
  <c r="Y9" i="1" s="1"/>
  <c r="W8" i="1" a="1"/>
  <c r="W8" i="1" s="1"/>
  <c r="Y8" i="1" s="1" a="1"/>
  <c r="Y8" i="1" s="1"/>
  <c r="W7" i="1" a="1"/>
  <c r="W7" i="1" s="1"/>
  <c r="Y7" i="1" s="1" a="1"/>
  <c r="Y7" i="1" s="1"/>
  <c r="W6" i="1" a="1"/>
  <c r="W6" i="1" s="1"/>
  <c r="Y6" i="1" s="1" a="1"/>
  <c r="Y6" i="1" s="1"/>
  <c r="W4" i="1" a="1"/>
  <c r="W4" i="1" s="1"/>
  <c r="Y4" i="1" s="1" a="1"/>
  <c r="Y4" i="1" s="1"/>
  <c r="W3" i="1" a="1"/>
  <c r="W3" i="1" s="1"/>
  <c r="Y3" i="1" s="1" a="1"/>
  <c r="Y3" i="1" s="1"/>
  <c r="W2" i="1" a="1"/>
  <c r="W2" i="1" s="1"/>
  <c r="Y2" i="1" s="1" a="1"/>
  <c r="Y2" i="1" s="1"/>
  <c r="S108" i="1"/>
  <c r="D106" i="2" s="1"/>
  <c r="S107" i="1"/>
  <c r="D105" i="2" s="1"/>
  <c r="S106" i="1"/>
  <c r="D104" i="2" s="1"/>
  <c r="S105" i="1"/>
  <c r="D103" i="2" s="1"/>
  <c r="S104" i="1"/>
  <c r="D102" i="2" s="1"/>
  <c r="S103" i="1"/>
  <c r="S102" i="1"/>
  <c r="S53" i="1"/>
  <c r="S71" i="1"/>
  <c r="S5" i="1"/>
  <c r="S19" i="1"/>
  <c r="S101" i="1"/>
  <c r="S100" i="1"/>
  <c r="S99" i="1"/>
  <c r="S98" i="1"/>
  <c r="S97" i="1"/>
  <c r="S96" i="1"/>
  <c r="S95" i="1"/>
  <c r="S94" i="1"/>
  <c r="S93" i="1"/>
  <c r="S92" i="1"/>
  <c r="T92" i="1" s="1"/>
  <c r="S91" i="1"/>
  <c r="S90" i="1"/>
  <c r="S89" i="1"/>
  <c r="S88" i="1"/>
  <c r="S87" i="1"/>
  <c r="S86" i="1"/>
  <c r="S85" i="1"/>
  <c r="S84" i="1"/>
  <c r="S83" i="1"/>
  <c r="S82" i="1"/>
  <c r="S81" i="1"/>
  <c r="S80" i="1"/>
  <c r="D74" i="2" s="1"/>
  <c r="S79" i="1"/>
  <c r="S78" i="1"/>
  <c r="S77" i="1"/>
  <c r="S76" i="1"/>
  <c r="S75" i="1"/>
  <c r="D69" i="2" s="1"/>
  <c r="S74" i="1"/>
  <c r="S73" i="1"/>
  <c r="S72" i="1"/>
  <c r="S70" i="1"/>
  <c r="S69" i="1"/>
  <c r="T69" i="1" s="1"/>
  <c r="S68" i="1"/>
  <c r="D63" i="2" s="1"/>
  <c r="S67" i="1"/>
  <c r="S66" i="1"/>
  <c r="D64" i="2" s="1"/>
  <c r="S65" i="1"/>
  <c r="S64" i="1"/>
  <c r="S63" i="1"/>
  <c r="D58" i="2" s="1"/>
  <c r="S62" i="1"/>
  <c r="S61" i="1"/>
  <c r="D59" i="2" s="1"/>
  <c r="S60" i="1"/>
  <c r="S59" i="1"/>
  <c r="S58" i="1"/>
  <c r="S57" i="1"/>
  <c r="S56" i="1"/>
  <c r="S55" i="1"/>
  <c r="S54" i="1"/>
  <c r="D52" i="2" s="1"/>
  <c r="S52" i="1"/>
  <c r="T52" i="1" s="1"/>
  <c r="S51" i="1"/>
  <c r="D49" i="2" s="1"/>
  <c r="S50" i="1"/>
  <c r="D48" i="2" s="1"/>
  <c r="S49" i="1"/>
  <c r="S48" i="1"/>
  <c r="D45" i="2" s="1"/>
  <c r="S47" i="1"/>
  <c r="S46" i="1"/>
  <c r="S45" i="1"/>
  <c r="S44" i="1"/>
  <c r="S43" i="1"/>
  <c r="S42" i="1"/>
  <c r="S41" i="1"/>
  <c r="S40" i="1"/>
  <c r="S39" i="1"/>
  <c r="S38" i="1"/>
  <c r="S37" i="1"/>
  <c r="S36" i="1"/>
  <c r="S35" i="1"/>
  <c r="S34" i="1"/>
  <c r="S33" i="1"/>
  <c r="S32" i="1"/>
  <c r="D31" i="2" s="1"/>
  <c r="S31" i="1"/>
  <c r="T31" i="1" s="1"/>
  <c r="S30" i="1"/>
  <c r="S29" i="1"/>
  <c r="D28" i="2" s="1"/>
  <c r="S28" i="1"/>
  <c r="S27" i="1"/>
  <c r="S26" i="1"/>
  <c r="S25" i="1"/>
  <c r="S24" i="1"/>
  <c r="D23" i="2" s="1"/>
  <c r="S23" i="1"/>
  <c r="D22" i="2" s="1"/>
  <c r="S22" i="1"/>
  <c r="D21" i="2" s="1"/>
  <c r="S21" i="1"/>
  <c r="S20" i="1"/>
  <c r="D17" i="2" s="1"/>
  <c r="S18" i="1"/>
  <c r="S17" i="1"/>
  <c r="D15" i="2" s="1"/>
  <c r="S16" i="1"/>
  <c r="S15" i="1"/>
  <c r="S14" i="1"/>
  <c r="S13" i="1"/>
  <c r="S12" i="1"/>
  <c r="S11" i="1"/>
  <c r="S10" i="1"/>
  <c r="S9" i="1"/>
  <c r="S8" i="1"/>
  <c r="S7" i="1"/>
  <c r="S6" i="1"/>
  <c r="S4" i="1"/>
  <c r="D4" i="2" s="1"/>
  <c r="S3" i="1"/>
  <c r="D3" i="2" s="1"/>
  <c r="S2" i="1"/>
  <c r="D2" i="2" s="1"/>
  <c r="R108" i="1"/>
  <c r="R107" i="1"/>
  <c r="R106" i="1"/>
  <c r="R105" i="1"/>
  <c r="R104" i="1"/>
  <c r="R103" i="1"/>
  <c r="R102" i="1"/>
  <c r="R53" i="1"/>
  <c r="R71" i="1"/>
  <c r="R5" i="1"/>
  <c r="R19" i="1"/>
  <c r="R101" i="1"/>
  <c r="R100" i="1"/>
  <c r="R99" i="1"/>
  <c r="R98" i="1"/>
  <c r="R97" i="1"/>
  <c r="R96" i="1"/>
  <c r="R95" i="1"/>
  <c r="R94" i="1"/>
  <c r="R93" i="1"/>
  <c r="R92" i="1"/>
  <c r="R91" i="1"/>
  <c r="R90" i="1"/>
  <c r="R89" i="1"/>
  <c r="R88" i="1"/>
  <c r="R87" i="1"/>
  <c r="R86" i="1"/>
  <c r="R85" i="1"/>
  <c r="R84" i="1"/>
  <c r="R83" i="1"/>
  <c r="R82" i="1"/>
  <c r="R81" i="1"/>
  <c r="R80" i="1"/>
  <c r="R79" i="1"/>
  <c r="R78" i="1"/>
  <c r="R77" i="1"/>
  <c r="R76" i="1"/>
  <c r="R75" i="1"/>
  <c r="R74" i="1"/>
  <c r="R73" i="1"/>
  <c r="R72" i="1"/>
  <c r="R70" i="1"/>
  <c r="R69" i="1"/>
  <c r="R68" i="1"/>
  <c r="R67" i="1"/>
  <c r="R66" i="1"/>
  <c r="R65" i="1"/>
  <c r="R64" i="1"/>
  <c r="R63" i="1"/>
  <c r="R62" i="1"/>
  <c r="R61" i="1"/>
  <c r="T61" i="1" s="1"/>
  <c r="R60" i="1"/>
  <c r="R59" i="1"/>
  <c r="R58" i="1"/>
  <c r="R57" i="1"/>
  <c r="R56" i="1"/>
  <c r="R55" i="1"/>
  <c r="R54" i="1"/>
  <c r="R52" i="1"/>
  <c r="R51" i="1"/>
  <c r="R50" i="1"/>
  <c r="R49" i="1"/>
  <c r="R48" i="1"/>
  <c r="R47" i="1"/>
  <c r="R46" i="1"/>
  <c r="R45" i="1"/>
  <c r="R44" i="1"/>
  <c r="R43" i="1"/>
  <c r="R42" i="1"/>
  <c r="R41" i="1"/>
  <c r="R40" i="1"/>
  <c r="R39" i="1"/>
  <c r="R38" i="1"/>
  <c r="R37" i="1"/>
  <c r="R36" i="1"/>
  <c r="R35" i="1"/>
  <c r="R34" i="1"/>
  <c r="R33" i="1"/>
  <c r="R32" i="1"/>
  <c r="R31" i="1"/>
  <c r="R30" i="1"/>
  <c r="R29" i="1"/>
  <c r="R28" i="1"/>
  <c r="R27" i="1"/>
  <c r="R26" i="1"/>
  <c r="R25" i="1"/>
  <c r="R24" i="1"/>
  <c r="R23" i="1"/>
  <c r="R22" i="1"/>
  <c r="R21" i="1"/>
  <c r="R20" i="1"/>
  <c r="R18" i="1"/>
  <c r="T18" i="1" s="1"/>
  <c r="R17" i="1"/>
  <c r="R16" i="1"/>
  <c r="R15" i="1"/>
  <c r="R14" i="1"/>
  <c r="R13" i="1"/>
  <c r="R12" i="1"/>
  <c r="R11" i="1"/>
  <c r="R10" i="1"/>
  <c r="R9" i="1"/>
  <c r="R8" i="1"/>
  <c r="R7" i="1"/>
  <c r="R6" i="1"/>
  <c r="R4" i="1"/>
  <c r="R3" i="1"/>
  <c r="R2" i="1"/>
  <c r="AB108" i="1" a="1"/>
  <c r="AB108" i="1" s="1"/>
  <c r="AB107" i="1" a="1"/>
  <c r="AB107" i="1" s="1"/>
  <c r="AB106" i="1" a="1"/>
  <c r="AB106" i="1" s="1"/>
  <c r="AB105" i="1" a="1"/>
  <c r="AB105" i="1" s="1"/>
  <c r="AB104" i="1" a="1"/>
  <c r="AB104" i="1" s="1"/>
  <c r="AB103" i="1" a="1"/>
  <c r="AB103" i="1" s="1"/>
  <c r="AB102" i="1" a="1"/>
  <c r="AB102" i="1" s="1"/>
  <c r="AB101" i="1" a="1"/>
  <c r="AB101" i="1" s="1"/>
  <c r="AB100" i="1" a="1"/>
  <c r="AB100" i="1" s="1"/>
  <c r="AB99" i="1" a="1"/>
  <c r="AB99" i="1" s="1"/>
  <c r="AB98" i="1" a="1"/>
  <c r="AB98" i="1" s="1"/>
  <c r="AB97" i="1" a="1"/>
  <c r="AB97" i="1" s="1"/>
  <c r="AB96" i="1" a="1"/>
  <c r="AB96" i="1" s="1"/>
  <c r="AB95" i="1" a="1"/>
  <c r="AB95" i="1" s="1"/>
  <c r="AB94" i="1" a="1"/>
  <c r="AB94" i="1" s="1"/>
  <c r="AB93" i="1" a="1"/>
  <c r="AB93" i="1" s="1"/>
  <c r="AB92" i="1" a="1"/>
  <c r="AB92" i="1" s="1"/>
  <c r="AB91" i="1" a="1"/>
  <c r="AB91" i="1" s="1"/>
  <c r="AB90" i="1" a="1"/>
  <c r="AB90" i="1" s="1"/>
  <c r="AB89" i="1" a="1"/>
  <c r="AB89" i="1" s="1"/>
  <c r="AB88" i="1" a="1"/>
  <c r="AB88" i="1" s="1"/>
  <c r="AB87" i="1" a="1"/>
  <c r="AB87" i="1" s="1"/>
  <c r="AB86" i="1" a="1"/>
  <c r="AB86" i="1" s="1"/>
  <c r="AB85" i="1" a="1"/>
  <c r="AB85" i="1" s="1"/>
  <c r="AB84" i="1" a="1"/>
  <c r="AB84" i="1" s="1"/>
  <c r="AB83" i="1" a="1"/>
  <c r="AB83" i="1" s="1"/>
  <c r="AB82" i="1" a="1"/>
  <c r="AB82" i="1" s="1"/>
  <c r="AB81" i="1" a="1"/>
  <c r="AB81" i="1" s="1"/>
  <c r="AB80" i="1" a="1"/>
  <c r="AB80" i="1" s="1"/>
  <c r="AB79" i="1" a="1"/>
  <c r="AB79" i="1" s="1"/>
  <c r="AB78" i="1" a="1"/>
  <c r="AB78" i="1" s="1"/>
  <c r="AB77" i="1" a="1"/>
  <c r="AB77" i="1" s="1"/>
  <c r="AB76" i="1" a="1"/>
  <c r="AB76" i="1" s="1"/>
  <c r="AB75" i="1" a="1"/>
  <c r="AB75" i="1" s="1"/>
  <c r="AB74" i="1" a="1"/>
  <c r="AB74" i="1" s="1"/>
  <c r="AB73" i="1" a="1"/>
  <c r="AB73" i="1" s="1"/>
  <c r="AB72" i="1" a="1"/>
  <c r="AB72" i="1" s="1"/>
  <c r="AB71" i="1" a="1"/>
  <c r="AB71" i="1" s="1"/>
  <c r="AB70" i="1" a="1"/>
  <c r="AB70" i="1" s="1"/>
  <c r="AB69" i="1" a="1"/>
  <c r="AB69" i="1" s="1"/>
  <c r="AB68" i="1" a="1"/>
  <c r="AB68" i="1" s="1"/>
  <c r="AB67" i="1" a="1"/>
  <c r="AB67" i="1" s="1"/>
  <c r="AB66" i="1" a="1"/>
  <c r="AB66" i="1" s="1"/>
  <c r="AB65" i="1" a="1"/>
  <c r="AB65" i="1" s="1"/>
  <c r="AB64" i="1" a="1"/>
  <c r="AB64" i="1" s="1"/>
  <c r="AB63" i="1" a="1"/>
  <c r="AB63" i="1" s="1"/>
  <c r="AB62" i="1" a="1"/>
  <c r="AB62" i="1" s="1"/>
  <c r="AB61" i="1" a="1"/>
  <c r="AB61" i="1" s="1"/>
  <c r="AB60" i="1" a="1"/>
  <c r="AB60" i="1" s="1"/>
  <c r="AB59" i="1" a="1"/>
  <c r="AB59" i="1" s="1"/>
  <c r="AB58" i="1" a="1"/>
  <c r="AB58" i="1" s="1"/>
  <c r="AB57" i="1" a="1"/>
  <c r="AB57" i="1" s="1"/>
  <c r="AB56" i="1" a="1"/>
  <c r="AB56" i="1" s="1"/>
  <c r="AB55" i="1" a="1"/>
  <c r="AB55" i="1" s="1"/>
  <c r="AB54" i="1" a="1"/>
  <c r="AB54" i="1" s="1"/>
  <c r="AB53" i="1" a="1"/>
  <c r="AB53" i="1" s="1"/>
  <c r="AB52" i="1" a="1"/>
  <c r="AB52" i="1" s="1"/>
  <c r="AB51" i="1" a="1"/>
  <c r="AB51" i="1" s="1"/>
  <c r="AB50" i="1" a="1"/>
  <c r="AB50" i="1" s="1"/>
  <c r="AB49" i="1" a="1"/>
  <c r="AB49" i="1" s="1"/>
  <c r="AB48" i="1" a="1"/>
  <c r="AB48" i="1" s="1"/>
  <c r="AB47" i="1" a="1"/>
  <c r="AB47" i="1" s="1"/>
  <c r="AB46" i="1" a="1"/>
  <c r="AB46" i="1" s="1"/>
  <c r="AB45" i="1" a="1"/>
  <c r="AB45" i="1" s="1"/>
  <c r="AB44" i="1" a="1"/>
  <c r="AB44" i="1" s="1"/>
  <c r="AB43" i="1" a="1"/>
  <c r="AB43" i="1" s="1"/>
  <c r="AB42" i="1" a="1"/>
  <c r="AB42" i="1" s="1"/>
  <c r="AC42" i="1" s="1"/>
  <c r="AB41" i="1" a="1"/>
  <c r="AB41" i="1" s="1"/>
  <c r="AB40" i="1" a="1"/>
  <c r="AB40" i="1" s="1"/>
  <c r="AB39" i="1" a="1"/>
  <c r="AB39" i="1" s="1"/>
  <c r="AB38" i="1" a="1"/>
  <c r="AB38" i="1" s="1"/>
  <c r="AB37" i="1" a="1"/>
  <c r="AB37" i="1" s="1"/>
  <c r="AB36" i="1" a="1"/>
  <c r="AB36" i="1" s="1"/>
  <c r="AB35" i="1" a="1"/>
  <c r="AB35" i="1" s="1"/>
  <c r="AC35" i="1" s="1"/>
  <c r="AB34" i="1" a="1"/>
  <c r="AB34" i="1" s="1"/>
  <c r="AB33" i="1" a="1"/>
  <c r="AB33" i="1" s="1"/>
  <c r="AB32" i="1" a="1"/>
  <c r="AB32" i="1" s="1"/>
  <c r="AB31" i="1" a="1"/>
  <c r="AB31" i="1" s="1"/>
  <c r="AB30" i="1" a="1"/>
  <c r="AB30" i="1" s="1"/>
  <c r="AB29" i="1" a="1"/>
  <c r="AB29" i="1" s="1"/>
  <c r="AB28" i="1" a="1"/>
  <c r="AB28" i="1" s="1"/>
  <c r="AB27" i="1" a="1"/>
  <c r="AB27" i="1" s="1"/>
  <c r="AB26" i="1" a="1"/>
  <c r="AB26" i="1" s="1"/>
  <c r="AB25" i="1" a="1"/>
  <c r="AB25" i="1" s="1"/>
  <c r="AC25" i="1" s="1"/>
  <c r="AB24" i="1" a="1"/>
  <c r="AB24" i="1" s="1"/>
  <c r="AB23" i="1" a="1"/>
  <c r="AB23" i="1" s="1"/>
  <c r="AB22" i="1" a="1"/>
  <c r="AB22" i="1" s="1"/>
  <c r="AB21" i="1" a="1"/>
  <c r="AB21" i="1" s="1"/>
  <c r="AB20" i="1" a="1"/>
  <c r="AB20" i="1" s="1"/>
  <c r="AB19" i="1" a="1"/>
  <c r="AB19" i="1" s="1"/>
  <c r="AB18" i="1" a="1"/>
  <c r="AB18" i="1" s="1"/>
  <c r="AB17" i="1" a="1"/>
  <c r="AB17" i="1" s="1"/>
  <c r="AB16" i="1" a="1"/>
  <c r="AB16" i="1" s="1"/>
  <c r="AC16" i="1" s="1"/>
  <c r="AB15" i="1" a="1"/>
  <c r="AB15" i="1" s="1"/>
  <c r="AC15" i="1" s="1"/>
  <c r="AB14" i="1" a="1"/>
  <c r="AB14" i="1" s="1"/>
  <c r="AC14" i="1" s="1"/>
  <c r="AB13" i="1" a="1"/>
  <c r="AB13" i="1" s="1"/>
  <c r="AB12" i="1" a="1"/>
  <c r="AB12" i="1" s="1"/>
  <c r="AB11" i="1" a="1"/>
  <c r="AB11" i="1" s="1"/>
  <c r="AB10" i="1" a="1"/>
  <c r="AB10" i="1" s="1"/>
  <c r="AB9" i="1" a="1"/>
  <c r="AB9" i="1" s="1"/>
  <c r="AB8" i="1" a="1"/>
  <c r="AB8" i="1" s="1"/>
  <c r="AB7" i="1" a="1"/>
  <c r="AB7" i="1" s="1"/>
  <c r="AB6" i="1" a="1"/>
  <c r="AB6" i="1" s="1"/>
  <c r="AB5" i="1" a="1"/>
  <c r="AB5" i="1" s="1"/>
  <c r="AB4" i="1" a="1"/>
  <c r="AB4" i="1" s="1"/>
  <c r="AB3" i="1" a="1"/>
  <c r="AB3" i="1" s="1"/>
  <c r="AB2" i="1" a="1"/>
  <c r="AB2" i="1" s="1"/>
  <c r="AA108" i="1" a="1"/>
  <c r="AA108" i="1" s="1"/>
  <c r="AA107" i="1" a="1"/>
  <c r="AA107" i="1" s="1"/>
  <c r="AA106" i="1" a="1"/>
  <c r="AA106" i="1" s="1"/>
  <c r="AA105" i="1" a="1"/>
  <c r="AA105" i="1" s="1"/>
  <c r="AA104" i="1" a="1"/>
  <c r="AA104" i="1" s="1"/>
  <c r="AA103" i="1" a="1"/>
  <c r="AA103" i="1" s="1"/>
  <c r="AA102" i="1" a="1"/>
  <c r="AA102" i="1" s="1"/>
  <c r="AA101" i="1" a="1"/>
  <c r="AA101" i="1" s="1"/>
  <c r="AA100" i="1" a="1"/>
  <c r="AA100" i="1" s="1"/>
  <c r="AA99" i="1"/>
  <c r="AA99" i="1" a="1"/>
  <c r="AA98" i="1" a="1"/>
  <c r="AA98" i="1" s="1"/>
  <c r="AA97" i="1" a="1"/>
  <c r="AA97" i="1" s="1"/>
  <c r="AA96" i="1" a="1"/>
  <c r="AA96" i="1" s="1"/>
  <c r="AA95" i="1" a="1"/>
  <c r="AA95" i="1" s="1"/>
  <c r="AA94" i="1" a="1"/>
  <c r="AA94" i="1" s="1"/>
  <c r="AA93" i="1" a="1"/>
  <c r="AA93" i="1" s="1"/>
  <c r="AA92" i="1" a="1"/>
  <c r="AA92" i="1" s="1"/>
  <c r="AA91" i="1" a="1"/>
  <c r="AA91" i="1" s="1"/>
  <c r="AA90" i="1" a="1"/>
  <c r="AA90" i="1" s="1"/>
  <c r="AA89" i="1" a="1"/>
  <c r="AA89" i="1" s="1"/>
  <c r="AA88" i="1" a="1"/>
  <c r="AA88" i="1" s="1"/>
  <c r="AA87" i="1" a="1"/>
  <c r="AA87" i="1" s="1"/>
  <c r="AA86" i="1" a="1"/>
  <c r="AA86" i="1" s="1"/>
  <c r="AA85" i="1" a="1"/>
  <c r="AA85" i="1" s="1"/>
  <c r="AA84" i="1" a="1"/>
  <c r="AA84" i="1" s="1"/>
  <c r="AA83" i="1" a="1"/>
  <c r="AA83" i="1" s="1"/>
  <c r="AA82" i="1" a="1"/>
  <c r="AA82" i="1" s="1"/>
  <c r="AA81" i="1" a="1"/>
  <c r="AA81" i="1" s="1"/>
  <c r="AA80" i="1" a="1"/>
  <c r="AA80" i="1" s="1"/>
  <c r="AA79" i="1" a="1"/>
  <c r="AA79" i="1" s="1"/>
  <c r="AA78" i="1" a="1"/>
  <c r="AA78" i="1" s="1"/>
  <c r="AA77" i="1" a="1"/>
  <c r="AA77" i="1" s="1"/>
  <c r="AA76" i="1" a="1"/>
  <c r="AA76" i="1" s="1"/>
  <c r="AA75" i="1" a="1"/>
  <c r="AA75" i="1" s="1"/>
  <c r="AA74" i="1" a="1"/>
  <c r="AA74" i="1" s="1"/>
  <c r="AA73" i="1" a="1"/>
  <c r="AA73" i="1" s="1"/>
  <c r="AA72" i="1" a="1"/>
  <c r="AA72" i="1" s="1"/>
  <c r="AA71" i="1" a="1"/>
  <c r="AA71" i="1" s="1"/>
  <c r="AA70" i="1" a="1"/>
  <c r="AA70" i="1" s="1"/>
  <c r="AA69" i="1" a="1"/>
  <c r="AA69" i="1" s="1"/>
  <c r="AA68" i="1" a="1"/>
  <c r="AA68" i="1" s="1"/>
  <c r="AA67" i="1" a="1"/>
  <c r="AA67" i="1" s="1"/>
  <c r="AA66" i="1" a="1"/>
  <c r="AA66" i="1" s="1"/>
  <c r="AA65" i="1" a="1"/>
  <c r="AA65" i="1" s="1"/>
  <c r="AA64" i="1" a="1"/>
  <c r="AA64" i="1" s="1"/>
  <c r="AA63" i="1" a="1"/>
  <c r="AA63" i="1" s="1"/>
  <c r="AA62" i="1" a="1"/>
  <c r="AA62" i="1" s="1"/>
  <c r="AA61" i="1" a="1"/>
  <c r="AA61" i="1" s="1"/>
  <c r="AA60" i="1" a="1"/>
  <c r="AA60" i="1" s="1"/>
  <c r="AA59" i="1" a="1"/>
  <c r="AA59" i="1" s="1"/>
  <c r="AA58" i="1" a="1"/>
  <c r="AA58" i="1" s="1"/>
  <c r="AA57" i="1" a="1"/>
  <c r="AA57" i="1" s="1"/>
  <c r="AA56" i="1" a="1"/>
  <c r="AA56" i="1" s="1"/>
  <c r="AA55" i="1" a="1"/>
  <c r="AA55" i="1" s="1"/>
  <c r="AA54" i="1" a="1"/>
  <c r="AA54" i="1" s="1"/>
  <c r="AA53" i="1" a="1"/>
  <c r="AA53" i="1" s="1"/>
  <c r="AA52" i="1" a="1"/>
  <c r="AA52" i="1" s="1"/>
  <c r="AA51" i="1" a="1"/>
  <c r="AA51" i="1" s="1"/>
  <c r="AA50" i="1" a="1"/>
  <c r="AA50" i="1" s="1"/>
  <c r="AA49" i="1" a="1"/>
  <c r="AA49" i="1" s="1"/>
  <c r="AA48" i="1" a="1"/>
  <c r="AA48" i="1" s="1"/>
  <c r="AA47" i="1" a="1"/>
  <c r="AA47" i="1" s="1"/>
  <c r="AA46" i="1" a="1"/>
  <c r="AA46" i="1" s="1"/>
  <c r="AA45" i="1" a="1"/>
  <c r="AA45" i="1" s="1"/>
  <c r="AA44" i="1" a="1"/>
  <c r="AA44" i="1" s="1"/>
  <c r="AA43" i="1" a="1"/>
  <c r="AA43" i="1" s="1"/>
  <c r="AA42" i="1" a="1"/>
  <c r="AA42" i="1" s="1"/>
  <c r="AA41" i="1" a="1"/>
  <c r="AA41" i="1" s="1"/>
  <c r="AA40" i="1" a="1"/>
  <c r="AA40" i="1" s="1"/>
  <c r="AA39" i="1" a="1"/>
  <c r="AA39" i="1" s="1"/>
  <c r="AA38" i="1" a="1"/>
  <c r="AA38" i="1" s="1"/>
  <c r="AA37" i="1" a="1"/>
  <c r="AA37" i="1" s="1"/>
  <c r="AA36" i="1" a="1"/>
  <c r="AA36" i="1" s="1"/>
  <c r="AA35" i="1" a="1"/>
  <c r="AA35" i="1" s="1"/>
  <c r="AA34" i="1" a="1"/>
  <c r="AA34" i="1" s="1"/>
  <c r="AA33" i="1" a="1"/>
  <c r="AA33" i="1" s="1"/>
  <c r="AA32" i="1" a="1"/>
  <c r="AA32" i="1" s="1"/>
  <c r="AA31" i="1" a="1"/>
  <c r="AA31" i="1" s="1"/>
  <c r="AA30" i="1" a="1"/>
  <c r="AA30" i="1" s="1"/>
  <c r="AA29" i="1" a="1"/>
  <c r="AA29" i="1" s="1"/>
  <c r="AA28" i="1" a="1"/>
  <c r="AA28" i="1" s="1"/>
  <c r="AA27" i="1" a="1"/>
  <c r="AA27" i="1" s="1"/>
  <c r="AA26" i="1" a="1"/>
  <c r="AA26" i="1" s="1"/>
  <c r="AA25" i="1" a="1"/>
  <c r="AA25" i="1" s="1"/>
  <c r="AA24" i="1" a="1"/>
  <c r="AA24" i="1" s="1"/>
  <c r="AA23" i="1" a="1"/>
  <c r="AA23" i="1" s="1"/>
  <c r="AA22" i="1" a="1"/>
  <c r="AA22" i="1" s="1"/>
  <c r="AA21" i="1" a="1"/>
  <c r="AA21" i="1" s="1"/>
  <c r="AA20" i="1" a="1"/>
  <c r="AA20" i="1" s="1"/>
  <c r="AA19" i="1" a="1"/>
  <c r="AA19" i="1" s="1"/>
  <c r="AA18" i="1" a="1"/>
  <c r="AA18" i="1" s="1"/>
  <c r="AA17" i="1" a="1"/>
  <c r="AA17" i="1" s="1"/>
  <c r="AA16" i="1" a="1"/>
  <c r="AA16" i="1" s="1"/>
  <c r="AA15" i="1" a="1"/>
  <c r="AA15" i="1" s="1"/>
  <c r="AA14" i="1" a="1"/>
  <c r="AA14" i="1" s="1"/>
  <c r="AA13" i="1" a="1"/>
  <c r="AA13" i="1" s="1"/>
  <c r="AA12" i="1" a="1"/>
  <c r="AA12" i="1" s="1"/>
  <c r="AA11" i="1" a="1"/>
  <c r="AA11" i="1" s="1"/>
  <c r="AA10" i="1" a="1"/>
  <c r="AA10" i="1" s="1"/>
  <c r="AA9" i="1" a="1"/>
  <c r="AA9" i="1" s="1"/>
  <c r="AA3" i="1" a="1"/>
  <c r="AA3" i="1" s="1"/>
  <c r="AA4" i="1" a="1"/>
  <c r="AA4" i="1" s="1"/>
  <c r="AA5" i="1" a="1"/>
  <c r="AA5" i="1" s="1"/>
  <c r="AA6" i="1" a="1"/>
  <c r="AA6" i="1" s="1"/>
  <c r="AA7" i="1" a="1"/>
  <c r="AA7" i="1" s="1"/>
  <c r="AA8" i="1" a="1"/>
  <c r="AA8" i="1" s="1"/>
  <c r="AA2" i="1" a="1"/>
  <c r="AA2" i="1" s="1"/>
  <c r="O108" i="1"/>
  <c r="O107" i="1"/>
  <c r="O106" i="1"/>
  <c r="O105" i="1"/>
  <c r="O104" i="1"/>
  <c r="O103" i="1"/>
  <c r="O102" i="1"/>
  <c r="O53" i="1"/>
  <c r="O71" i="1"/>
  <c r="O5" i="1"/>
  <c r="O19" i="1"/>
  <c r="O101" i="1"/>
  <c r="O100" i="1"/>
  <c r="O99" i="1"/>
  <c r="O98" i="1"/>
  <c r="O97" i="1"/>
  <c r="O96" i="1"/>
  <c r="O95" i="1"/>
  <c r="O94" i="1"/>
  <c r="O93" i="1"/>
  <c r="O92" i="1"/>
  <c r="O91" i="1"/>
  <c r="O90" i="1"/>
  <c r="O89" i="1"/>
  <c r="O88" i="1"/>
  <c r="O87" i="1"/>
  <c r="O86" i="1"/>
  <c r="O85" i="1"/>
  <c r="O84" i="1"/>
  <c r="O83" i="1"/>
  <c r="O82" i="1"/>
  <c r="O81" i="1"/>
  <c r="O80" i="1"/>
  <c r="O79" i="1"/>
  <c r="O78" i="1"/>
  <c r="O77" i="1"/>
  <c r="O76" i="1"/>
  <c r="O75" i="1"/>
  <c r="O74" i="1"/>
  <c r="O73" i="1"/>
  <c r="O72" i="1"/>
  <c r="O70" i="1"/>
  <c r="O69" i="1"/>
  <c r="O68" i="1"/>
  <c r="O67" i="1"/>
  <c r="O66" i="1"/>
  <c r="O65" i="1"/>
  <c r="O64" i="1"/>
  <c r="O63" i="1"/>
  <c r="O62" i="1"/>
  <c r="O61" i="1"/>
  <c r="O60" i="1"/>
  <c r="O59" i="1"/>
  <c r="O58" i="1"/>
  <c r="O57" i="1"/>
  <c r="O56" i="1"/>
  <c r="O55" i="1"/>
  <c r="O54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4" i="1"/>
  <c r="O3" i="1"/>
  <c r="O2" i="1"/>
  <c r="N108" i="1"/>
  <c r="N107" i="1"/>
  <c r="N106" i="1"/>
  <c r="N105" i="1"/>
  <c r="N104" i="1"/>
  <c r="N103" i="1"/>
  <c r="N102" i="1"/>
  <c r="N53" i="1"/>
  <c r="N71" i="1"/>
  <c r="N5" i="1"/>
  <c r="N19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4" i="1"/>
  <c r="N3" i="1"/>
  <c r="N2" i="1"/>
  <c r="M108" i="1"/>
  <c r="M107" i="1"/>
  <c r="M106" i="1"/>
  <c r="M105" i="1"/>
  <c r="M104" i="1"/>
  <c r="M103" i="1"/>
  <c r="M102" i="1"/>
  <c r="M53" i="1"/>
  <c r="M71" i="1"/>
  <c r="M5" i="1"/>
  <c r="M19" i="1"/>
  <c r="M101" i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4" i="1"/>
  <c r="M3" i="1"/>
  <c r="M2" i="1"/>
  <c r="I2" i="1"/>
  <c r="I35" i="1"/>
  <c r="L108" i="1"/>
  <c r="L107" i="1"/>
  <c r="L106" i="1"/>
  <c r="L105" i="1"/>
  <c r="L104" i="1"/>
  <c r="L103" i="1"/>
  <c r="L102" i="1"/>
  <c r="L53" i="1"/>
  <c r="L71" i="1"/>
  <c r="L5" i="1"/>
  <c r="L19" i="1"/>
  <c r="L101" i="1"/>
  <c r="L100" i="1"/>
  <c r="L99" i="1"/>
  <c r="L98" i="1"/>
  <c r="L97" i="1"/>
  <c r="L96" i="1"/>
  <c r="L95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4" i="1"/>
  <c r="L3" i="1"/>
  <c r="L2" i="1"/>
  <c r="I108" i="1"/>
  <c r="I107" i="1"/>
  <c r="I106" i="1"/>
  <c r="I105" i="1"/>
  <c r="I104" i="1"/>
  <c r="I103" i="1"/>
  <c r="I102" i="1"/>
  <c r="I53" i="1"/>
  <c r="I71" i="1"/>
  <c r="I5" i="1"/>
  <c r="I19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4" i="1"/>
  <c r="I3" i="1"/>
  <c r="G2" i="18"/>
  <c r="H108" i="1"/>
  <c r="H107" i="1"/>
  <c r="H106" i="1"/>
  <c r="H105" i="1"/>
  <c r="H104" i="1"/>
  <c r="H103" i="1"/>
  <c r="H102" i="1"/>
  <c r="H53" i="1"/>
  <c r="H71" i="1"/>
  <c r="H5" i="1"/>
  <c r="H19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4" i="1"/>
  <c r="H3" i="1"/>
  <c r="H2" i="1"/>
  <c r="F108" i="1"/>
  <c r="F107" i="1"/>
  <c r="F106" i="1"/>
  <c r="F105" i="1"/>
  <c r="F104" i="1"/>
  <c r="F103" i="1"/>
  <c r="F102" i="1"/>
  <c r="F53" i="1"/>
  <c r="F71" i="1"/>
  <c r="F5" i="1"/>
  <c r="F19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4" i="1"/>
  <c r="F3" i="1"/>
  <c r="F2" i="1"/>
  <c r="E108" i="1" a="1"/>
  <c r="E108" i="1" s="1"/>
  <c r="E107" i="1" a="1"/>
  <c r="E107" i="1" s="1"/>
  <c r="E106" i="1" a="1"/>
  <c r="E106" i="1" s="1"/>
  <c r="E105" i="1" a="1"/>
  <c r="E105" i="1" s="1"/>
  <c r="E104" i="1" a="1"/>
  <c r="E104" i="1" s="1"/>
  <c r="E103" i="1" a="1"/>
  <c r="E103" i="1" s="1"/>
  <c r="E102" i="1" a="1"/>
  <c r="E102" i="1" s="1"/>
  <c r="E53" i="1" a="1"/>
  <c r="E53" i="1" s="1"/>
  <c r="E71" i="1" a="1"/>
  <c r="E71" i="1" s="1"/>
  <c r="E5" i="1" a="1"/>
  <c r="E5" i="1" s="1"/>
  <c r="E19" i="1" a="1"/>
  <c r="E19" i="1" s="1"/>
  <c r="E101" i="1" a="1"/>
  <c r="E101" i="1" s="1"/>
  <c r="E100" i="1" a="1"/>
  <c r="E100" i="1" s="1"/>
  <c r="E99" i="1" a="1"/>
  <c r="E99" i="1" s="1"/>
  <c r="E98" i="1" a="1"/>
  <c r="E98" i="1" s="1"/>
  <c r="E97" i="1" a="1"/>
  <c r="E97" i="1" s="1"/>
  <c r="E96" i="1" a="1"/>
  <c r="E96" i="1" s="1"/>
  <c r="E95" i="1" a="1"/>
  <c r="E95" i="1" s="1"/>
  <c r="E94" i="1" a="1"/>
  <c r="E94" i="1" s="1"/>
  <c r="E93" i="1" a="1"/>
  <c r="E93" i="1" s="1"/>
  <c r="E92" i="1" a="1"/>
  <c r="E92" i="1" s="1"/>
  <c r="E91" i="1" a="1"/>
  <c r="E91" i="1" s="1"/>
  <c r="E90" i="1" a="1"/>
  <c r="E90" i="1" s="1"/>
  <c r="E89" i="1" a="1"/>
  <c r="E89" i="1" s="1"/>
  <c r="E88" i="1" a="1"/>
  <c r="E88" i="1" s="1"/>
  <c r="E87" i="1" a="1"/>
  <c r="E87" i="1" s="1"/>
  <c r="E86" i="1" a="1"/>
  <c r="E86" i="1" s="1"/>
  <c r="E85" i="1" a="1"/>
  <c r="E85" i="1" s="1"/>
  <c r="E84" i="1" a="1"/>
  <c r="E84" i="1" s="1"/>
  <c r="E83" i="1" a="1"/>
  <c r="E83" i="1" s="1"/>
  <c r="E82" i="1" a="1"/>
  <c r="E82" i="1" s="1"/>
  <c r="E81" i="1" a="1"/>
  <c r="E81" i="1" s="1"/>
  <c r="E80" i="1" a="1"/>
  <c r="E80" i="1" s="1"/>
  <c r="E79" i="1" a="1"/>
  <c r="E79" i="1" s="1"/>
  <c r="E78" i="1" a="1"/>
  <c r="E78" i="1" s="1"/>
  <c r="E77" i="1" a="1"/>
  <c r="E77" i="1" s="1"/>
  <c r="E76" i="1" a="1"/>
  <c r="E76" i="1" s="1"/>
  <c r="E75" i="1" a="1"/>
  <c r="E75" i="1" s="1"/>
  <c r="E74" i="1" a="1"/>
  <c r="E74" i="1" s="1"/>
  <c r="E73" i="1" a="1"/>
  <c r="E73" i="1" s="1"/>
  <c r="E72" i="1" a="1"/>
  <c r="E72" i="1" s="1"/>
  <c r="E70" i="1" a="1"/>
  <c r="E70" i="1" s="1"/>
  <c r="E69" i="1" a="1"/>
  <c r="E69" i="1" s="1"/>
  <c r="E68" i="1" a="1"/>
  <c r="E68" i="1" s="1"/>
  <c r="E67" i="1" a="1"/>
  <c r="E67" i="1" s="1"/>
  <c r="E66" i="1" a="1"/>
  <c r="E66" i="1" s="1"/>
  <c r="E65" i="1" a="1"/>
  <c r="E65" i="1" s="1"/>
  <c r="E64" i="1" a="1"/>
  <c r="E64" i="1" s="1"/>
  <c r="E63" i="1" a="1"/>
  <c r="E63" i="1" s="1"/>
  <c r="E62" i="1" a="1"/>
  <c r="E62" i="1" s="1"/>
  <c r="E61" i="1" a="1"/>
  <c r="E61" i="1" s="1"/>
  <c r="E60" i="1" a="1"/>
  <c r="E60" i="1" s="1"/>
  <c r="E59" i="1" a="1"/>
  <c r="E59" i="1" s="1"/>
  <c r="E58" i="1" a="1"/>
  <c r="E58" i="1" s="1"/>
  <c r="E57" i="1" a="1"/>
  <c r="E57" i="1" s="1"/>
  <c r="E56" i="1" a="1"/>
  <c r="E56" i="1" s="1"/>
  <c r="E55" i="1" a="1"/>
  <c r="E55" i="1" s="1"/>
  <c r="E54" i="1" a="1"/>
  <c r="E54" i="1" s="1"/>
  <c r="E52" i="1" a="1"/>
  <c r="E52" i="1" s="1"/>
  <c r="E51" i="1" a="1"/>
  <c r="E51" i="1" s="1"/>
  <c r="E50" i="1" a="1"/>
  <c r="E50" i="1" s="1"/>
  <c r="E49" i="1" a="1"/>
  <c r="E49" i="1" s="1"/>
  <c r="E48" i="1" a="1"/>
  <c r="E48" i="1" s="1"/>
  <c r="E47" i="1" a="1"/>
  <c r="E47" i="1" s="1"/>
  <c r="E46" i="1" a="1"/>
  <c r="E46" i="1" s="1"/>
  <c r="E45" i="1" a="1"/>
  <c r="E45" i="1" s="1"/>
  <c r="E44" i="1" a="1"/>
  <c r="E44" i="1" s="1"/>
  <c r="E43" i="1" a="1"/>
  <c r="E43" i="1" s="1"/>
  <c r="E42" i="1" a="1"/>
  <c r="E42" i="1" s="1"/>
  <c r="E41" i="1" a="1"/>
  <c r="E41" i="1" s="1"/>
  <c r="E40" i="1" a="1"/>
  <c r="E40" i="1" s="1"/>
  <c r="E39" i="1" a="1"/>
  <c r="E39" i="1" s="1"/>
  <c r="E38" i="1" a="1"/>
  <c r="E38" i="1" s="1"/>
  <c r="E37" i="1" a="1"/>
  <c r="E37" i="1" s="1"/>
  <c r="E36" i="1" a="1"/>
  <c r="E36" i="1" s="1"/>
  <c r="E35" i="1" a="1"/>
  <c r="E35" i="1" s="1"/>
  <c r="E34" i="1" a="1"/>
  <c r="E34" i="1" s="1"/>
  <c r="E33" i="1" a="1"/>
  <c r="E33" i="1" s="1"/>
  <c r="E32" i="1" a="1"/>
  <c r="E32" i="1" s="1"/>
  <c r="E31" i="1" a="1"/>
  <c r="E31" i="1" s="1"/>
  <c r="E30" i="1" a="1"/>
  <c r="E30" i="1" s="1"/>
  <c r="E29" i="1" a="1"/>
  <c r="E29" i="1" s="1"/>
  <c r="E28" i="1" a="1"/>
  <c r="E28" i="1" s="1"/>
  <c r="E27" i="1" a="1"/>
  <c r="E27" i="1" s="1"/>
  <c r="E26" i="1" a="1"/>
  <c r="E26" i="1" s="1"/>
  <c r="E25" i="1" a="1"/>
  <c r="E25" i="1" s="1"/>
  <c r="E24" i="1" a="1"/>
  <c r="E24" i="1" s="1"/>
  <c r="E23" i="1" a="1"/>
  <c r="E23" i="1" s="1"/>
  <c r="E22" i="1" a="1"/>
  <c r="E22" i="1" s="1"/>
  <c r="E21" i="1" a="1"/>
  <c r="E21" i="1" s="1"/>
  <c r="E20" i="1" a="1"/>
  <c r="E20" i="1" s="1"/>
  <c r="E18" i="1" a="1"/>
  <c r="E18" i="1" s="1"/>
  <c r="E17" i="1" a="1"/>
  <c r="E17" i="1" s="1"/>
  <c r="E16" i="1" a="1"/>
  <c r="E16" i="1" s="1"/>
  <c r="E15" i="1" a="1"/>
  <c r="E15" i="1" s="1"/>
  <c r="E14" i="1" a="1"/>
  <c r="E14" i="1" s="1"/>
  <c r="E13" i="1" a="1"/>
  <c r="E13" i="1" s="1"/>
  <c r="E12" i="1" a="1"/>
  <c r="E12" i="1" s="1"/>
  <c r="E11" i="1" a="1"/>
  <c r="E11" i="1" s="1"/>
  <c r="E10" i="1" a="1"/>
  <c r="E10" i="1" s="1"/>
  <c r="E9" i="1" a="1"/>
  <c r="E9" i="1" s="1"/>
  <c r="E8" i="1" a="1"/>
  <c r="E8" i="1" s="1"/>
  <c r="E7" i="1" a="1"/>
  <c r="E7" i="1" s="1"/>
  <c r="E6" i="1" a="1"/>
  <c r="E6" i="1" s="1"/>
  <c r="E4" i="1" a="1"/>
  <c r="E4" i="1" s="1"/>
  <c r="E3" i="1" a="1"/>
  <c r="E3" i="1" s="1"/>
  <c r="E2" i="1" a="1"/>
  <c r="E2" i="1" s="1"/>
  <c r="D11" i="1"/>
  <c r="D12" i="1"/>
  <c r="D13" i="1"/>
  <c r="D14" i="1"/>
  <c r="C12" i="2" s="1"/>
  <c r="D15" i="1"/>
  <c r="D16" i="1"/>
  <c r="D17" i="1"/>
  <c r="C15" i="2" s="1"/>
  <c r="D18" i="1"/>
  <c r="C16" i="2" s="1"/>
  <c r="D20" i="1"/>
  <c r="D21" i="1"/>
  <c r="D22" i="1"/>
  <c r="C19" i="2" s="1"/>
  <c r="D23" i="1"/>
  <c r="D24" i="1"/>
  <c r="D25" i="1"/>
  <c r="D26" i="1"/>
  <c r="D27" i="1"/>
  <c r="C24" i="2" s="1"/>
  <c r="D28" i="1"/>
  <c r="D29" i="1"/>
  <c r="D30" i="1"/>
  <c r="C29" i="2" s="1"/>
  <c r="D31" i="1"/>
  <c r="C28" i="2" s="1"/>
  <c r="D32" i="1"/>
  <c r="D33" i="1"/>
  <c r="D34" i="1"/>
  <c r="D35" i="1"/>
  <c r="D36" i="1"/>
  <c r="D37" i="1"/>
  <c r="D38" i="1"/>
  <c r="D39" i="1"/>
  <c r="C36" i="2" s="1"/>
  <c r="D40" i="1"/>
  <c r="D41" i="1"/>
  <c r="D42" i="1"/>
  <c r="C39" i="2" s="1"/>
  <c r="D43" i="1"/>
  <c r="C40" i="2" s="1"/>
  <c r="D44" i="1"/>
  <c r="C41" i="2" s="1"/>
  <c r="D45" i="1"/>
  <c r="D46" i="1"/>
  <c r="D47" i="1"/>
  <c r="C44" i="2" s="1"/>
  <c r="D48" i="1"/>
  <c r="C45" i="2" s="1"/>
  <c r="D49" i="1"/>
  <c r="C46" i="2" s="1"/>
  <c r="D50" i="1"/>
  <c r="D51" i="1"/>
  <c r="D52" i="1"/>
  <c r="D54" i="1"/>
  <c r="D55" i="1"/>
  <c r="D56" i="1"/>
  <c r="D57" i="1"/>
  <c r="D58" i="1"/>
  <c r="C53" i="2" s="1"/>
  <c r="D59" i="1"/>
  <c r="D60" i="1"/>
  <c r="C55" i="2" s="1"/>
  <c r="D61" i="1"/>
  <c r="D62" i="1"/>
  <c r="D63" i="1"/>
  <c r="D64" i="1"/>
  <c r="D65" i="1"/>
  <c r="D66" i="1"/>
  <c r="D67" i="1"/>
  <c r="C62" i="2" s="1"/>
  <c r="D68" i="1"/>
  <c r="C63" i="2" s="1"/>
  <c r="D69" i="1"/>
  <c r="D70" i="1"/>
  <c r="D72" i="1"/>
  <c r="D73" i="1"/>
  <c r="C67" i="2" s="1"/>
  <c r="D74" i="1"/>
  <c r="C68" i="2" s="1"/>
  <c r="D75" i="1"/>
  <c r="D76" i="1"/>
  <c r="C70" i="2" s="1"/>
  <c r="D77" i="1"/>
  <c r="C71" i="2" s="1"/>
  <c r="D78" i="1"/>
  <c r="C72" i="2" s="1"/>
  <c r="D79" i="1"/>
  <c r="C73" i="2" s="1"/>
  <c r="D80" i="1"/>
  <c r="C74" i="2" s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C90" i="2" s="1"/>
  <c r="D97" i="1"/>
  <c r="D98" i="1"/>
  <c r="D99" i="1"/>
  <c r="D100" i="1"/>
  <c r="D101" i="1"/>
  <c r="D19" i="1"/>
  <c r="D5" i="1"/>
  <c r="D71" i="1"/>
  <c r="C98" i="2" s="1"/>
  <c r="D53" i="1"/>
  <c r="C99" i="2" s="1"/>
  <c r="D102" i="1"/>
  <c r="C100" i="2" s="1"/>
  <c r="D103" i="1"/>
  <c r="C101" i="2" s="1"/>
  <c r="D104" i="1"/>
  <c r="D105" i="1"/>
  <c r="D106" i="1"/>
  <c r="D107" i="1"/>
  <c r="D108" i="1"/>
  <c r="D3" i="1"/>
  <c r="C3" i="2" s="1"/>
  <c r="D4" i="1"/>
  <c r="D6" i="1"/>
  <c r="D7" i="1"/>
  <c r="D8" i="1"/>
  <c r="C7" i="2" s="1"/>
  <c r="D9" i="1"/>
  <c r="D10" i="1"/>
  <c r="C9" i="2" s="1"/>
  <c r="D2" i="1"/>
  <c r="C2" i="2" s="1"/>
  <c r="C16" i="1"/>
  <c r="C17" i="1"/>
  <c r="C18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9" i="1"/>
  <c r="C5" i="1"/>
  <c r="C71" i="1"/>
  <c r="C53" i="1"/>
  <c r="C102" i="1"/>
  <c r="C103" i="1"/>
  <c r="C104" i="1"/>
  <c r="C105" i="1"/>
  <c r="C106" i="1"/>
  <c r="C107" i="1"/>
  <c r="C108" i="1"/>
  <c r="C3" i="1"/>
  <c r="C4" i="1"/>
  <c r="C6" i="1"/>
  <c r="C7" i="1"/>
  <c r="C8" i="1"/>
  <c r="C9" i="1"/>
  <c r="C10" i="1"/>
  <c r="C11" i="1"/>
  <c r="C12" i="1"/>
  <c r="C13" i="1"/>
  <c r="C14" i="1"/>
  <c r="C15" i="1"/>
  <c r="C2" i="1"/>
  <c r="B19" i="1"/>
  <c r="B5" i="1"/>
  <c r="B71" i="1"/>
  <c r="B53" i="1"/>
  <c r="B102" i="1"/>
  <c r="B100" i="2" s="1"/>
  <c r="B103" i="1"/>
  <c r="B101" i="2" s="1"/>
  <c r="B104" i="1"/>
  <c r="B102" i="2" s="1"/>
  <c r="B105" i="1"/>
  <c r="B103" i="2" s="1"/>
  <c r="B106" i="1"/>
  <c r="B104" i="2" s="1"/>
  <c r="B107" i="1"/>
  <c r="B105" i="2" s="1"/>
  <c r="B108" i="1"/>
  <c r="B106" i="2" s="1"/>
  <c r="B10" i="1"/>
  <c r="B11" i="1"/>
  <c r="B10" i="2" s="1"/>
  <c r="B12" i="1"/>
  <c r="B11" i="2" s="1"/>
  <c r="B13" i="1"/>
  <c r="B14" i="1"/>
  <c r="B15" i="1"/>
  <c r="B13" i="2" s="1"/>
  <c r="B16" i="1"/>
  <c r="B14" i="2" s="1"/>
  <c r="B17" i="1"/>
  <c r="B15" i="2" s="1"/>
  <c r="B18" i="1"/>
  <c r="B16" i="2" s="1"/>
  <c r="B20" i="1"/>
  <c r="B17" i="2" s="1"/>
  <c r="B21" i="1"/>
  <c r="B22" i="1"/>
  <c r="B23" i="1"/>
  <c r="B24" i="1"/>
  <c r="B25" i="1"/>
  <c r="B26" i="1"/>
  <c r="B23" i="2" s="1"/>
  <c r="B27" i="1"/>
  <c r="B28" i="1"/>
  <c r="B29" i="1"/>
  <c r="B26" i="2" s="1"/>
  <c r="B30" i="1"/>
  <c r="B31" i="1"/>
  <c r="B32" i="1"/>
  <c r="B29" i="2" s="1"/>
  <c r="B33" i="1"/>
  <c r="B34" i="1"/>
  <c r="B35" i="1"/>
  <c r="B36" i="1"/>
  <c r="B33" i="2" s="1"/>
  <c r="B37" i="1"/>
  <c r="B34" i="2" s="1"/>
  <c r="B38" i="1"/>
  <c r="B39" i="1"/>
  <c r="B40" i="1"/>
  <c r="B37" i="2" s="1"/>
  <c r="B41" i="1"/>
  <c r="B38" i="2" s="1"/>
  <c r="B42" i="1"/>
  <c r="B39" i="2" s="1"/>
  <c r="B43" i="1"/>
  <c r="B44" i="1"/>
  <c r="B45" i="1"/>
  <c r="B42" i="2" s="1"/>
  <c r="B46" i="1"/>
  <c r="B43" i="2" s="1"/>
  <c r="B47" i="1"/>
  <c r="B48" i="1"/>
  <c r="B45" i="2" s="1"/>
  <c r="B49" i="1"/>
  <c r="B46" i="2" s="1"/>
  <c r="B50" i="1"/>
  <c r="B51" i="1"/>
  <c r="B52" i="1"/>
  <c r="B54" i="1"/>
  <c r="B55" i="1"/>
  <c r="B50" i="2" s="1"/>
  <c r="B56" i="1"/>
  <c r="B57" i="1"/>
  <c r="B58" i="1"/>
  <c r="B53" i="2" s="1"/>
  <c r="B59" i="1"/>
  <c r="B60" i="1"/>
  <c r="B61" i="1"/>
  <c r="B62" i="1"/>
  <c r="B57" i="2" s="1"/>
  <c r="B63" i="1"/>
  <c r="B64" i="1"/>
  <c r="B65" i="1"/>
  <c r="B60" i="2" s="1"/>
  <c r="B66" i="1"/>
  <c r="B61" i="2" s="1"/>
  <c r="B67" i="1"/>
  <c r="B68" i="1"/>
  <c r="B69" i="1"/>
  <c r="B70" i="1"/>
  <c r="B65" i="2" s="1"/>
  <c r="B72" i="1"/>
  <c r="B66" i="2" s="1"/>
  <c r="B73" i="1"/>
  <c r="B74" i="1"/>
  <c r="B68" i="2" s="1"/>
  <c r="B75" i="1"/>
  <c r="B69" i="2" s="1"/>
  <c r="B76" i="1"/>
  <c r="B70" i="2" s="1"/>
  <c r="B77" i="1"/>
  <c r="B71" i="2" s="1"/>
  <c r="B78" i="1"/>
  <c r="B72" i="2" s="1"/>
  <c r="B79" i="1"/>
  <c r="B73" i="2" s="1"/>
  <c r="B80" i="1"/>
  <c r="B81" i="1"/>
  <c r="B82" i="1"/>
  <c r="B83" i="1"/>
  <c r="B84" i="1"/>
  <c r="B85" i="1"/>
  <c r="B86" i="1"/>
  <c r="B87" i="1"/>
  <c r="B81" i="2" s="1"/>
  <c r="B88" i="1"/>
  <c r="B89" i="1"/>
  <c r="B90" i="1"/>
  <c r="B91" i="1"/>
  <c r="B92" i="1"/>
  <c r="B93" i="1"/>
  <c r="B87" i="2" s="1"/>
  <c r="B94" i="1"/>
  <c r="B88" i="2" s="1"/>
  <c r="B95" i="1"/>
  <c r="B89" i="2" s="1"/>
  <c r="B96" i="1"/>
  <c r="B97" i="1"/>
  <c r="B98" i="1"/>
  <c r="B99" i="1"/>
  <c r="B100" i="1"/>
  <c r="B94" i="2" s="1"/>
  <c r="B101" i="1"/>
  <c r="B8" i="1"/>
  <c r="B9" i="1"/>
  <c r="B8" i="2" s="1"/>
  <c r="B3" i="1"/>
  <c r="B3" i="2" s="1"/>
  <c r="B4" i="1"/>
  <c r="B4" i="2" s="1"/>
  <c r="B6" i="1"/>
  <c r="B7" i="1"/>
  <c r="B6" i="2" s="1"/>
  <c r="B2" i="1"/>
  <c r="B2" i="2" s="1"/>
  <c r="V3" i="18"/>
  <c r="U3" i="18"/>
  <c r="T3" i="18"/>
  <c r="P3" i="18"/>
  <c r="G3" i="18"/>
  <c r="V14" i="18"/>
  <c r="U14" i="18"/>
  <c r="T14" i="18"/>
  <c r="P14" i="18"/>
  <c r="G14" i="18"/>
  <c r="V8" i="18"/>
  <c r="U8" i="18"/>
  <c r="T8" i="18"/>
  <c r="P8" i="18"/>
  <c r="G8" i="18"/>
  <c r="V18" i="18"/>
  <c r="U18" i="18"/>
  <c r="T18" i="18"/>
  <c r="P18" i="18"/>
  <c r="G18" i="18"/>
  <c r="V22" i="18"/>
  <c r="U22" i="18"/>
  <c r="T22" i="18"/>
  <c r="P22" i="18"/>
  <c r="G22" i="18"/>
  <c r="V5" i="18"/>
  <c r="U5" i="18"/>
  <c r="T5" i="18"/>
  <c r="P5" i="18"/>
  <c r="G5" i="18"/>
  <c r="V10" i="18"/>
  <c r="U10" i="18"/>
  <c r="T10" i="18"/>
  <c r="P10" i="18"/>
  <c r="G10" i="18"/>
  <c r="V6" i="18"/>
  <c r="U6" i="18"/>
  <c r="T6" i="18"/>
  <c r="P6" i="18"/>
  <c r="G6" i="18"/>
  <c r="V26" i="18"/>
  <c r="U26" i="18"/>
  <c r="T26" i="18"/>
  <c r="P26" i="18"/>
  <c r="G26" i="18"/>
  <c r="V7" i="18"/>
  <c r="U7" i="18"/>
  <c r="T7" i="18"/>
  <c r="P7" i="18"/>
  <c r="G7" i="18"/>
  <c r="V2" i="18"/>
  <c r="U2" i="18"/>
  <c r="T2" i="18"/>
  <c r="P2" i="18"/>
  <c r="V25" i="18"/>
  <c r="U25" i="18"/>
  <c r="T25" i="18"/>
  <c r="P25" i="18"/>
  <c r="G25" i="18"/>
  <c r="V12" i="18"/>
  <c r="U12" i="18"/>
  <c r="T12" i="18"/>
  <c r="P12" i="18"/>
  <c r="G12" i="18"/>
  <c r="V21" i="18"/>
  <c r="U21" i="18"/>
  <c r="T21" i="18"/>
  <c r="P21" i="18"/>
  <c r="G21" i="18"/>
  <c r="V19" i="18"/>
  <c r="U19" i="18"/>
  <c r="T19" i="18"/>
  <c r="P19" i="18"/>
  <c r="G19" i="18"/>
  <c r="V29" i="18"/>
  <c r="U29" i="18"/>
  <c r="T29" i="18"/>
  <c r="P29" i="18"/>
  <c r="G29" i="18"/>
  <c r="V11" i="18"/>
  <c r="U11" i="18"/>
  <c r="T11" i="18"/>
  <c r="P11" i="18"/>
  <c r="G11" i="18"/>
  <c r="V16" i="18"/>
  <c r="U16" i="18"/>
  <c r="T16" i="18"/>
  <c r="P16" i="18"/>
  <c r="G16" i="18"/>
  <c r="V4" i="18"/>
  <c r="U4" i="18"/>
  <c r="T4" i="18"/>
  <c r="P4" i="18"/>
  <c r="G4" i="18"/>
  <c r="V15" i="18"/>
  <c r="U15" i="18"/>
  <c r="T15" i="18"/>
  <c r="P15" i="18"/>
  <c r="G15" i="18"/>
  <c r="V24" i="18"/>
  <c r="U24" i="18"/>
  <c r="T24" i="18"/>
  <c r="P24" i="18"/>
  <c r="G24" i="18"/>
  <c r="V30" i="18"/>
  <c r="U30" i="18"/>
  <c r="T30" i="18"/>
  <c r="P30" i="18"/>
  <c r="G30" i="18"/>
  <c r="V17" i="18"/>
  <c r="U17" i="18"/>
  <c r="T17" i="18"/>
  <c r="P17" i="18"/>
  <c r="G17" i="18"/>
  <c r="V13" i="18"/>
  <c r="U13" i="18"/>
  <c r="T13" i="18"/>
  <c r="P13" i="18"/>
  <c r="G13" i="18"/>
  <c r="V28" i="18"/>
  <c r="U28" i="18"/>
  <c r="T28" i="18"/>
  <c r="P28" i="18"/>
  <c r="G28" i="18"/>
  <c r="V27" i="18"/>
  <c r="U27" i="18"/>
  <c r="T27" i="18"/>
  <c r="P27" i="18"/>
  <c r="G27" i="18"/>
  <c r="V23" i="18"/>
  <c r="U23" i="18"/>
  <c r="T23" i="18"/>
  <c r="P23" i="18"/>
  <c r="G23" i="18"/>
  <c r="V20" i="18"/>
  <c r="U20" i="18"/>
  <c r="T20" i="18"/>
  <c r="P20" i="18"/>
  <c r="G20" i="18"/>
  <c r="V9" i="18"/>
  <c r="U9" i="18"/>
  <c r="T9" i="18"/>
  <c r="P9" i="18"/>
  <c r="G9" i="18"/>
  <c r="V34" i="14"/>
  <c r="U34" i="14"/>
  <c r="T34" i="14"/>
  <c r="P34" i="14"/>
  <c r="G34" i="14"/>
  <c r="V33" i="14"/>
  <c r="U33" i="14"/>
  <c r="T33" i="14"/>
  <c r="P33" i="14"/>
  <c r="G33" i="14"/>
  <c r="V32" i="14"/>
  <c r="U32" i="14"/>
  <c r="T32" i="14"/>
  <c r="P32" i="14"/>
  <c r="G32" i="14"/>
  <c r="V31" i="14"/>
  <c r="U31" i="14"/>
  <c r="T31" i="14"/>
  <c r="P31" i="14"/>
  <c r="G31" i="14"/>
  <c r="V30" i="14"/>
  <c r="U30" i="14"/>
  <c r="T30" i="14"/>
  <c r="P30" i="14"/>
  <c r="G30" i="14"/>
  <c r="V29" i="14"/>
  <c r="U29" i="14"/>
  <c r="T29" i="14"/>
  <c r="P29" i="14"/>
  <c r="G29" i="14"/>
  <c r="V28" i="14"/>
  <c r="U28" i="14"/>
  <c r="T28" i="14"/>
  <c r="P28" i="14"/>
  <c r="G28" i="14"/>
  <c r="V27" i="14"/>
  <c r="U27" i="14"/>
  <c r="T27" i="14"/>
  <c r="P27" i="14"/>
  <c r="G27" i="14"/>
  <c r="V26" i="14"/>
  <c r="U26" i="14"/>
  <c r="T26" i="14"/>
  <c r="P26" i="14"/>
  <c r="G26" i="14"/>
  <c r="V25" i="14"/>
  <c r="U25" i="14"/>
  <c r="T25" i="14"/>
  <c r="P25" i="14"/>
  <c r="G25" i="14"/>
  <c r="V24" i="14"/>
  <c r="U24" i="14"/>
  <c r="T24" i="14"/>
  <c r="P24" i="14"/>
  <c r="G24" i="14"/>
  <c r="V23" i="14"/>
  <c r="U23" i="14"/>
  <c r="T23" i="14"/>
  <c r="P23" i="14"/>
  <c r="G23" i="14"/>
  <c r="V22" i="14"/>
  <c r="U22" i="14"/>
  <c r="T22" i="14"/>
  <c r="P22" i="14"/>
  <c r="G22" i="14"/>
  <c r="V21" i="14"/>
  <c r="U21" i="14"/>
  <c r="T21" i="14"/>
  <c r="P21" i="14"/>
  <c r="G21" i="14"/>
  <c r="V20" i="14"/>
  <c r="U20" i="14"/>
  <c r="T20" i="14"/>
  <c r="P20" i="14"/>
  <c r="G20" i="14"/>
  <c r="V19" i="14"/>
  <c r="U19" i="14"/>
  <c r="T19" i="14"/>
  <c r="P19" i="14"/>
  <c r="G19" i="14"/>
  <c r="V18" i="14"/>
  <c r="U18" i="14"/>
  <c r="T18" i="14"/>
  <c r="P18" i="14"/>
  <c r="G18" i="14"/>
  <c r="V17" i="14"/>
  <c r="U17" i="14"/>
  <c r="T17" i="14"/>
  <c r="P17" i="14"/>
  <c r="G17" i="14"/>
  <c r="V16" i="14"/>
  <c r="U16" i="14"/>
  <c r="T16" i="14"/>
  <c r="P16" i="14"/>
  <c r="G16" i="14"/>
  <c r="V15" i="14"/>
  <c r="U15" i="14"/>
  <c r="T15" i="14"/>
  <c r="P15" i="14"/>
  <c r="G15" i="14"/>
  <c r="V14" i="14"/>
  <c r="U14" i="14"/>
  <c r="T14" i="14"/>
  <c r="P14" i="14"/>
  <c r="G14" i="14"/>
  <c r="V13" i="14"/>
  <c r="U13" i="14"/>
  <c r="T13" i="14"/>
  <c r="P13" i="14"/>
  <c r="G13" i="14"/>
  <c r="V12" i="14"/>
  <c r="U12" i="14"/>
  <c r="T12" i="14"/>
  <c r="P12" i="14"/>
  <c r="G12" i="14"/>
  <c r="V11" i="14"/>
  <c r="U11" i="14"/>
  <c r="T11" i="14"/>
  <c r="P11" i="14"/>
  <c r="G11" i="14"/>
  <c r="V10" i="14"/>
  <c r="U10" i="14"/>
  <c r="T10" i="14"/>
  <c r="P10" i="14"/>
  <c r="G10" i="14"/>
  <c r="V9" i="14"/>
  <c r="U9" i="14"/>
  <c r="T9" i="14"/>
  <c r="P9" i="14"/>
  <c r="G9" i="14"/>
  <c r="V8" i="14"/>
  <c r="U8" i="14"/>
  <c r="T8" i="14"/>
  <c r="P8" i="14"/>
  <c r="G8" i="14"/>
  <c r="V7" i="14"/>
  <c r="U7" i="14"/>
  <c r="T7" i="14"/>
  <c r="P7" i="14"/>
  <c r="G7" i="14"/>
  <c r="V6" i="14"/>
  <c r="U6" i="14"/>
  <c r="T6" i="14"/>
  <c r="P6" i="14"/>
  <c r="G6" i="14"/>
  <c r="V5" i="14"/>
  <c r="U5" i="14"/>
  <c r="T5" i="14"/>
  <c r="P5" i="14"/>
  <c r="G5" i="14"/>
  <c r="V4" i="14"/>
  <c r="U4" i="14"/>
  <c r="T4" i="14"/>
  <c r="P4" i="14"/>
  <c r="G4" i="14"/>
  <c r="V3" i="14"/>
  <c r="U3" i="14"/>
  <c r="T3" i="14"/>
  <c r="P3" i="14"/>
  <c r="G3" i="14"/>
  <c r="AB2" i="14"/>
  <c r="V2" i="14"/>
  <c r="U2" i="14"/>
  <c r="T2" i="14"/>
  <c r="P2" i="14"/>
  <c r="G2" i="14"/>
  <c r="V1" i="14"/>
  <c r="U1" i="14"/>
  <c r="S1" i="14"/>
  <c r="R1" i="14"/>
  <c r="Q1" i="14"/>
  <c r="O1" i="14"/>
  <c r="N1" i="14"/>
  <c r="M1" i="14"/>
  <c r="L1" i="14"/>
  <c r="I1" i="14"/>
  <c r="H1" i="14"/>
  <c r="G1" i="14"/>
  <c r="F1" i="14"/>
  <c r="E1" i="14"/>
  <c r="D1" i="14"/>
  <c r="C1" i="14"/>
  <c r="B1" i="14"/>
  <c r="Z27" i="13" a="1"/>
  <c r="Z27" i="13" s="1"/>
  <c r="Q27" i="13"/>
  <c r="R27" i="13" s="1"/>
  <c r="P27" i="13"/>
  <c r="S27" i="13" s="1"/>
  <c r="O27" i="13"/>
  <c r="T27" i="13" s="1"/>
  <c r="D27" i="13"/>
  <c r="C27" i="13"/>
  <c r="G27" i="13" s="1"/>
  <c r="B27" i="13"/>
  <c r="N27" i="13" s="1"/>
  <c r="Z26" i="13" a="1"/>
  <c r="Z26" i="13" s="1"/>
  <c r="AB26" i="13" s="1" a="1"/>
  <c r="AB26" i="13" s="1"/>
  <c r="T26" i="13"/>
  <c r="S26" i="13"/>
  <c r="R26" i="13"/>
  <c r="P26" i="13"/>
  <c r="O26" i="13"/>
  <c r="J26" i="13"/>
  <c r="C26" i="13"/>
  <c r="G26" i="13" s="1"/>
  <c r="B26" i="13"/>
  <c r="N26" i="13" s="1"/>
  <c r="Z25" i="13" a="1"/>
  <c r="Z25" i="13" s="1"/>
  <c r="AB25" i="13" s="1" a="1"/>
  <c r="AB25" i="13" s="1"/>
  <c r="T25" i="13"/>
  <c r="S25" i="13"/>
  <c r="R25" i="13"/>
  <c r="G25" i="13"/>
  <c r="E25" i="13"/>
  <c r="D25" i="13"/>
  <c r="C25" i="13"/>
  <c r="B25" i="13"/>
  <c r="N25" i="13" s="1"/>
  <c r="Z24" i="13" a="1"/>
  <c r="Z24" i="13" s="1"/>
  <c r="AB24" i="13" s="1" a="1"/>
  <c r="AB24" i="13" s="1"/>
  <c r="T24" i="13"/>
  <c r="S24" i="13"/>
  <c r="R24" i="13"/>
  <c r="N24" i="13"/>
  <c r="G24" i="13"/>
  <c r="Z23" i="13" a="1"/>
  <c r="Z23" i="13" s="1"/>
  <c r="AB23" i="13" s="1" a="1"/>
  <c r="AB23" i="13" s="1"/>
  <c r="T23" i="13"/>
  <c r="S23" i="13"/>
  <c r="R23" i="13"/>
  <c r="N23" i="13"/>
  <c r="G23" i="13"/>
  <c r="Z22" i="13" a="1"/>
  <c r="Z22" i="13" s="1"/>
  <c r="AB22" i="13" s="1" a="1"/>
  <c r="AB22" i="13" s="1"/>
  <c r="S22" i="13"/>
  <c r="Q22" i="13"/>
  <c r="P22" i="13"/>
  <c r="R22" i="13" s="1"/>
  <c r="O22" i="13"/>
  <c r="T22" i="13" s="1"/>
  <c r="N22" i="13"/>
  <c r="L22" i="13"/>
  <c r="G22" i="13"/>
  <c r="D22" i="13"/>
  <c r="C22" i="13"/>
  <c r="B22" i="13"/>
  <c r="Z21" i="13" a="1"/>
  <c r="Z21" i="13" s="1"/>
  <c r="AB21" i="13" s="1" a="1"/>
  <c r="AB21" i="13" s="1"/>
  <c r="S21" i="13"/>
  <c r="P21" i="13"/>
  <c r="R21" i="13" s="1"/>
  <c r="O21" i="13"/>
  <c r="T21" i="13" s="1"/>
  <c r="K21" i="13"/>
  <c r="G21" i="13"/>
  <c r="D21" i="13"/>
  <c r="C21" i="13"/>
  <c r="B21" i="13"/>
  <c r="Z20" i="13" a="1"/>
  <c r="Z20" i="13" s="1"/>
  <c r="AB20" i="13" s="1" a="1"/>
  <c r="AB20" i="13" s="1"/>
  <c r="T20" i="13"/>
  <c r="S20" i="13"/>
  <c r="R20" i="13"/>
  <c r="N20" i="13"/>
  <c r="G20" i="13"/>
  <c r="Z19" i="13" a="1"/>
  <c r="Z19" i="13" s="1"/>
  <c r="AB19" i="13" s="1" a="1"/>
  <c r="AB19" i="13" s="1"/>
  <c r="T19" i="13"/>
  <c r="S19" i="13"/>
  <c r="R19" i="13"/>
  <c r="N19" i="13"/>
  <c r="G19" i="13"/>
  <c r="Z18" i="13" a="1"/>
  <c r="Z18" i="13" s="1"/>
  <c r="AB18" i="13" s="1" a="1"/>
  <c r="AB18" i="13" s="1"/>
  <c r="T18" i="13"/>
  <c r="S18" i="13"/>
  <c r="R18" i="13"/>
  <c r="N18" i="13"/>
  <c r="G18" i="13"/>
  <c r="Z17" i="13" a="1"/>
  <c r="Z17" i="13" s="1"/>
  <c r="AB17" i="13" s="1" a="1"/>
  <c r="AB17" i="13" s="1"/>
  <c r="Q17" i="13"/>
  <c r="P17" i="13"/>
  <c r="S17" i="13" s="1"/>
  <c r="O17" i="13"/>
  <c r="T17" i="13" s="1"/>
  <c r="N17" i="13"/>
  <c r="D17" i="13"/>
  <c r="G17" i="13" s="1"/>
  <c r="C17" i="13"/>
  <c r="B17" i="13"/>
  <c r="Z16" i="13" a="1"/>
  <c r="Z16" i="13" s="1"/>
  <c r="AB16" i="13" s="1" a="1"/>
  <c r="AB16" i="13" s="1"/>
  <c r="T16" i="13"/>
  <c r="R16" i="13"/>
  <c r="P16" i="13"/>
  <c r="S16" i="13" s="1"/>
  <c r="O16" i="13"/>
  <c r="K16" i="13"/>
  <c r="D16" i="13"/>
  <c r="C16" i="13"/>
  <c r="B16" i="13"/>
  <c r="Z15" i="13" a="1"/>
  <c r="Z15" i="13" s="1"/>
  <c r="AB15" i="13" s="1" a="1"/>
  <c r="AB15" i="13" s="1"/>
  <c r="T15" i="13"/>
  <c r="S15" i="13"/>
  <c r="R15" i="13"/>
  <c r="N15" i="13"/>
  <c r="G15" i="13"/>
  <c r="Z14" i="13" a="1"/>
  <c r="Z14" i="13" s="1"/>
  <c r="AB14" i="13" s="1" a="1"/>
  <c r="AB14" i="13" s="1"/>
  <c r="T14" i="13"/>
  <c r="S14" i="13"/>
  <c r="R14" i="13"/>
  <c r="G14" i="13"/>
  <c r="D14" i="13"/>
  <c r="C14" i="13"/>
  <c r="B14" i="13"/>
  <c r="N14" i="13" s="1"/>
  <c r="Z13" i="13" a="1"/>
  <c r="Z13" i="13" s="1"/>
  <c r="AB13" i="13" s="1" a="1"/>
  <c r="AB13" i="13" s="1"/>
  <c r="T13" i="13"/>
  <c r="S13" i="13"/>
  <c r="R13" i="13"/>
  <c r="N13" i="13"/>
  <c r="G13" i="13"/>
  <c r="Z12" i="13" a="1"/>
  <c r="Z12" i="13" s="1"/>
  <c r="AB12" i="13" s="1" a="1"/>
  <c r="AB12" i="13" s="1"/>
  <c r="T12" i="13"/>
  <c r="S12" i="13"/>
  <c r="R12" i="13"/>
  <c r="K12" i="13"/>
  <c r="E12" i="13"/>
  <c r="D12" i="13"/>
  <c r="C12" i="13"/>
  <c r="G12" i="13" s="1"/>
  <c r="B12" i="13"/>
  <c r="N12" i="13" s="1"/>
  <c r="Z11" i="13" a="1"/>
  <c r="Z11" i="13" s="1"/>
  <c r="AB11" i="13" s="1" a="1"/>
  <c r="AB11" i="13" s="1"/>
  <c r="S11" i="13"/>
  <c r="Q11" i="13"/>
  <c r="T11" i="13" s="1"/>
  <c r="P11" i="13"/>
  <c r="O11" i="13"/>
  <c r="N11" i="13"/>
  <c r="K11" i="13"/>
  <c r="G11" i="13"/>
  <c r="D11" i="13"/>
  <c r="C11" i="13"/>
  <c r="B11" i="13"/>
  <c r="Z10" i="13" a="1"/>
  <c r="Z10" i="13" s="1"/>
  <c r="AB10" i="13" s="1" a="1"/>
  <c r="AB10" i="13" s="1"/>
  <c r="T10" i="13"/>
  <c r="S10" i="13"/>
  <c r="R10" i="13"/>
  <c r="Q10" i="13"/>
  <c r="P10" i="13"/>
  <c r="O10" i="13"/>
  <c r="K10" i="13"/>
  <c r="N10" i="13" s="1"/>
  <c r="H10" i="13"/>
  <c r="D10" i="13"/>
  <c r="G10" i="13" s="1"/>
  <c r="C10" i="13"/>
  <c r="B10" i="13"/>
  <c r="Z9" i="13" a="1"/>
  <c r="Z9" i="13" s="1"/>
  <c r="AB9" i="13" s="1" a="1"/>
  <c r="AB9" i="13" s="1"/>
  <c r="T9" i="13"/>
  <c r="S9" i="13"/>
  <c r="R9" i="13"/>
  <c r="N9" i="13"/>
  <c r="G9" i="13"/>
  <c r="Z8" i="13" a="1"/>
  <c r="Z8" i="13" s="1"/>
  <c r="AB8" i="13" s="1" a="1"/>
  <c r="AB8" i="13" s="1"/>
  <c r="T8" i="13"/>
  <c r="S8" i="13"/>
  <c r="R8" i="13"/>
  <c r="N8" i="13"/>
  <c r="G8" i="13"/>
  <c r="Z7" i="13" a="1"/>
  <c r="Z7" i="13" s="1"/>
  <c r="AB7" i="13" s="1" a="1"/>
  <c r="AB7" i="13" s="1"/>
  <c r="T7" i="13"/>
  <c r="S7" i="13"/>
  <c r="R7" i="13"/>
  <c r="N7" i="13"/>
  <c r="F7" i="13"/>
  <c r="D7" i="13"/>
  <c r="C7" i="13"/>
  <c r="G7" i="13" s="1"/>
  <c r="B7" i="13"/>
  <c r="Z6" i="13" a="1"/>
  <c r="Z6" i="13" s="1"/>
  <c r="AB6" i="13" s="1" a="1"/>
  <c r="AB6" i="13" s="1"/>
  <c r="T6" i="13"/>
  <c r="S6" i="13"/>
  <c r="R6" i="13"/>
  <c r="N6" i="13"/>
  <c r="G6" i="13"/>
  <c r="Z5" i="13" a="1"/>
  <c r="Z5" i="13" s="1"/>
  <c r="AB5" i="13" s="1" a="1"/>
  <c r="AB5" i="13" s="1"/>
  <c r="T5" i="13"/>
  <c r="S5" i="13"/>
  <c r="R5" i="13"/>
  <c r="K5" i="13"/>
  <c r="D5" i="13"/>
  <c r="G5" i="13" s="1"/>
  <c r="C5" i="13"/>
  <c r="B5" i="13"/>
  <c r="N5" i="13" s="1"/>
  <c r="Z4" i="13" a="1"/>
  <c r="Z4" i="13" s="1"/>
  <c r="AB4" i="13" s="1" a="1"/>
  <c r="AB4" i="13" s="1"/>
  <c r="T4" i="13"/>
  <c r="S4" i="13"/>
  <c r="R4" i="13"/>
  <c r="N4" i="13"/>
  <c r="G4" i="13"/>
  <c r="Z3" i="13" a="1"/>
  <c r="Z3" i="13" s="1"/>
  <c r="AB3" i="13" s="1" a="1"/>
  <c r="AB3" i="13" s="1"/>
  <c r="S3" i="13"/>
  <c r="Q3" i="13"/>
  <c r="P3" i="13"/>
  <c r="R3" i="13" s="1"/>
  <c r="O3" i="13"/>
  <c r="T3" i="13" s="1"/>
  <c r="K3" i="13"/>
  <c r="G3" i="13"/>
  <c r="D3" i="13"/>
  <c r="C3" i="13"/>
  <c r="B3" i="13"/>
  <c r="N3" i="13" s="1"/>
  <c r="Z2" i="13" a="1"/>
  <c r="Z2" i="13" s="1"/>
  <c r="AB2" i="13" s="1" a="1"/>
  <c r="AB2" i="13" s="1"/>
  <c r="T2" i="13"/>
  <c r="S2" i="13"/>
  <c r="R2" i="13"/>
  <c r="G2" i="13"/>
  <c r="D2" i="13"/>
  <c r="C2" i="13"/>
  <c r="B2" i="13"/>
  <c r="N2" i="13" s="1"/>
  <c r="T1" i="13"/>
  <c r="S1" i="13"/>
  <c r="Q1" i="13"/>
  <c r="P1" i="13"/>
  <c r="O1" i="13"/>
  <c r="M1" i="13"/>
  <c r="L1" i="13"/>
  <c r="K1" i="13"/>
  <c r="J1" i="13"/>
  <c r="I1" i="13"/>
  <c r="H1" i="13"/>
  <c r="G1" i="13"/>
  <c r="F1" i="13"/>
  <c r="E1" i="13"/>
  <c r="D1" i="13"/>
  <c r="C1" i="13"/>
  <c r="B1" i="13"/>
  <c r="T29" i="12"/>
  <c r="S29" i="12"/>
  <c r="R29" i="12"/>
  <c r="N29" i="12"/>
  <c r="G29" i="12"/>
  <c r="T28" i="12"/>
  <c r="S28" i="12"/>
  <c r="R28" i="12"/>
  <c r="N28" i="12"/>
  <c r="G28" i="12"/>
  <c r="T27" i="12"/>
  <c r="S27" i="12"/>
  <c r="R27" i="12"/>
  <c r="N27" i="12"/>
  <c r="G27" i="12"/>
  <c r="T26" i="12"/>
  <c r="S26" i="12"/>
  <c r="R26" i="12"/>
  <c r="N26" i="12"/>
  <c r="G26" i="12"/>
  <c r="T25" i="12"/>
  <c r="S25" i="12"/>
  <c r="R25" i="12"/>
  <c r="N25" i="12"/>
  <c r="G25" i="12"/>
  <c r="T24" i="12"/>
  <c r="S24" i="12"/>
  <c r="R24" i="12"/>
  <c r="N24" i="12"/>
  <c r="G24" i="12"/>
  <c r="T23" i="12"/>
  <c r="S23" i="12"/>
  <c r="R23" i="12"/>
  <c r="N23" i="12"/>
  <c r="G23" i="12"/>
  <c r="T22" i="12"/>
  <c r="S22" i="12"/>
  <c r="R22" i="12"/>
  <c r="N22" i="12"/>
  <c r="G22" i="12"/>
  <c r="T21" i="12"/>
  <c r="S21" i="12"/>
  <c r="R21" i="12"/>
  <c r="N21" i="12"/>
  <c r="G21" i="12"/>
  <c r="T20" i="12"/>
  <c r="S20" i="12"/>
  <c r="R20" i="12"/>
  <c r="N20" i="12"/>
  <c r="G20" i="12"/>
  <c r="T19" i="12"/>
  <c r="S19" i="12"/>
  <c r="R19" i="12"/>
  <c r="N19" i="12"/>
  <c r="G19" i="12"/>
  <c r="T18" i="12"/>
  <c r="S18" i="12"/>
  <c r="R18" i="12"/>
  <c r="N18" i="12"/>
  <c r="G18" i="12"/>
  <c r="T17" i="12"/>
  <c r="S17" i="12"/>
  <c r="R17" i="12"/>
  <c r="N17" i="12"/>
  <c r="G17" i="12"/>
  <c r="T16" i="12"/>
  <c r="S16" i="12"/>
  <c r="R16" i="12"/>
  <c r="N16" i="12"/>
  <c r="G16" i="12"/>
  <c r="T15" i="12"/>
  <c r="S15" i="12"/>
  <c r="R15" i="12"/>
  <c r="N15" i="12"/>
  <c r="G15" i="12"/>
  <c r="T14" i="12"/>
  <c r="S14" i="12"/>
  <c r="R14" i="12"/>
  <c r="N14" i="12"/>
  <c r="G14" i="12"/>
  <c r="T13" i="12"/>
  <c r="S13" i="12"/>
  <c r="R13" i="12"/>
  <c r="N13" i="12"/>
  <c r="G13" i="12"/>
  <c r="T12" i="12"/>
  <c r="S12" i="12"/>
  <c r="R12" i="12"/>
  <c r="N12" i="12"/>
  <c r="G12" i="12"/>
  <c r="T11" i="12"/>
  <c r="S11" i="12"/>
  <c r="R11" i="12"/>
  <c r="N11" i="12"/>
  <c r="G11" i="12"/>
  <c r="T10" i="12"/>
  <c r="S10" i="12"/>
  <c r="R10" i="12"/>
  <c r="N10" i="12"/>
  <c r="G10" i="12"/>
  <c r="T9" i="12"/>
  <c r="S9" i="12"/>
  <c r="R9" i="12"/>
  <c r="N9" i="12"/>
  <c r="G9" i="12"/>
  <c r="T8" i="12"/>
  <c r="S8" i="12"/>
  <c r="R8" i="12"/>
  <c r="N8" i="12"/>
  <c r="G8" i="12"/>
  <c r="T7" i="12"/>
  <c r="S7" i="12"/>
  <c r="R7" i="12"/>
  <c r="N7" i="12"/>
  <c r="G7" i="12"/>
  <c r="T6" i="12"/>
  <c r="S6" i="12"/>
  <c r="R6" i="12"/>
  <c r="N6" i="12"/>
  <c r="G6" i="12"/>
  <c r="T5" i="12"/>
  <c r="S5" i="12"/>
  <c r="R5" i="12"/>
  <c r="N5" i="12"/>
  <c r="G5" i="12"/>
  <c r="T4" i="12"/>
  <c r="S4" i="12"/>
  <c r="R4" i="12"/>
  <c r="N4" i="12"/>
  <c r="G4" i="12"/>
  <c r="T3" i="12"/>
  <c r="S3" i="12"/>
  <c r="R3" i="12"/>
  <c r="N3" i="12"/>
  <c r="G3" i="12"/>
  <c r="T2" i="12"/>
  <c r="S2" i="12"/>
  <c r="R2" i="12"/>
  <c r="N2" i="12"/>
  <c r="G2" i="12"/>
  <c r="T1" i="12"/>
  <c r="S1" i="12"/>
  <c r="R1" i="12"/>
  <c r="Q1" i="12"/>
  <c r="P1" i="12"/>
  <c r="O1" i="12"/>
  <c r="M1" i="12"/>
  <c r="L1" i="12"/>
  <c r="K1" i="12"/>
  <c r="J1" i="12"/>
  <c r="I1" i="12"/>
  <c r="H1" i="12"/>
  <c r="G1" i="12"/>
  <c r="F1" i="12"/>
  <c r="E1" i="12"/>
  <c r="D1" i="12"/>
  <c r="C1" i="12"/>
  <c r="B1" i="12"/>
  <c r="T6" i="11"/>
  <c r="S6" i="11"/>
  <c r="R6" i="11"/>
  <c r="G6" i="11"/>
  <c r="T5" i="11"/>
  <c r="S5" i="11"/>
  <c r="R5" i="11"/>
  <c r="G5" i="11"/>
  <c r="T4" i="11"/>
  <c r="S4" i="11"/>
  <c r="R4" i="11"/>
  <c r="G4" i="11"/>
  <c r="T3" i="11"/>
  <c r="S3" i="11"/>
  <c r="R3" i="11"/>
  <c r="G3" i="11"/>
  <c r="T2" i="11"/>
  <c r="S2" i="11"/>
  <c r="R2" i="11"/>
  <c r="G2" i="11"/>
  <c r="T1" i="11"/>
  <c r="S1" i="11"/>
  <c r="R1" i="11"/>
  <c r="Q1" i="11"/>
  <c r="P1" i="11"/>
  <c r="O1" i="11"/>
  <c r="M1" i="11"/>
  <c r="L1" i="11"/>
  <c r="K1" i="11"/>
  <c r="J1" i="11"/>
  <c r="I1" i="11"/>
  <c r="H1" i="11"/>
  <c r="G1" i="11"/>
  <c r="F1" i="11"/>
  <c r="E1" i="11"/>
  <c r="D1" i="11"/>
  <c r="C1" i="11"/>
  <c r="B1" i="11"/>
  <c r="T32" i="10"/>
  <c r="S32" i="10"/>
  <c r="R32" i="10"/>
  <c r="G32" i="10"/>
  <c r="T31" i="10"/>
  <c r="S31" i="10"/>
  <c r="R31" i="10"/>
  <c r="G31" i="10"/>
  <c r="T30" i="10"/>
  <c r="S30" i="10"/>
  <c r="R30" i="10"/>
  <c r="G30" i="10"/>
  <c r="T29" i="10"/>
  <c r="S29" i="10"/>
  <c r="R29" i="10"/>
  <c r="G29" i="10"/>
  <c r="T28" i="10"/>
  <c r="S28" i="10"/>
  <c r="R28" i="10"/>
  <c r="G28" i="10"/>
  <c r="T27" i="10"/>
  <c r="S27" i="10"/>
  <c r="R27" i="10"/>
  <c r="G27" i="10"/>
  <c r="T26" i="10"/>
  <c r="S26" i="10"/>
  <c r="R26" i="10"/>
  <c r="G26" i="10"/>
  <c r="T25" i="10"/>
  <c r="S25" i="10"/>
  <c r="R25" i="10"/>
  <c r="G25" i="10"/>
  <c r="T24" i="10"/>
  <c r="S24" i="10"/>
  <c r="R24" i="10"/>
  <c r="G24" i="10"/>
  <c r="T23" i="10"/>
  <c r="S23" i="10"/>
  <c r="R23" i="10"/>
  <c r="G23" i="10"/>
  <c r="T22" i="10"/>
  <c r="S22" i="10"/>
  <c r="R22" i="10"/>
  <c r="G22" i="10"/>
  <c r="T21" i="10"/>
  <c r="S21" i="10"/>
  <c r="R21" i="10"/>
  <c r="G21" i="10"/>
  <c r="T20" i="10"/>
  <c r="S20" i="10"/>
  <c r="R20" i="10"/>
  <c r="G20" i="10"/>
  <c r="T19" i="10"/>
  <c r="S19" i="10"/>
  <c r="R19" i="10"/>
  <c r="G19" i="10"/>
  <c r="T18" i="10"/>
  <c r="S18" i="10"/>
  <c r="R18" i="10"/>
  <c r="G18" i="10"/>
  <c r="T17" i="10"/>
  <c r="S17" i="10"/>
  <c r="R17" i="10"/>
  <c r="G17" i="10"/>
  <c r="T16" i="10"/>
  <c r="S16" i="10"/>
  <c r="R16" i="10"/>
  <c r="G16" i="10"/>
  <c r="T15" i="10"/>
  <c r="S15" i="10"/>
  <c r="R15" i="10"/>
  <c r="G15" i="10"/>
  <c r="T14" i="10"/>
  <c r="S14" i="10"/>
  <c r="R14" i="10"/>
  <c r="G14" i="10"/>
  <c r="T13" i="10"/>
  <c r="S13" i="10"/>
  <c r="R13" i="10"/>
  <c r="G13" i="10"/>
  <c r="T12" i="10"/>
  <c r="S12" i="10"/>
  <c r="R12" i="10"/>
  <c r="G12" i="10"/>
  <c r="T11" i="10"/>
  <c r="S11" i="10"/>
  <c r="R11" i="10"/>
  <c r="G11" i="10"/>
  <c r="T10" i="10"/>
  <c r="S10" i="10"/>
  <c r="R10" i="10"/>
  <c r="G10" i="10"/>
  <c r="T9" i="10"/>
  <c r="S9" i="10"/>
  <c r="R9" i="10"/>
  <c r="G9" i="10"/>
  <c r="T8" i="10"/>
  <c r="S8" i="10"/>
  <c r="R8" i="10"/>
  <c r="G8" i="10"/>
  <c r="T7" i="10"/>
  <c r="S7" i="10"/>
  <c r="R7" i="10"/>
  <c r="G7" i="10"/>
  <c r="T6" i="10"/>
  <c r="S6" i="10"/>
  <c r="R6" i="10"/>
  <c r="G6" i="10"/>
  <c r="T5" i="10"/>
  <c r="S5" i="10"/>
  <c r="R5" i="10"/>
  <c r="G5" i="10"/>
  <c r="T4" i="10"/>
  <c r="S4" i="10"/>
  <c r="R4" i="10"/>
  <c r="G4" i="10"/>
  <c r="T3" i="10"/>
  <c r="S3" i="10"/>
  <c r="R3" i="10"/>
  <c r="G3" i="10"/>
  <c r="T2" i="10"/>
  <c r="S2" i="10"/>
  <c r="R2" i="10"/>
  <c r="G2" i="10"/>
  <c r="T1" i="10"/>
  <c r="S1" i="10"/>
  <c r="R1" i="10"/>
  <c r="Q1" i="10"/>
  <c r="P1" i="10"/>
  <c r="O1" i="10"/>
  <c r="M1" i="10"/>
  <c r="L1" i="10"/>
  <c r="K1" i="10"/>
  <c r="J1" i="10"/>
  <c r="I1" i="10"/>
  <c r="H1" i="10"/>
  <c r="G1" i="10"/>
  <c r="F1" i="10"/>
  <c r="E1" i="10"/>
  <c r="D1" i="10"/>
  <c r="C1" i="10"/>
  <c r="B1" i="10"/>
  <c r="T37" i="9"/>
  <c r="S37" i="9"/>
  <c r="R37" i="9"/>
  <c r="G37" i="9"/>
  <c r="T36" i="9"/>
  <c r="S36" i="9"/>
  <c r="R36" i="9"/>
  <c r="G36" i="9"/>
  <c r="T35" i="9"/>
  <c r="S35" i="9"/>
  <c r="R35" i="9"/>
  <c r="G35" i="9"/>
  <c r="B35" i="9"/>
  <c r="T34" i="9"/>
  <c r="S34" i="9"/>
  <c r="R34" i="9"/>
  <c r="G34" i="9"/>
  <c r="B34" i="9"/>
  <c r="T33" i="9"/>
  <c r="S33" i="9"/>
  <c r="R33" i="9"/>
  <c r="G33" i="9"/>
  <c r="B33" i="9"/>
  <c r="T32" i="9"/>
  <c r="S32" i="9"/>
  <c r="R32" i="9"/>
  <c r="F32" i="9"/>
  <c r="E32" i="9"/>
  <c r="D32" i="9"/>
  <c r="G32" i="9" s="1"/>
  <c r="C32" i="9"/>
  <c r="B32" i="9"/>
  <c r="T31" i="9"/>
  <c r="S31" i="9"/>
  <c r="R31" i="9"/>
  <c r="G31" i="9"/>
  <c r="T30" i="9"/>
  <c r="S30" i="9"/>
  <c r="R30" i="9"/>
  <c r="G30" i="9"/>
  <c r="T29" i="9"/>
  <c r="S29" i="9"/>
  <c r="R29" i="9"/>
  <c r="G29" i="9"/>
  <c r="T28" i="9"/>
  <c r="S28" i="9"/>
  <c r="R28" i="9"/>
  <c r="L28" i="9"/>
  <c r="G28" i="9"/>
  <c r="B28" i="9"/>
  <c r="T27" i="9"/>
  <c r="S27" i="9"/>
  <c r="R27" i="9"/>
  <c r="G27" i="9"/>
  <c r="D27" i="9"/>
  <c r="C27" i="9"/>
  <c r="B27" i="9"/>
  <c r="T26" i="9"/>
  <c r="S26" i="9"/>
  <c r="R26" i="9"/>
  <c r="L26" i="9"/>
  <c r="K26" i="9"/>
  <c r="C26" i="9"/>
  <c r="G26" i="9" s="1"/>
  <c r="B26" i="9"/>
  <c r="T25" i="9"/>
  <c r="S25" i="9"/>
  <c r="R25" i="9"/>
  <c r="G25" i="9"/>
  <c r="T24" i="9"/>
  <c r="S24" i="9"/>
  <c r="R24" i="9"/>
  <c r="G24" i="9"/>
  <c r="B24" i="9"/>
  <c r="T23" i="9"/>
  <c r="S23" i="9"/>
  <c r="R23" i="9"/>
  <c r="L23" i="9"/>
  <c r="G23" i="9"/>
  <c r="T22" i="9"/>
  <c r="S22" i="9"/>
  <c r="R22" i="9"/>
  <c r="Q22" i="9"/>
  <c r="G22" i="9"/>
  <c r="T21" i="9"/>
  <c r="S21" i="9"/>
  <c r="R21" i="9"/>
  <c r="L21" i="9"/>
  <c r="G21" i="9"/>
  <c r="B21" i="9"/>
  <c r="R20" i="9"/>
  <c r="O20" i="9"/>
  <c r="L20" i="9"/>
  <c r="F20" i="9"/>
  <c r="E20" i="9"/>
  <c r="D20" i="9"/>
  <c r="G20" i="9" s="1"/>
  <c r="C20" i="9"/>
  <c r="B20" i="9"/>
  <c r="T19" i="9"/>
  <c r="S19" i="9"/>
  <c r="R19" i="9"/>
  <c r="G19" i="9"/>
  <c r="T18" i="9"/>
  <c r="S18" i="9"/>
  <c r="R18" i="9"/>
  <c r="G18" i="9"/>
  <c r="B18" i="9"/>
  <c r="T17" i="9"/>
  <c r="S17" i="9"/>
  <c r="R17" i="9"/>
  <c r="G17" i="9"/>
  <c r="T16" i="9"/>
  <c r="S16" i="9"/>
  <c r="R16" i="9"/>
  <c r="G16" i="9"/>
  <c r="T15" i="9"/>
  <c r="S15" i="9"/>
  <c r="R15" i="9"/>
  <c r="G15" i="9"/>
  <c r="B15" i="9"/>
  <c r="R14" i="9"/>
  <c r="O14" i="9"/>
  <c r="T14" i="9" s="1"/>
  <c r="G14" i="9"/>
  <c r="B14" i="9"/>
  <c r="T13" i="9"/>
  <c r="S13" i="9"/>
  <c r="R13" i="9"/>
  <c r="L13" i="9"/>
  <c r="F13" i="9"/>
  <c r="E13" i="9"/>
  <c r="D13" i="9"/>
  <c r="C13" i="9"/>
  <c r="G13" i="9" s="1"/>
  <c r="B13" i="9"/>
  <c r="T12" i="9"/>
  <c r="S12" i="9"/>
  <c r="R12" i="9"/>
  <c r="G12" i="9"/>
  <c r="T11" i="9"/>
  <c r="S11" i="9"/>
  <c r="R11" i="9"/>
  <c r="G11" i="9"/>
  <c r="B11" i="9"/>
  <c r="T10" i="9"/>
  <c r="S10" i="9"/>
  <c r="R10" i="9"/>
  <c r="G10" i="9"/>
  <c r="T9" i="9"/>
  <c r="S9" i="9"/>
  <c r="R9" i="9"/>
  <c r="G9" i="9"/>
  <c r="B9" i="9"/>
  <c r="T8" i="9"/>
  <c r="S8" i="9"/>
  <c r="R8" i="9"/>
  <c r="K8" i="9"/>
  <c r="G8" i="9"/>
  <c r="F8" i="9"/>
  <c r="E8" i="9"/>
  <c r="C8" i="9"/>
  <c r="B8" i="9"/>
  <c r="T7" i="9"/>
  <c r="S7" i="9"/>
  <c r="R7" i="9"/>
  <c r="G7" i="9"/>
  <c r="B7" i="9"/>
  <c r="T6" i="9"/>
  <c r="S6" i="9"/>
  <c r="R6" i="9"/>
  <c r="C6" i="9"/>
  <c r="G6" i="9" s="1"/>
  <c r="B6" i="9"/>
  <c r="T5" i="9"/>
  <c r="S5" i="9"/>
  <c r="R5" i="9"/>
  <c r="G5" i="9"/>
  <c r="C5" i="9"/>
  <c r="B5" i="9"/>
  <c r="T4" i="9"/>
  <c r="S4" i="9"/>
  <c r="R4" i="9"/>
  <c r="L4" i="9"/>
  <c r="G4" i="9"/>
  <c r="B4" i="9"/>
  <c r="T3" i="9"/>
  <c r="S3" i="9"/>
  <c r="R3" i="9"/>
  <c r="G3" i="9"/>
  <c r="T2" i="9"/>
  <c r="S2" i="9"/>
  <c r="R2" i="9"/>
  <c r="G2" i="9"/>
  <c r="T1" i="9"/>
  <c r="S1" i="9"/>
  <c r="R1" i="9"/>
  <c r="Q1" i="9"/>
  <c r="P1" i="9"/>
  <c r="O1" i="9"/>
  <c r="M1" i="9"/>
  <c r="L1" i="9"/>
  <c r="K1" i="9"/>
  <c r="J1" i="9"/>
  <c r="I1" i="9"/>
  <c r="H1" i="9"/>
  <c r="G1" i="9"/>
  <c r="F1" i="9"/>
  <c r="E1" i="9"/>
  <c r="D1" i="9"/>
  <c r="C1" i="9"/>
  <c r="B1" i="9"/>
  <c r="T35" i="8"/>
  <c r="S35" i="8"/>
  <c r="R35" i="8"/>
  <c r="G35" i="8"/>
  <c r="T34" i="8"/>
  <c r="S34" i="8"/>
  <c r="R34" i="8"/>
  <c r="G34" i="8"/>
  <c r="T33" i="8"/>
  <c r="S33" i="8"/>
  <c r="R33" i="8"/>
  <c r="G33" i="8"/>
  <c r="T32" i="8"/>
  <c r="S32" i="8"/>
  <c r="R32" i="8"/>
  <c r="G32" i="8"/>
  <c r="T31" i="8"/>
  <c r="S31" i="8"/>
  <c r="R31" i="8"/>
  <c r="G31" i="8"/>
  <c r="T30" i="8"/>
  <c r="S30" i="8"/>
  <c r="R30" i="8"/>
  <c r="G30" i="8"/>
  <c r="T29" i="8"/>
  <c r="S29" i="8"/>
  <c r="R29" i="8"/>
  <c r="G29" i="8"/>
  <c r="T28" i="8"/>
  <c r="S28" i="8"/>
  <c r="R28" i="8"/>
  <c r="G28" i="8"/>
  <c r="T27" i="8"/>
  <c r="S27" i="8"/>
  <c r="R27" i="8"/>
  <c r="G27" i="8"/>
  <c r="T26" i="8"/>
  <c r="S26" i="8"/>
  <c r="R26" i="8"/>
  <c r="G26" i="8"/>
  <c r="T25" i="8"/>
  <c r="S25" i="8"/>
  <c r="R25" i="8"/>
  <c r="G25" i="8"/>
  <c r="T24" i="8"/>
  <c r="S24" i="8"/>
  <c r="R24" i="8"/>
  <c r="G24" i="8"/>
  <c r="T23" i="8"/>
  <c r="S23" i="8"/>
  <c r="R23" i="8"/>
  <c r="G23" i="8"/>
  <c r="T22" i="8"/>
  <c r="S22" i="8"/>
  <c r="R22" i="8"/>
  <c r="G22" i="8"/>
  <c r="T21" i="8"/>
  <c r="S21" i="8"/>
  <c r="R21" i="8"/>
  <c r="G21" i="8"/>
  <c r="T20" i="8"/>
  <c r="S20" i="8"/>
  <c r="R20" i="8"/>
  <c r="G20" i="8"/>
  <c r="T19" i="8"/>
  <c r="S19" i="8"/>
  <c r="R19" i="8"/>
  <c r="G19" i="8"/>
  <c r="T18" i="8"/>
  <c r="S18" i="8"/>
  <c r="R18" i="8"/>
  <c r="G18" i="8"/>
  <c r="T17" i="8"/>
  <c r="S17" i="8"/>
  <c r="R17" i="8"/>
  <c r="G17" i="8"/>
  <c r="T16" i="8"/>
  <c r="S16" i="8"/>
  <c r="R16" i="8"/>
  <c r="G16" i="8"/>
  <c r="T15" i="8"/>
  <c r="S15" i="8"/>
  <c r="R15" i="8"/>
  <c r="G15" i="8"/>
  <c r="T14" i="8"/>
  <c r="S14" i="8"/>
  <c r="R14" i="8"/>
  <c r="G14" i="8"/>
  <c r="T13" i="8"/>
  <c r="S13" i="8"/>
  <c r="R13" i="8"/>
  <c r="G13" i="8"/>
  <c r="T12" i="8"/>
  <c r="S12" i="8"/>
  <c r="R12" i="8"/>
  <c r="G12" i="8"/>
  <c r="T11" i="8"/>
  <c r="S11" i="8"/>
  <c r="R11" i="8"/>
  <c r="G11" i="8"/>
  <c r="T10" i="8"/>
  <c r="S10" i="8"/>
  <c r="R10" i="8"/>
  <c r="G10" i="8"/>
  <c r="T9" i="8"/>
  <c r="S9" i="8"/>
  <c r="R9" i="8"/>
  <c r="G9" i="8"/>
  <c r="T8" i="8"/>
  <c r="S8" i="8"/>
  <c r="R8" i="8"/>
  <c r="G8" i="8"/>
  <c r="T7" i="8"/>
  <c r="S7" i="8"/>
  <c r="R7" i="8"/>
  <c r="G7" i="8"/>
  <c r="T6" i="8"/>
  <c r="S6" i="8"/>
  <c r="R6" i="8"/>
  <c r="G6" i="8"/>
  <c r="T5" i="8"/>
  <c r="S5" i="8"/>
  <c r="R5" i="8"/>
  <c r="G5" i="8"/>
  <c r="T4" i="8"/>
  <c r="S4" i="8"/>
  <c r="R4" i="8"/>
  <c r="G4" i="8"/>
  <c r="T3" i="8"/>
  <c r="S3" i="8"/>
  <c r="R3" i="8"/>
  <c r="G3" i="8"/>
  <c r="T2" i="8"/>
  <c r="S2" i="8"/>
  <c r="R2" i="8"/>
  <c r="G2" i="8"/>
  <c r="T1" i="8"/>
  <c r="S1" i="8"/>
  <c r="R1" i="8"/>
  <c r="Q1" i="8"/>
  <c r="P1" i="8"/>
  <c r="O1" i="8"/>
  <c r="M1" i="8"/>
  <c r="L1" i="8"/>
  <c r="K1" i="8"/>
  <c r="J1" i="8"/>
  <c r="I1" i="8"/>
  <c r="H1" i="8"/>
  <c r="G1" i="8"/>
  <c r="F1" i="8"/>
  <c r="E1" i="8"/>
  <c r="D1" i="8"/>
  <c r="C1" i="8"/>
  <c r="B1" i="8"/>
  <c r="T32" i="7"/>
  <c r="S32" i="7"/>
  <c r="R32" i="7"/>
  <c r="G32" i="7"/>
  <c r="T31" i="7"/>
  <c r="S31" i="7"/>
  <c r="R31" i="7"/>
  <c r="G31" i="7"/>
  <c r="T30" i="7"/>
  <c r="S30" i="7"/>
  <c r="R30" i="7"/>
  <c r="G30" i="7"/>
  <c r="T29" i="7"/>
  <c r="S29" i="7"/>
  <c r="R29" i="7"/>
  <c r="G29" i="7"/>
  <c r="T28" i="7"/>
  <c r="S28" i="7"/>
  <c r="R28" i="7"/>
  <c r="G28" i="7"/>
  <c r="T27" i="7"/>
  <c r="S27" i="7"/>
  <c r="R27" i="7"/>
  <c r="G27" i="7"/>
  <c r="T26" i="7"/>
  <c r="S26" i="7"/>
  <c r="R26" i="7"/>
  <c r="G26" i="7"/>
  <c r="T25" i="7"/>
  <c r="S25" i="7"/>
  <c r="R25" i="7"/>
  <c r="G25" i="7"/>
  <c r="T24" i="7"/>
  <c r="S24" i="7"/>
  <c r="R24" i="7"/>
  <c r="G24" i="7"/>
  <c r="T23" i="7"/>
  <c r="S23" i="7"/>
  <c r="R23" i="7"/>
  <c r="G23" i="7"/>
  <c r="T22" i="7"/>
  <c r="S22" i="7"/>
  <c r="R22" i="7"/>
  <c r="G22" i="7"/>
  <c r="T21" i="7"/>
  <c r="S21" i="7"/>
  <c r="R21" i="7"/>
  <c r="G21" i="7"/>
  <c r="T20" i="7"/>
  <c r="S20" i="7"/>
  <c r="R20" i="7"/>
  <c r="G20" i="7"/>
  <c r="T19" i="7"/>
  <c r="S19" i="7"/>
  <c r="R19" i="7"/>
  <c r="G19" i="7"/>
  <c r="T18" i="7"/>
  <c r="S18" i="7"/>
  <c r="R18" i="7"/>
  <c r="G18" i="7"/>
  <c r="T17" i="7"/>
  <c r="S17" i="7"/>
  <c r="R17" i="7"/>
  <c r="G17" i="7"/>
  <c r="T16" i="7"/>
  <c r="S16" i="7"/>
  <c r="R16" i="7"/>
  <c r="G16" i="7"/>
  <c r="T15" i="7"/>
  <c r="S15" i="7"/>
  <c r="R15" i="7"/>
  <c r="G15" i="7"/>
  <c r="T14" i="7"/>
  <c r="S14" i="7"/>
  <c r="R14" i="7"/>
  <c r="G14" i="7"/>
  <c r="T13" i="7"/>
  <c r="S13" i="7"/>
  <c r="R13" i="7"/>
  <c r="G13" i="7"/>
  <c r="T12" i="7"/>
  <c r="S12" i="7"/>
  <c r="R12" i="7"/>
  <c r="G12" i="7"/>
  <c r="T11" i="7"/>
  <c r="S11" i="7"/>
  <c r="R11" i="7"/>
  <c r="G11" i="7"/>
  <c r="T10" i="7"/>
  <c r="S10" i="7"/>
  <c r="R10" i="7"/>
  <c r="G10" i="7"/>
  <c r="T9" i="7"/>
  <c r="S9" i="7"/>
  <c r="R9" i="7"/>
  <c r="G9" i="7"/>
  <c r="T8" i="7"/>
  <c r="S8" i="7"/>
  <c r="R8" i="7"/>
  <c r="G8" i="7"/>
  <c r="T7" i="7"/>
  <c r="S7" i="7"/>
  <c r="R7" i="7"/>
  <c r="G7" i="7"/>
  <c r="T6" i="7"/>
  <c r="S6" i="7"/>
  <c r="R6" i="7"/>
  <c r="G6" i="7"/>
  <c r="T5" i="7"/>
  <c r="S5" i="7"/>
  <c r="R5" i="7"/>
  <c r="G5" i="7"/>
  <c r="T4" i="7"/>
  <c r="S4" i="7"/>
  <c r="R4" i="7"/>
  <c r="G4" i="7"/>
  <c r="T3" i="7"/>
  <c r="S3" i="7"/>
  <c r="R3" i="7"/>
  <c r="G3" i="7"/>
  <c r="T2" i="7"/>
  <c r="S2" i="7"/>
  <c r="R2" i="7"/>
  <c r="G2" i="7"/>
  <c r="T1" i="7"/>
  <c r="S1" i="7"/>
  <c r="R1" i="7"/>
  <c r="Q1" i="7"/>
  <c r="P1" i="7"/>
  <c r="O1" i="7"/>
  <c r="M1" i="7"/>
  <c r="L1" i="7"/>
  <c r="K1" i="7"/>
  <c r="J1" i="7"/>
  <c r="I1" i="7"/>
  <c r="H1" i="7"/>
  <c r="G1" i="7"/>
  <c r="F1" i="7"/>
  <c r="E1" i="7"/>
  <c r="D1" i="7"/>
  <c r="C1" i="7"/>
  <c r="B1" i="7"/>
  <c r="T40" i="6"/>
  <c r="S40" i="6"/>
  <c r="R40" i="6"/>
  <c r="G40" i="6"/>
  <c r="T39" i="6"/>
  <c r="S39" i="6"/>
  <c r="R39" i="6"/>
  <c r="G39" i="6"/>
  <c r="T38" i="6"/>
  <c r="S38" i="6"/>
  <c r="R38" i="6"/>
  <c r="G38" i="6"/>
  <c r="T37" i="6"/>
  <c r="S37" i="6"/>
  <c r="R37" i="6"/>
  <c r="G37" i="6"/>
  <c r="T36" i="6"/>
  <c r="S36" i="6"/>
  <c r="R36" i="6"/>
  <c r="G36" i="6"/>
  <c r="T35" i="6"/>
  <c r="S35" i="6"/>
  <c r="R35" i="6"/>
  <c r="G35" i="6"/>
  <c r="T34" i="6"/>
  <c r="S34" i="6"/>
  <c r="R34" i="6"/>
  <c r="G34" i="6"/>
  <c r="T33" i="6"/>
  <c r="S33" i="6"/>
  <c r="R33" i="6"/>
  <c r="G33" i="6"/>
  <c r="T32" i="6"/>
  <c r="S32" i="6"/>
  <c r="R32" i="6"/>
  <c r="G32" i="6"/>
  <c r="T31" i="6"/>
  <c r="S31" i="6"/>
  <c r="R31" i="6"/>
  <c r="G31" i="6"/>
  <c r="T30" i="6"/>
  <c r="S30" i="6"/>
  <c r="R30" i="6"/>
  <c r="G30" i="6"/>
  <c r="T29" i="6"/>
  <c r="S29" i="6"/>
  <c r="R29" i="6"/>
  <c r="G29" i="6"/>
  <c r="T28" i="6"/>
  <c r="S28" i="6"/>
  <c r="R28" i="6"/>
  <c r="G28" i="6"/>
  <c r="T27" i="6"/>
  <c r="S27" i="6"/>
  <c r="R27" i="6"/>
  <c r="G27" i="6"/>
  <c r="T26" i="6"/>
  <c r="S26" i="6"/>
  <c r="R26" i="6"/>
  <c r="G26" i="6"/>
  <c r="T25" i="6"/>
  <c r="S25" i="6"/>
  <c r="R25" i="6"/>
  <c r="G25" i="6"/>
  <c r="T24" i="6"/>
  <c r="S24" i="6"/>
  <c r="R24" i="6"/>
  <c r="G24" i="6"/>
  <c r="T23" i="6"/>
  <c r="S23" i="6"/>
  <c r="R23" i="6"/>
  <c r="G23" i="6"/>
  <c r="T22" i="6"/>
  <c r="S22" i="6"/>
  <c r="R22" i="6"/>
  <c r="G22" i="6"/>
  <c r="T21" i="6"/>
  <c r="S21" i="6"/>
  <c r="R21" i="6"/>
  <c r="G21" i="6"/>
  <c r="T20" i="6"/>
  <c r="S20" i="6"/>
  <c r="R20" i="6"/>
  <c r="G20" i="6"/>
  <c r="T19" i="6"/>
  <c r="S19" i="6"/>
  <c r="R19" i="6"/>
  <c r="G19" i="6"/>
  <c r="T18" i="6"/>
  <c r="S18" i="6"/>
  <c r="R18" i="6"/>
  <c r="G18" i="6"/>
  <c r="T17" i="6"/>
  <c r="S17" i="6"/>
  <c r="R17" i="6"/>
  <c r="G17" i="6"/>
  <c r="T16" i="6"/>
  <c r="S16" i="6"/>
  <c r="R16" i="6"/>
  <c r="G16" i="6"/>
  <c r="T15" i="6"/>
  <c r="S15" i="6"/>
  <c r="R15" i="6"/>
  <c r="G15" i="6"/>
  <c r="T14" i="6"/>
  <c r="S14" i="6"/>
  <c r="R14" i="6"/>
  <c r="G14" i="6"/>
  <c r="T13" i="6"/>
  <c r="S13" i="6"/>
  <c r="R13" i="6"/>
  <c r="G13" i="6"/>
  <c r="T12" i="6"/>
  <c r="S12" i="6"/>
  <c r="R12" i="6"/>
  <c r="G12" i="6"/>
  <c r="T11" i="6"/>
  <c r="S11" i="6"/>
  <c r="R11" i="6"/>
  <c r="G11" i="6"/>
  <c r="T10" i="6"/>
  <c r="S10" i="6"/>
  <c r="R10" i="6"/>
  <c r="G10" i="6"/>
  <c r="T9" i="6"/>
  <c r="S9" i="6"/>
  <c r="R9" i="6"/>
  <c r="G9" i="6"/>
  <c r="T8" i="6"/>
  <c r="S8" i="6"/>
  <c r="R8" i="6"/>
  <c r="G8" i="6"/>
  <c r="T7" i="6"/>
  <c r="S7" i="6"/>
  <c r="R7" i="6"/>
  <c r="G7" i="6"/>
  <c r="T6" i="6"/>
  <c r="S6" i="6"/>
  <c r="R6" i="6"/>
  <c r="G6" i="6"/>
  <c r="T5" i="6"/>
  <c r="S5" i="6"/>
  <c r="R5" i="6"/>
  <c r="G5" i="6"/>
  <c r="T4" i="6"/>
  <c r="S4" i="6"/>
  <c r="R4" i="6"/>
  <c r="G4" i="6"/>
  <c r="T3" i="6"/>
  <c r="S3" i="6"/>
  <c r="R3" i="6"/>
  <c r="G3" i="6"/>
  <c r="T2" i="6"/>
  <c r="S2" i="6"/>
  <c r="R2" i="6"/>
  <c r="G2" i="6"/>
  <c r="T33" i="5"/>
  <c r="S33" i="5"/>
  <c r="R33" i="5"/>
  <c r="G33" i="5"/>
  <c r="T32" i="5"/>
  <c r="S32" i="5"/>
  <c r="R32" i="5"/>
  <c r="G32" i="5"/>
  <c r="T31" i="5"/>
  <c r="S31" i="5"/>
  <c r="R31" i="5"/>
  <c r="G31" i="5"/>
  <c r="T30" i="5"/>
  <c r="S30" i="5"/>
  <c r="R30" i="5"/>
  <c r="G30" i="5"/>
  <c r="T29" i="5"/>
  <c r="S29" i="5"/>
  <c r="R29" i="5"/>
  <c r="G29" i="5"/>
  <c r="T28" i="5"/>
  <c r="S28" i="5"/>
  <c r="R28" i="5"/>
  <c r="G28" i="5"/>
  <c r="T27" i="5"/>
  <c r="S27" i="5"/>
  <c r="R27" i="5"/>
  <c r="G27" i="5"/>
  <c r="T26" i="5"/>
  <c r="S26" i="5"/>
  <c r="R26" i="5"/>
  <c r="G26" i="5"/>
  <c r="T25" i="5"/>
  <c r="S25" i="5"/>
  <c r="R25" i="5"/>
  <c r="G25" i="5"/>
  <c r="T24" i="5"/>
  <c r="S24" i="5"/>
  <c r="R24" i="5"/>
  <c r="G24" i="5"/>
  <c r="T23" i="5"/>
  <c r="S23" i="5"/>
  <c r="R23" i="5"/>
  <c r="G23" i="5"/>
  <c r="T22" i="5"/>
  <c r="S22" i="5"/>
  <c r="R22" i="5"/>
  <c r="G22" i="5"/>
  <c r="T21" i="5"/>
  <c r="S21" i="5"/>
  <c r="R21" i="5"/>
  <c r="G21" i="5"/>
  <c r="T20" i="5"/>
  <c r="S20" i="5"/>
  <c r="R20" i="5"/>
  <c r="G20" i="5"/>
  <c r="T19" i="5"/>
  <c r="S19" i="5"/>
  <c r="R19" i="5"/>
  <c r="G19" i="5"/>
  <c r="T18" i="5"/>
  <c r="S18" i="5"/>
  <c r="R18" i="5"/>
  <c r="G18" i="5"/>
  <c r="T17" i="5"/>
  <c r="S17" i="5"/>
  <c r="R17" i="5"/>
  <c r="G17" i="5"/>
  <c r="T16" i="5"/>
  <c r="S16" i="5"/>
  <c r="R16" i="5"/>
  <c r="G16" i="5"/>
  <c r="T15" i="5"/>
  <c r="S15" i="5"/>
  <c r="R15" i="5"/>
  <c r="G15" i="5"/>
  <c r="T14" i="5"/>
  <c r="S14" i="5"/>
  <c r="R14" i="5"/>
  <c r="G14" i="5"/>
  <c r="T13" i="5"/>
  <c r="S13" i="5"/>
  <c r="R13" i="5"/>
  <c r="G13" i="5"/>
  <c r="T12" i="5"/>
  <c r="S12" i="5"/>
  <c r="R12" i="5"/>
  <c r="G12" i="5"/>
  <c r="T11" i="5"/>
  <c r="S11" i="5"/>
  <c r="R11" i="5"/>
  <c r="G11" i="5"/>
  <c r="T10" i="5"/>
  <c r="S10" i="5"/>
  <c r="R10" i="5"/>
  <c r="G10" i="5"/>
  <c r="T9" i="5"/>
  <c r="S9" i="5"/>
  <c r="R9" i="5"/>
  <c r="G9" i="5"/>
  <c r="T8" i="5"/>
  <c r="S8" i="5"/>
  <c r="R8" i="5"/>
  <c r="G8" i="5"/>
  <c r="T7" i="5"/>
  <c r="S7" i="5"/>
  <c r="R7" i="5"/>
  <c r="G7" i="5"/>
  <c r="T6" i="5"/>
  <c r="S6" i="5"/>
  <c r="R6" i="5"/>
  <c r="G6" i="5"/>
  <c r="T5" i="5"/>
  <c r="S5" i="5"/>
  <c r="R5" i="5"/>
  <c r="G5" i="5"/>
  <c r="T4" i="5"/>
  <c r="S4" i="5"/>
  <c r="R4" i="5"/>
  <c r="G4" i="5"/>
  <c r="T3" i="5"/>
  <c r="S3" i="5"/>
  <c r="R3" i="5"/>
  <c r="G3" i="5"/>
  <c r="T2" i="5"/>
  <c r="S2" i="5"/>
  <c r="R2" i="5"/>
  <c r="G2" i="5"/>
  <c r="T33" i="4"/>
  <c r="S33" i="4"/>
  <c r="R33" i="4"/>
  <c r="G33" i="4"/>
  <c r="T32" i="4"/>
  <c r="S32" i="4"/>
  <c r="R32" i="4"/>
  <c r="G32" i="4"/>
  <c r="T31" i="4"/>
  <c r="S31" i="4"/>
  <c r="R31" i="4"/>
  <c r="G31" i="4"/>
  <c r="T30" i="4"/>
  <c r="S30" i="4"/>
  <c r="R30" i="4"/>
  <c r="G30" i="4"/>
  <c r="T29" i="4"/>
  <c r="S29" i="4"/>
  <c r="R29" i="4"/>
  <c r="G29" i="4"/>
  <c r="T28" i="4"/>
  <c r="S28" i="4"/>
  <c r="R28" i="4"/>
  <c r="G28" i="4"/>
  <c r="T27" i="4"/>
  <c r="S27" i="4"/>
  <c r="R27" i="4"/>
  <c r="G27" i="4"/>
  <c r="T26" i="4"/>
  <c r="S26" i="4"/>
  <c r="R26" i="4"/>
  <c r="G26" i="4"/>
  <c r="T25" i="4"/>
  <c r="S25" i="4"/>
  <c r="R25" i="4"/>
  <c r="G25" i="4"/>
  <c r="T24" i="4"/>
  <c r="S24" i="4"/>
  <c r="R24" i="4"/>
  <c r="G24" i="4"/>
  <c r="T23" i="4"/>
  <c r="S23" i="4"/>
  <c r="R23" i="4"/>
  <c r="G23" i="4"/>
  <c r="T22" i="4"/>
  <c r="S22" i="4"/>
  <c r="R22" i="4"/>
  <c r="G22" i="4"/>
  <c r="T21" i="4"/>
  <c r="S21" i="4"/>
  <c r="R21" i="4"/>
  <c r="G21" i="4"/>
  <c r="T20" i="4"/>
  <c r="S20" i="4"/>
  <c r="R20" i="4"/>
  <c r="G20" i="4"/>
  <c r="T19" i="4"/>
  <c r="S19" i="4"/>
  <c r="R19" i="4"/>
  <c r="G19" i="4"/>
  <c r="T18" i="4"/>
  <c r="S18" i="4"/>
  <c r="R18" i="4"/>
  <c r="G18" i="4"/>
  <c r="T17" i="4"/>
  <c r="S17" i="4"/>
  <c r="R17" i="4"/>
  <c r="G17" i="4"/>
  <c r="T16" i="4"/>
  <c r="S16" i="4"/>
  <c r="R16" i="4"/>
  <c r="G16" i="4"/>
  <c r="T15" i="4"/>
  <c r="S15" i="4"/>
  <c r="R15" i="4"/>
  <c r="G15" i="4"/>
  <c r="T14" i="4"/>
  <c r="S14" i="4"/>
  <c r="R14" i="4"/>
  <c r="G14" i="4"/>
  <c r="T13" i="4"/>
  <c r="S13" i="4"/>
  <c r="R13" i="4"/>
  <c r="G13" i="4"/>
  <c r="T12" i="4"/>
  <c r="S12" i="4"/>
  <c r="R12" i="4"/>
  <c r="G12" i="4"/>
  <c r="T11" i="4"/>
  <c r="S11" i="4"/>
  <c r="R11" i="4"/>
  <c r="G11" i="4"/>
  <c r="T10" i="4"/>
  <c r="S10" i="4"/>
  <c r="R10" i="4"/>
  <c r="G10" i="4"/>
  <c r="T9" i="4"/>
  <c r="S9" i="4"/>
  <c r="R9" i="4"/>
  <c r="G9" i="4"/>
  <c r="T8" i="4"/>
  <c r="S8" i="4"/>
  <c r="R8" i="4"/>
  <c r="G8" i="4"/>
  <c r="T7" i="4"/>
  <c r="S7" i="4"/>
  <c r="R7" i="4"/>
  <c r="G7" i="4"/>
  <c r="T6" i="4"/>
  <c r="S6" i="4"/>
  <c r="R6" i="4"/>
  <c r="G6" i="4"/>
  <c r="T5" i="4"/>
  <c r="S5" i="4"/>
  <c r="R5" i="4"/>
  <c r="G5" i="4"/>
  <c r="T4" i="4"/>
  <c r="S4" i="4"/>
  <c r="R4" i="4"/>
  <c r="G4" i="4"/>
  <c r="T3" i="4"/>
  <c r="S3" i="4"/>
  <c r="R3" i="4"/>
  <c r="G3" i="4"/>
  <c r="T2" i="4"/>
  <c r="S2" i="4"/>
  <c r="R2" i="4"/>
  <c r="G2" i="4"/>
  <c r="T27" i="3"/>
  <c r="S27" i="3"/>
  <c r="R27" i="3"/>
  <c r="G27" i="3"/>
  <c r="T26" i="3"/>
  <c r="S26" i="3"/>
  <c r="R26" i="3"/>
  <c r="G26" i="3"/>
  <c r="G25" i="3"/>
  <c r="T24" i="3"/>
  <c r="S24" i="3"/>
  <c r="R24" i="3"/>
  <c r="G24" i="3"/>
  <c r="T23" i="3"/>
  <c r="S23" i="3"/>
  <c r="R23" i="3"/>
  <c r="G23" i="3"/>
  <c r="T22" i="3"/>
  <c r="S22" i="3"/>
  <c r="R22" i="3"/>
  <c r="G22" i="3"/>
  <c r="T21" i="3"/>
  <c r="S21" i="3"/>
  <c r="R21" i="3"/>
  <c r="G21" i="3"/>
  <c r="T20" i="3"/>
  <c r="S20" i="3"/>
  <c r="R20" i="3"/>
  <c r="G20" i="3"/>
  <c r="T19" i="3"/>
  <c r="S19" i="3"/>
  <c r="R19" i="3"/>
  <c r="G19" i="3"/>
  <c r="T18" i="3"/>
  <c r="S18" i="3"/>
  <c r="R18" i="3"/>
  <c r="G18" i="3"/>
  <c r="T17" i="3"/>
  <c r="S17" i="3"/>
  <c r="R17" i="3"/>
  <c r="G17" i="3"/>
  <c r="T16" i="3"/>
  <c r="S16" i="3"/>
  <c r="R16" i="3"/>
  <c r="G16" i="3"/>
  <c r="T15" i="3"/>
  <c r="S15" i="3"/>
  <c r="R15" i="3"/>
  <c r="G15" i="3"/>
  <c r="T14" i="3"/>
  <c r="S14" i="3"/>
  <c r="R14" i="3"/>
  <c r="G14" i="3"/>
  <c r="T13" i="3"/>
  <c r="S13" i="3"/>
  <c r="R13" i="3"/>
  <c r="G13" i="3"/>
  <c r="T12" i="3"/>
  <c r="S12" i="3"/>
  <c r="R12" i="3"/>
  <c r="G12" i="3"/>
  <c r="T11" i="3"/>
  <c r="S11" i="3"/>
  <c r="R11" i="3"/>
  <c r="G11" i="3"/>
  <c r="T10" i="3"/>
  <c r="S10" i="3"/>
  <c r="R10" i="3"/>
  <c r="G10" i="3"/>
  <c r="T9" i="3"/>
  <c r="S9" i="3"/>
  <c r="R9" i="3"/>
  <c r="G9" i="3"/>
  <c r="T8" i="3"/>
  <c r="S8" i="3"/>
  <c r="R8" i="3"/>
  <c r="G8" i="3"/>
  <c r="T7" i="3"/>
  <c r="S7" i="3"/>
  <c r="R7" i="3"/>
  <c r="G7" i="3"/>
  <c r="T6" i="3"/>
  <c r="S6" i="3"/>
  <c r="R6" i="3"/>
  <c r="G6" i="3"/>
  <c r="T5" i="3"/>
  <c r="S5" i="3"/>
  <c r="R5" i="3"/>
  <c r="G5" i="3"/>
  <c r="T4" i="3"/>
  <c r="S4" i="3"/>
  <c r="R4" i="3"/>
  <c r="G4" i="3"/>
  <c r="T3" i="3"/>
  <c r="S3" i="3"/>
  <c r="R3" i="3"/>
  <c r="G3" i="3"/>
  <c r="T2" i="3"/>
  <c r="S2" i="3"/>
  <c r="R2" i="3"/>
  <c r="G2" i="3"/>
  <c r="T1" i="3"/>
  <c r="S1" i="3"/>
  <c r="R1" i="3"/>
  <c r="Q1" i="3"/>
  <c r="P1" i="3"/>
  <c r="O1" i="3"/>
  <c r="M1" i="3"/>
  <c r="L1" i="3"/>
  <c r="K1" i="3"/>
  <c r="J1" i="3"/>
  <c r="I1" i="3"/>
  <c r="H1" i="3"/>
  <c r="G1" i="3"/>
  <c r="F1" i="3"/>
  <c r="E1" i="3"/>
  <c r="D1" i="3"/>
  <c r="C1" i="3"/>
  <c r="B1" i="3"/>
  <c r="A106" i="2"/>
  <c r="A105" i="2"/>
  <c r="A104" i="2"/>
  <c r="A103" i="2"/>
  <c r="A102" i="2"/>
  <c r="A101" i="2"/>
  <c r="A100" i="2"/>
  <c r="A99" i="2"/>
  <c r="A98" i="2"/>
  <c r="A97" i="2"/>
  <c r="A96" i="2"/>
  <c r="A95" i="2"/>
  <c r="A94" i="2"/>
  <c r="A93" i="2"/>
  <c r="A92" i="2"/>
  <c r="A91" i="2"/>
  <c r="A90" i="2"/>
  <c r="A89" i="2"/>
  <c r="A88" i="2"/>
  <c r="A87" i="2"/>
  <c r="A86" i="2"/>
  <c r="A85" i="2"/>
  <c r="A84" i="2"/>
  <c r="A83" i="2"/>
  <c r="A82" i="2"/>
  <c r="A81" i="2"/>
  <c r="A80" i="2"/>
  <c r="A79" i="2"/>
  <c r="A78" i="2"/>
  <c r="A77" i="2"/>
  <c r="A76" i="2"/>
  <c r="A75" i="2"/>
  <c r="A74" i="2"/>
  <c r="A73" i="2"/>
  <c r="A72" i="2"/>
  <c r="A71" i="2"/>
  <c r="A70" i="2"/>
  <c r="A69" i="2"/>
  <c r="A68" i="2"/>
  <c r="A67" i="2"/>
  <c r="A66" i="2"/>
  <c r="A65" i="2"/>
  <c r="A64" i="2"/>
  <c r="A63" i="2"/>
  <c r="A62" i="2"/>
  <c r="A61" i="2"/>
  <c r="A60" i="2"/>
  <c r="A59" i="2"/>
  <c r="A58" i="2"/>
  <c r="A57" i="2"/>
  <c r="A56" i="2"/>
  <c r="A55" i="2"/>
  <c r="A54" i="2"/>
  <c r="A53" i="2"/>
  <c r="A52" i="2"/>
  <c r="A51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D16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2" i="2"/>
  <c r="D1" i="2"/>
  <c r="C1" i="2"/>
  <c r="B1" i="2"/>
  <c r="A1" i="2"/>
  <c r="D101" i="2"/>
  <c r="D100" i="2"/>
  <c r="C96" i="2"/>
  <c r="D95" i="2"/>
  <c r="D93" i="2"/>
  <c r="D92" i="2"/>
  <c r="D91" i="2"/>
  <c r="D88" i="2"/>
  <c r="D85" i="2"/>
  <c r="D83" i="2"/>
  <c r="D82" i="2"/>
  <c r="D77" i="2"/>
  <c r="D76" i="2"/>
  <c r="D75" i="2"/>
  <c r="D73" i="2"/>
  <c r="D72" i="2"/>
  <c r="D51" i="2"/>
  <c r="D47" i="2"/>
  <c r="D46" i="2"/>
  <c r="D41" i="2"/>
  <c r="D38" i="2"/>
  <c r="D37" i="2"/>
  <c r="T40" i="1"/>
  <c r="D35" i="2"/>
  <c r="C35" i="2"/>
  <c r="D20" i="2"/>
  <c r="D19" i="2"/>
  <c r="D18" i="2"/>
  <c r="C18" i="2"/>
  <c r="E14" i="2"/>
  <c r="D11" i="2"/>
  <c r="D10" i="2"/>
  <c r="T10" i="1"/>
  <c r="D8" i="2"/>
  <c r="D7" i="2"/>
  <c r="D5" i="2"/>
  <c r="C13" i="2" l="1"/>
  <c r="T25" i="1"/>
  <c r="D80" i="2"/>
  <c r="C17" i="2"/>
  <c r="B93" i="2"/>
  <c r="C95" i="2"/>
  <c r="C94" i="2"/>
  <c r="B91" i="2"/>
  <c r="B36" i="2"/>
  <c r="B92" i="2"/>
  <c r="B64" i="2"/>
  <c r="C66" i="2"/>
  <c r="B90" i="2"/>
  <c r="B62" i="2"/>
  <c r="B35" i="2"/>
  <c r="T62" i="1"/>
  <c r="B59" i="2"/>
  <c r="B32" i="2"/>
  <c r="C89" i="2"/>
  <c r="C61" i="2"/>
  <c r="C34" i="2"/>
  <c r="D34" i="2"/>
  <c r="D62" i="2"/>
  <c r="D78" i="2"/>
  <c r="D79" i="2"/>
  <c r="T7" i="1"/>
  <c r="T105" i="1"/>
  <c r="B96" i="2"/>
  <c r="B79" i="2"/>
  <c r="B51" i="2"/>
  <c r="B24" i="2"/>
  <c r="C5" i="2"/>
  <c r="C26" i="2"/>
  <c r="D13" i="2"/>
  <c r="D50" i="2"/>
  <c r="B78" i="2"/>
  <c r="B77" i="2"/>
  <c r="B22" i="2"/>
  <c r="C51" i="2"/>
  <c r="C78" i="2"/>
  <c r="B49" i="2"/>
  <c r="B76" i="2"/>
  <c r="B48" i="2"/>
  <c r="B21" i="2"/>
  <c r="C23" i="2"/>
  <c r="G22" i="1"/>
  <c r="T80" i="1"/>
  <c r="B99" i="2"/>
  <c r="B97" i="2"/>
  <c r="B75" i="2"/>
  <c r="B47" i="2"/>
  <c r="B20" i="2"/>
  <c r="C77" i="2"/>
  <c r="C49" i="2"/>
  <c r="E23" i="2"/>
  <c r="E90" i="2"/>
  <c r="B74" i="2"/>
  <c r="B19" i="2"/>
  <c r="C76" i="2"/>
  <c r="C21" i="2"/>
  <c r="P107" i="1"/>
  <c r="B80" i="2"/>
  <c r="B52" i="2"/>
  <c r="B25" i="2"/>
  <c r="C54" i="2"/>
  <c r="D53" i="2"/>
  <c r="D81" i="2"/>
  <c r="D27" i="2"/>
  <c r="D54" i="2"/>
  <c r="D55" i="2"/>
  <c r="C6" i="2"/>
  <c r="C56" i="2"/>
  <c r="B7" i="2"/>
  <c r="B41" i="2"/>
  <c r="C43" i="2"/>
  <c r="D32" i="2"/>
  <c r="D87" i="2"/>
  <c r="B95" i="2"/>
  <c r="B67" i="2"/>
  <c r="B40" i="2"/>
  <c r="B12" i="2"/>
  <c r="C97" i="2"/>
  <c r="C69" i="2"/>
  <c r="C42" i="2"/>
  <c r="C14" i="2"/>
  <c r="D6" i="2"/>
  <c r="D33" i="2"/>
  <c r="D24" i="2"/>
  <c r="T33" i="1"/>
  <c r="P102" i="1"/>
  <c r="T8" i="1"/>
  <c r="T37" i="1"/>
  <c r="D39" i="2"/>
  <c r="D66" i="2"/>
  <c r="D94" i="2"/>
  <c r="D56" i="2"/>
  <c r="D90" i="2"/>
  <c r="D12" i="2"/>
  <c r="D40" i="2"/>
  <c r="D67" i="2"/>
  <c r="B9" i="2"/>
  <c r="P65" i="1"/>
  <c r="D68" i="2"/>
  <c r="D96" i="2"/>
  <c r="E6" i="2"/>
  <c r="E19" i="2"/>
  <c r="E102" i="2"/>
  <c r="D30" i="2"/>
  <c r="D65" i="2"/>
  <c r="B86" i="2"/>
  <c r="B58" i="2"/>
  <c r="B31" i="2"/>
  <c r="C88" i="2"/>
  <c r="C60" i="2"/>
  <c r="C33" i="2"/>
  <c r="E47" i="2"/>
  <c r="D14" i="2"/>
  <c r="D42" i="2"/>
  <c r="D97" i="2"/>
  <c r="E59" i="2"/>
  <c r="E33" i="2"/>
  <c r="D29" i="2"/>
  <c r="B85" i="2"/>
  <c r="B30" i="2"/>
  <c r="C87" i="2"/>
  <c r="C59" i="2"/>
  <c r="C32" i="2"/>
  <c r="E48" i="2"/>
  <c r="P82" i="1"/>
  <c r="T12" i="1"/>
  <c r="T99" i="1"/>
  <c r="D43" i="2"/>
  <c r="D70" i="2"/>
  <c r="T71" i="1"/>
  <c r="B18" i="2"/>
  <c r="E88" i="2"/>
  <c r="D60" i="2"/>
  <c r="D99" i="2"/>
  <c r="B5" i="2"/>
  <c r="P24" i="1"/>
  <c r="B56" i="2"/>
  <c r="D9" i="2"/>
  <c r="D61" i="2"/>
  <c r="B83" i="2"/>
  <c r="B28" i="2"/>
  <c r="C30" i="2"/>
  <c r="P84" i="1"/>
  <c r="D25" i="2"/>
  <c r="D57" i="2"/>
  <c r="D26" i="2"/>
  <c r="B84" i="2"/>
  <c r="D36" i="2"/>
  <c r="B82" i="2"/>
  <c r="B54" i="2"/>
  <c r="B27" i="2"/>
  <c r="B98" i="2"/>
  <c r="C8" i="2"/>
  <c r="T104" i="1"/>
  <c r="T30" i="1"/>
  <c r="T28" i="1"/>
  <c r="T57" i="1"/>
  <c r="T63" i="1"/>
  <c r="D86" i="2"/>
  <c r="D98" i="2"/>
  <c r="T46" i="1"/>
  <c r="T76" i="1"/>
  <c r="T4" i="1"/>
  <c r="T36" i="1"/>
  <c r="T16" i="1"/>
  <c r="T19" i="1"/>
  <c r="E67" i="2"/>
  <c r="P78" i="1"/>
  <c r="P50" i="1"/>
  <c r="E66" i="2"/>
  <c r="E12" i="2"/>
  <c r="P101" i="1"/>
  <c r="E69" i="2"/>
  <c r="E97" i="2"/>
  <c r="E71" i="2"/>
  <c r="E18" i="2"/>
  <c r="E103" i="2"/>
  <c r="E75" i="2"/>
  <c r="E94" i="2"/>
  <c r="E55" i="2"/>
  <c r="E29" i="2"/>
  <c r="P56" i="1"/>
  <c r="P85" i="1"/>
  <c r="E25" i="2"/>
  <c r="E53" i="2"/>
  <c r="E81" i="2"/>
  <c r="E37" i="2"/>
  <c r="E38" i="2"/>
  <c r="E65" i="2"/>
  <c r="E16" i="2"/>
  <c r="P57" i="1"/>
  <c r="P97" i="1"/>
  <c r="P93" i="1"/>
  <c r="E100" i="2"/>
  <c r="G84" i="1"/>
  <c r="E5" i="2"/>
  <c r="T27" i="1"/>
  <c r="P43" i="1"/>
  <c r="T60" i="1"/>
  <c r="AA2" i="14"/>
  <c r="P86" i="1"/>
  <c r="G38" i="1"/>
  <c r="E27" i="2"/>
  <c r="E9" i="2"/>
  <c r="P37" i="1"/>
  <c r="T13" i="1"/>
  <c r="T77" i="1"/>
  <c r="E32" i="2"/>
  <c r="G2" i="1"/>
  <c r="G85" i="1"/>
  <c r="G93" i="1"/>
  <c r="G35" i="1"/>
  <c r="G25" i="1"/>
  <c r="G60" i="1"/>
  <c r="G55" i="1"/>
  <c r="G95" i="1"/>
  <c r="P103" i="1"/>
  <c r="T107" i="1"/>
  <c r="G104" i="1"/>
  <c r="G53" i="1"/>
  <c r="G21" i="1"/>
  <c r="G75" i="1"/>
  <c r="G49" i="1"/>
  <c r="G15" i="1"/>
  <c r="C50" i="2"/>
  <c r="G78" i="1"/>
  <c r="C22" i="2"/>
  <c r="G96" i="1"/>
  <c r="C79" i="2"/>
  <c r="G27" i="1"/>
  <c r="G48" i="1"/>
  <c r="G9" i="1"/>
  <c r="G82" i="1"/>
  <c r="G90" i="1"/>
  <c r="G5" i="1"/>
  <c r="B55" i="2"/>
  <c r="P40" i="1"/>
  <c r="T47" i="1"/>
  <c r="P35" i="1"/>
  <c r="G92" i="1"/>
  <c r="P104" i="1"/>
  <c r="P81" i="1"/>
  <c r="D44" i="2"/>
  <c r="G20" i="1"/>
  <c r="G50" i="1"/>
  <c r="E56" i="2"/>
  <c r="G7" i="1"/>
  <c r="E36" i="2"/>
  <c r="E43" i="2"/>
  <c r="P66" i="1"/>
  <c r="G73" i="1"/>
  <c r="G89" i="1"/>
  <c r="G94" i="1"/>
  <c r="P53" i="1"/>
  <c r="E101" i="2"/>
  <c r="P87" i="1"/>
  <c r="P94" i="1"/>
  <c r="P105" i="1"/>
  <c r="P58" i="1"/>
  <c r="G65" i="1"/>
  <c r="C102" i="2"/>
  <c r="E26" i="2"/>
  <c r="G45" i="1"/>
  <c r="E28" i="2"/>
  <c r="P36" i="1"/>
  <c r="P96" i="1"/>
  <c r="G71" i="1"/>
  <c r="G102" i="1"/>
  <c r="G16" i="1"/>
  <c r="T5" i="1"/>
  <c r="P12" i="1"/>
  <c r="G31" i="1"/>
  <c r="G91" i="1"/>
  <c r="P7" i="1"/>
  <c r="T82" i="1"/>
  <c r="E8" i="2"/>
  <c r="E35" i="2"/>
  <c r="G42" i="1"/>
  <c r="E42" i="2"/>
  <c r="P52" i="1"/>
  <c r="G108" i="1"/>
  <c r="G33" i="1"/>
  <c r="G67" i="1"/>
  <c r="T89" i="1"/>
  <c r="P98" i="1"/>
  <c r="G13" i="1"/>
  <c r="P77" i="1"/>
  <c r="T91" i="1"/>
  <c r="T98" i="1"/>
  <c r="P71" i="1"/>
  <c r="C106" i="2"/>
  <c r="E80" i="2"/>
  <c r="P18" i="1"/>
  <c r="G44" i="1"/>
  <c r="T45" i="1"/>
  <c r="E44" i="2"/>
  <c r="E52" i="2"/>
  <c r="E62" i="2"/>
  <c r="E87" i="2"/>
  <c r="P108" i="1"/>
  <c r="P106" i="1"/>
  <c r="T9" i="1"/>
  <c r="G64" i="1"/>
  <c r="T81" i="1"/>
  <c r="T88" i="1"/>
  <c r="T106" i="1"/>
  <c r="P69" i="1"/>
  <c r="P6" i="1"/>
  <c r="P13" i="1"/>
  <c r="P88" i="1"/>
  <c r="P95" i="1"/>
  <c r="G54" i="1"/>
  <c r="G61" i="1"/>
  <c r="G66" i="1"/>
  <c r="P83" i="1"/>
  <c r="P11" i="1"/>
  <c r="G32" i="1"/>
  <c r="P23" i="1"/>
  <c r="P51" i="1"/>
  <c r="P59" i="1"/>
  <c r="P64" i="1"/>
  <c r="G68" i="1"/>
  <c r="T23" i="1"/>
  <c r="T51" i="1"/>
  <c r="T59" i="1"/>
  <c r="G63" i="1"/>
  <c r="T97" i="1"/>
  <c r="E93" i="2"/>
  <c r="G103" i="1"/>
  <c r="E15" i="2"/>
  <c r="P25" i="1"/>
  <c r="AC97" i="1"/>
  <c r="Q97" i="1" s="1"/>
  <c r="V97" i="1" s="1"/>
  <c r="AC96" i="1"/>
  <c r="AC95" i="1"/>
  <c r="AC67" i="1"/>
  <c r="AC39" i="1"/>
  <c r="AC11" i="1"/>
  <c r="AC94" i="1"/>
  <c r="AC66" i="1"/>
  <c r="AC38" i="1"/>
  <c r="AC93" i="1"/>
  <c r="AC65" i="1"/>
  <c r="AC92" i="1"/>
  <c r="AC64" i="1"/>
  <c r="AC91" i="1"/>
  <c r="AC63" i="1"/>
  <c r="AC90" i="1"/>
  <c r="AC62" i="1"/>
  <c r="AC89" i="1"/>
  <c r="AC61" i="1"/>
  <c r="AC33" i="1"/>
  <c r="Q94" i="1"/>
  <c r="V94" i="1" s="1"/>
  <c r="AC88" i="1"/>
  <c r="AC60" i="1"/>
  <c r="AC32" i="1"/>
  <c r="AC87" i="1"/>
  <c r="Q91" i="1" s="1"/>
  <c r="AC84" i="1"/>
  <c r="AC56" i="1"/>
  <c r="Q59" i="1" s="1"/>
  <c r="AC28" i="1"/>
  <c r="T20" i="9"/>
  <c r="S20" i="9"/>
  <c r="AC107" i="1"/>
  <c r="AC106" i="1"/>
  <c r="AC105" i="1"/>
  <c r="AC77" i="1"/>
  <c r="AC49" i="1"/>
  <c r="AC21" i="1"/>
  <c r="AC103" i="1"/>
  <c r="AC74" i="1"/>
  <c r="AC46" i="1"/>
  <c r="AC18" i="1"/>
  <c r="AC101" i="1"/>
  <c r="Q101" i="1" s="1"/>
  <c r="V101" i="1" s="1"/>
  <c r="AC73" i="1"/>
  <c r="AC45" i="1"/>
  <c r="AC17" i="1"/>
  <c r="Q17" i="1" s="1"/>
  <c r="AC100" i="1"/>
  <c r="AC99" i="1"/>
  <c r="AC37" i="1"/>
  <c r="Q37" i="1" s="1"/>
  <c r="V37" i="1" s="1"/>
  <c r="AC27" i="1"/>
  <c r="Q27" i="1" s="1"/>
  <c r="V27" i="1" s="1"/>
  <c r="Q16" i="1"/>
  <c r="Q15" i="1"/>
  <c r="AC3" i="1"/>
  <c r="AC34" i="1"/>
  <c r="AC83" i="1"/>
  <c r="AC44" i="1"/>
  <c r="Q44" i="1" s="1"/>
  <c r="V44" i="1" s="1"/>
  <c r="Q48" i="1"/>
  <c r="V48" i="1" s="1"/>
  <c r="AC4" i="1"/>
  <c r="AC58" i="1"/>
  <c r="AC53" i="1"/>
  <c r="AC7" i="1"/>
  <c r="AC48" i="1"/>
  <c r="AC30" i="1"/>
  <c r="AC86" i="1"/>
  <c r="AC8" i="1"/>
  <c r="AC47" i="1"/>
  <c r="AC68" i="1"/>
  <c r="AC22" i="1"/>
  <c r="AC80" i="1"/>
  <c r="AC41" i="1"/>
  <c r="AC75" i="1"/>
  <c r="AC50" i="1"/>
  <c r="AC24" i="1"/>
  <c r="AC59" i="1"/>
  <c r="AC29" i="1"/>
  <c r="Q31" i="1"/>
  <c r="AC19" i="1"/>
  <c r="AC51" i="1"/>
  <c r="AC79" i="1"/>
  <c r="AC71" i="1"/>
  <c r="Q75" i="1" s="1"/>
  <c r="AC6" i="1"/>
  <c r="AC13" i="1"/>
  <c r="AC20" i="1"/>
  <c r="AC23" i="1"/>
  <c r="AC9" i="1"/>
  <c r="Q26" i="1"/>
  <c r="AC78" i="1"/>
  <c r="AC12" i="1"/>
  <c r="AC31" i="1"/>
  <c r="AC2" i="1"/>
  <c r="AC85" i="1"/>
  <c r="AC69" i="1"/>
  <c r="AC52" i="1"/>
  <c r="AC40" i="1"/>
  <c r="AC5" i="1"/>
  <c r="AC81" i="1"/>
  <c r="AC54" i="1"/>
  <c r="AC10" i="1"/>
  <c r="AC70" i="1"/>
  <c r="AC55" i="1"/>
  <c r="AC82" i="1"/>
  <c r="Q82" i="1" s="1"/>
  <c r="AC72" i="1"/>
  <c r="AC57" i="1"/>
  <c r="AC43" i="1"/>
  <c r="AC26" i="1"/>
  <c r="G47" i="1"/>
  <c r="G88" i="1"/>
  <c r="C82" i="2"/>
  <c r="C91" i="2"/>
  <c r="G97" i="1"/>
  <c r="C48" i="2"/>
  <c r="G52" i="1"/>
  <c r="C27" i="2"/>
  <c r="G30" i="1"/>
  <c r="G40" i="1"/>
  <c r="C37" i="2"/>
  <c r="T56" i="1"/>
  <c r="T24" i="1"/>
  <c r="T43" i="1"/>
  <c r="T34" i="1"/>
  <c r="D84" i="2"/>
  <c r="T90" i="1"/>
  <c r="AC108" i="1"/>
  <c r="T35" i="1"/>
  <c r="AC36" i="1"/>
  <c r="T74" i="1"/>
  <c r="P55" i="1"/>
  <c r="E50" i="2"/>
  <c r="E30" i="2"/>
  <c r="P33" i="1"/>
  <c r="T6" i="1"/>
  <c r="E39" i="2"/>
  <c r="P42" i="1"/>
  <c r="AC76" i="1"/>
  <c r="T84" i="1"/>
  <c r="T3" i="1"/>
  <c r="G62" i="1"/>
  <c r="C57" i="2"/>
  <c r="T65" i="1"/>
  <c r="E83" i="2"/>
  <c r="P89" i="1"/>
  <c r="E2" i="2"/>
  <c r="P2" i="1"/>
  <c r="E3" i="2"/>
  <c r="P3" i="1"/>
  <c r="E20" i="2"/>
  <c r="T49" i="1"/>
  <c r="E92" i="2"/>
  <c r="C25" i="2"/>
  <c r="G28" i="1"/>
  <c r="T55" i="1"/>
  <c r="E63" i="2"/>
  <c r="E82" i="2"/>
  <c r="T94" i="1"/>
  <c r="G100" i="1"/>
  <c r="T2" i="1"/>
  <c r="G29" i="1"/>
  <c r="P32" i="1"/>
  <c r="G46" i="1"/>
  <c r="E57" i="2"/>
  <c r="P62" i="1"/>
  <c r="C80" i="2"/>
  <c r="G86" i="1"/>
  <c r="E91" i="2"/>
  <c r="E58" i="2"/>
  <c r="P63" i="1"/>
  <c r="T64" i="1"/>
  <c r="T32" i="1"/>
  <c r="P30" i="1"/>
  <c r="T20" i="1"/>
  <c r="P29" i="1"/>
  <c r="P46" i="1"/>
  <c r="C52" i="2"/>
  <c r="G57" i="1"/>
  <c r="E70" i="2"/>
  <c r="P16" i="1"/>
  <c r="P17" i="1"/>
  <c r="P39" i="1"/>
  <c r="G58" i="1"/>
  <c r="P60" i="1"/>
  <c r="P72" i="1"/>
  <c r="T87" i="1"/>
  <c r="P73" i="1"/>
  <c r="P67" i="1"/>
  <c r="N16" i="13"/>
  <c r="B44" i="2"/>
  <c r="C47" i="2"/>
  <c r="G51" i="1"/>
  <c r="P68" i="1"/>
  <c r="G14" i="1"/>
  <c r="G36" i="1"/>
  <c r="P45" i="1"/>
  <c r="E54" i="2"/>
  <c r="G8" i="1"/>
  <c r="E11" i="2"/>
  <c r="P27" i="1"/>
  <c r="E24" i="2"/>
  <c r="E34" i="2"/>
  <c r="P38" i="1"/>
  <c r="G56" i="1"/>
  <c r="G74" i="1"/>
  <c r="P76" i="1"/>
  <c r="E74" i="2"/>
  <c r="P80" i="1"/>
  <c r="T100" i="1"/>
  <c r="G106" i="1"/>
  <c r="C104" i="2"/>
  <c r="G17" i="1"/>
  <c r="P21" i="1"/>
  <c r="C10" i="2"/>
  <c r="G11" i="1"/>
  <c r="G10" i="1"/>
  <c r="E85" i="2"/>
  <c r="P91" i="1"/>
  <c r="E72" i="2"/>
  <c r="G72" i="1"/>
  <c r="T22" i="1"/>
  <c r="T93" i="1"/>
  <c r="G4" i="1"/>
  <c r="C4" i="2"/>
  <c r="E10" i="2"/>
  <c r="P14" i="1"/>
  <c r="T15" i="1"/>
  <c r="T17" i="1"/>
  <c r="T39" i="1"/>
  <c r="E61" i="2"/>
  <c r="C64" i="2"/>
  <c r="G69" i="1"/>
  <c r="T72" i="1"/>
  <c r="T86" i="1"/>
  <c r="T21" i="1"/>
  <c r="T67" i="1"/>
  <c r="G79" i="1"/>
  <c r="C92" i="2"/>
  <c r="G98" i="1"/>
  <c r="C81" i="2"/>
  <c r="G87" i="1"/>
  <c r="G39" i="1"/>
  <c r="P47" i="1"/>
  <c r="T41" i="1"/>
  <c r="T38" i="1"/>
  <c r="G43" i="1"/>
  <c r="P70" i="1"/>
  <c r="P75" i="1"/>
  <c r="P99" i="1"/>
  <c r="G107" i="1"/>
  <c r="T48" i="1"/>
  <c r="P22" i="1"/>
  <c r="P20" i="1"/>
  <c r="E17" i="2"/>
  <c r="G26" i="1"/>
  <c r="G34" i="1"/>
  <c r="C31" i="2"/>
  <c r="E7" i="2"/>
  <c r="P8" i="1"/>
  <c r="T14" i="1"/>
  <c r="E22" i="2"/>
  <c r="T44" i="1"/>
  <c r="E89" i="2"/>
  <c r="T96" i="1"/>
  <c r="G16" i="13"/>
  <c r="P54" i="1"/>
  <c r="E49" i="2"/>
  <c r="T83" i="1"/>
  <c r="G18" i="1"/>
  <c r="P31" i="1"/>
  <c r="P41" i="1"/>
  <c r="T42" i="1"/>
  <c r="G99" i="1"/>
  <c r="C93" i="2"/>
  <c r="T29" i="1"/>
  <c r="P9" i="1"/>
  <c r="P26" i="1"/>
  <c r="C75" i="2"/>
  <c r="G81" i="1"/>
  <c r="E86" i="2"/>
  <c r="P92" i="1"/>
  <c r="G37" i="1"/>
  <c r="E41" i="2"/>
  <c r="P44" i="1"/>
  <c r="E46" i="2"/>
  <c r="P49" i="1"/>
  <c r="T75" i="1"/>
  <c r="T11" i="1"/>
  <c r="E21" i="2"/>
  <c r="T58" i="1"/>
  <c r="E60" i="2"/>
  <c r="E68" i="2"/>
  <c r="P74" i="1"/>
  <c r="P79" i="1"/>
  <c r="E73" i="2"/>
  <c r="G83" i="1"/>
  <c r="E84" i="2"/>
  <c r="P90" i="1"/>
  <c r="C11" i="2"/>
  <c r="G12" i="1"/>
  <c r="T54" i="1"/>
  <c r="G76" i="1"/>
  <c r="B63" i="2"/>
  <c r="N21" i="13"/>
  <c r="E13" i="2"/>
  <c r="P15" i="1"/>
  <c r="G80" i="1"/>
  <c r="P28" i="1"/>
  <c r="P4" i="1"/>
  <c r="E4" i="2"/>
  <c r="P10" i="1"/>
  <c r="P34" i="1"/>
  <c r="E31" i="2"/>
  <c r="E40" i="2"/>
  <c r="T66" i="1"/>
  <c r="T70" i="1"/>
  <c r="T85" i="1"/>
  <c r="P48" i="1"/>
  <c r="E45" i="2"/>
  <c r="C103" i="2"/>
  <c r="G105" i="1"/>
  <c r="G77" i="1"/>
  <c r="G70" i="1"/>
  <c r="C65" i="2"/>
  <c r="T73" i="1"/>
  <c r="G59" i="1"/>
  <c r="E96" i="2"/>
  <c r="P19" i="1"/>
  <c r="P61" i="1"/>
  <c r="T68" i="1"/>
  <c r="P100" i="1"/>
  <c r="G6" i="1"/>
  <c r="G23" i="1"/>
  <c r="C20" i="2"/>
  <c r="G24" i="1"/>
  <c r="G3" i="1"/>
  <c r="T26" i="1"/>
  <c r="C38" i="2"/>
  <c r="G41" i="1"/>
  <c r="E64" i="2"/>
  <c r="E95" i="2"/>
  <c r="AC98" i="1"/>
  <c r="T108" i="1"/>
  <c r="E98" i="2"/>
  <c r="E76" i="2"/>
  <c r="E104" i="2"/>
  <c r="AC102" i="1"/>
  <c r="D71" i="2"/>
  <c r="R17" i="13"/>
  <c r="G101" i="1"/>
  <c r="AC104" i="1"/>
  <c r="E99" i="2"/>
  <c r="C105" i="2"/>
  <c r="G19" i="1"/>
  <c r="S14" i="9"/>
  <c r="E77" i="2"/>
  <c r="C83" i="2"/>
  <c r="E105" i="2"/>
  <c r="E78" i="2"/>
  <c r="C84" i="2"/>
  <c r="E106" i="2"/>
  <c r="P5" i="1"/>
  <c r="R11" i="13"/>
  <c r="T101" i="1"/>
  <c r="E51" i="2"/>
  <c r="E79" i="2"/>
  <c r="C85" i="2"/>
  <c r="T53" i="1"/>
  <c r="T78" i="1"/>
  <c r="T102" i="1"/>
  <c r="T79" i="1"/>
  <c r="T103" i="1"/>
  <c r="C58" i="2"/>
  <c r="C86" i="2"/>
  <c r="T50" i="1"/>
  <c r="Q100" i="1" l="1"/>
  <c r="V100" i="1" s="1"/>
  <c r="Q56" i="1"/>
  <c r="V56" i="1" s="1"/>
  <c r="Q33" i="1"/>
  <c r="V33" i="1" s="1"/>
  <c r="U37" i="1"/>
  <c r="Q7" i="1"/>
  <c r="U7" i="1" s="1"/>
  <c r="Q104" i="1"/>
  <c r="U104" i="1" s="1"/>
  <c r="Q23" i="1"/>
  <c r="V23" i="1" s="1"/>
  <c r="U27" i="1"/>
  <c r="Q81" i="1"/>
  <c r="Q105" i="1"/>
  <c r="V105" i="1" s="1"/>
  <c r="Q52" i="1"/>
  <c r="V52" i="1" s="1"/>
  <c r="Q66" i="1"/>
  <c r="Q83" i="1"/>
  <c r="V83" i="1" s="1"/>
  <c r="Q95" i="1"/>
  <c r="V95" i="1" s="1"/>
  <c r="U101" i="1"/>
  <c r="Q106" i="1"/>
  <c r="U106" i="1" s="1"/>
  <c r="Q35" i="1"/>
  <c r="V35" i="1" s="1"/>
  <c r="Q18" i="1"/>
  <c r="Q107" i="1"/>
  <c r="Q8" i="1"/>
  <c r="V8" i="1" s="1"/>
  <c r="Q10" i="1"/>
  <c r="V10" i="1" s="1"/>
  <c r="Q21" i="1"/>
  <c r="V21" i="1" s="1"/>
  <c r="Q2" i="1"/>
  <c r="U2" i="1" s="1"/>
  <c r="Q11" i="1"/>
  <c r="U11" i="1" s="1"/>
  <c r="Q6" i="1"/>
  <c r="V6" i="1" s="1"/>
  <c r="Q24" i="1"/>
  <c r="V24" i="1" s="1"/>
  <c r="Q49" i="1"/>
  <c r="V49" i="1" s="1"/>
  <c r="Q32" i="1"/>
  <c r="U32" i="1" s="1"/>
  <c r="Q69" i="1"/>
  <c r="V69" i="1" s="1"/>
  <c r="Q55" i="1"/>
  <c r="V55" i="1" s="1"/>
  <c r="Q41" i="1"/>
  <c r="V41" i="1" s="1"/>
  <c r="Q64" i="1"/>
  <c r="V64" i="1" s="1"/>
  <c r="Q98" i="1"/>
  <c r="Q13" i="1"/>
  <c r="V13" i="1" s="1"/>
  <c r="Q89" i="1"/>
  <c r="Q103" i="1"/>
  <c r="V103" i="1" s="1"/>
  <c r="Q90" i="1"/>
  <c r="V90" i="1" s="1"/>
  <c r="Q61" i="1"/>
  <c r="U61" i="1" s="1"/>
  <c r="Q57" i="1"/>
  <c r="V57" i="1" s="1"/>
  <c r="Q12" i="1"/>
  <c r="V12" i="1" s="1"/>
  <c r="Q62" i="1"/>
  <c r="V62" i="1" s="1"/>
  <c r="Q70" i="1"/>
  <c r="V70" i="1" s="1"/>
  <c r="Q93" i="1"/>
  <c r="U93" i="1" s="1"/>
  <c r="Q79" i="1"/>
  <c r="V79" i="1" s="1"/>
  <c r="Q71" i="1"/>
  <c r="U71" i="1" s="1"/>
  <c r="Q99" i="1"/>
  <c r="V99" i="1" s="1"/>
  <c r="Q9" i="1"/>
  <c r="U9" i="1" s="1"/>
  <c r="Q50" i="1"/>
  <c r="V50" i="1" s="1"/>
  <c r="Q36" i="1"/>
  <c r="U36" i="1" s="1"/>
  <c r="V59" i="1"/>
  <c r="U59" i="1"/>
  <c r="V91" i="1"/>
  <c r="U91" i="1"/>
  <c r="V75" i="1"/>
  <c r="U75" i="1"/>
  <c r="U26" i="1"/>
  <c r="V26" i="1"/>
  <c r="Q40" i="1"/>
  <c r="Q86" i="1"/>
  <c r="Q22" i="1"/>
  <c r="Q28" i="1"/>
  <c r="D89" i="2"/>
  <c r="T95" i="1"/>
  <c r="Q3" i="1"/>
  <c r="Q80" i="1"/>
  <c r="Q65" i="1"/>
  <c r="Q72" i="1"/>
  <c r="Q87" i="1"/>
  <c r="V15" i="1"/>
  <c r="U15" i="1"/>
  <c r="Q42" i="1"/>
  <c r="V31" i="1"/>
  <c r="U31" i="1"/>
  <c r="Q58" i="1"/>
  <c r="V16" i="1"/>
  <c r="U16" i="1"/>
  <c r="Q25" i="1"/>
  <c r="V89" i="1"/>
  <c r="U89" i="1"/>
  <c r="Q84" i="1"/>
  <c r="V17" i="1"/>
  <c r="U17" i="1"/>
  <c r="Q14" i="1"/>
  <c r="Q54" i="1"/>
  <c r="Q38" i="1"/>
  <c r="Q43" i="1"/>
  <c r="Q45" i="1"/>
  <c r="Q34" i="1"/>
  <c r="Q60" i="1"/>
  <c r="Q73" i="1"/>
  <c r="Q74" i="1"/>
  <c r="Q88" i="1"/>
  <c r="U44" i="1"/>
  <c r="Q67" i="1"/>
  <c r="Q47" i="1"/>
  <c r="Q53" i="1"/>
  <c r="Q85" i="1"/>
  <c r="Q46" i="1"/>
  <c r="V82" i="1"/>
  <c r="U82" i="1"/>
  <c r="Q20" i="1"/>
  <c r="Q39" i="1"/>
  <c r="Q108" i="1"/>
  <c r="Q96" i="1"/>
  <c r="Q76" i="1"/>
  <c r="U97" i="1"/>
  <c r="Q63" i="1"/>
  <c r="U100" i="1"/>
  <c r="Q30" i="1"/>
  <c r="Q51" i="1"/>
  <c r="Q102" i="1"/>
  <c r="Q19" i="1"/>
  <c r="V81" i="1"/>
  <c r="U81" i="1"/>
  <c r="Q77" i="1"/>
  <c r="U94" i="1"/>
  <c r="Q29" i="1"/>
  <c r="Q4" i="1"/>
  <c r="Q78" i="1"/>
  <c r="Q68" i="1"/>
  <c r="U48" i="1"/>
  <c r="U105" i="1"/>
  <c r="Q92" i="1"/>
  <c r="Q5" i="1"/>
  <c r="U12" i="1" l="1"/>
  <c r="U56" i="1"/>
  <c r="V9" i="1"/>
  <c r="U33" i="1"/>
  <c r="V7" i="1"/>
  <c r="V104" i="1"/>
  <c r="U64" i="1"/>
  <c r="U79" i="1"/>
  <c r="U57" i="1"/>
  <c r="U23" i="1"/>
  <c r="U52" i="1"/>
  <c r="U95" i="1"/>
  <c r="U83" i="1"/>
  <c r="U99" i="1"/>
  <c r="V2" i="1"/>
  <c r="U55" i="1"/>
  <c r="U50" i="1"/>
  <c r="V11" i="1"/>
  <c r="V61" i="1"/>
  <c r="U70" i="1"/>
  <c r="V93" i="1"/>
  <c r="V106" i="1"/>
  <c r="V71" i="1"/>
  <c r="U103" i="1"/>
  <c r="U13" i="1"/>
  <c r="U41" i="1"/>
  <c r="V32" i="1"/>
  <c r="U6" i="1"/>
  <c r="U90" i="1"/>
  <c r="V18" i="1"/>
  <c r="U18" i="1"/>
  <c r="U24" i="1"/>
  <c r="U35" i="1"/>
  <c r="V66" i="1"/>
  <c r="U66" i="1"/>
  <c r="V98" i="1"/>
  <c r="U98" i="1"/>
  <c r="U49" i="1"/>
  <c r="V107" i="1"/>
  <c r="U107" i="1"/>
  <c r="V36" i="1"/>
  <c r="U62" i="1"/>
  <c r="U21" i="1"/>
  <c r="U8" i="1"/>
  <c r="U10" i="1"/>
  <c r="U69" i="1"/>
  <c r="V65" i="1"/>
  <c r="U65" i="1"/>
  <c r="V19" i="1"/>
  <c r="U19" i="1"/>
  <c r="U54" i="1"/>
  <c r="V54" i="1"/>
  <c r="V47" i="1"/>
  <c r="U47" i="1"/>
  <c r="V92" i="1"/>
  <c r="U92" i="1"/>
  <c r="V88" i="1"/>
  <c r="U88" i="1"/>
  <c r="V74" i="1"/>
  <c r="U74" i="1"/>
  <c r="V25" i="1"/>
  <c r="U25" i="1"/>
  <c r="V78" i="1"/>
  <c r="U78" i="1"/>
  <c r="V4" i="1"/>
  <c r="U4" i="1"/>
  <c r="V3" i="1"/>
  <c r="U3" i="1"/>
  <c r="V53" i="1"/>
  <c r="U53" i="1"/>
  <c r="V14" i="1"/>
  <c r="U14" i="1"/>
  <c r="V63" i="1"/>
  <c r="U63" i="1"/>
  <c r="V28" i="1"/>
  <c r="U28" i="1"/>
  <c r="V76" i="1"/>
  <c r="U76" i="1"/>
  <c r="V40" i="1"/>
  <c r="U40" i="1"/>
  <c r="V38" i="1"/>
  <c r="U38" i="1"/>
  <c r="V102" i="1"/>
  <c r="U102" i="1"/>
  <c r="V84" i="1"/>
  <c r="U84" i="1"/>
  <c r="V60" i="1"/>
  <c r="U60" i="1"/>
  <c r="V42" i="1"/>
  <c r="U42" i="1"/>
  <c r="V85" i="1"/>
  <c r="U85" i="1"/>
  <c r="V43" i="1"/>
  <c r="U43" i="1"/>
  <c r="V30" i="1"/>
  <c r="U30" i="1"/>
  <c r="V68" i="1"/>
  <c r="U68" i="1"/>
  <c r="V22" i="1"/>
  <c r="U22" i="1"/>
  <c r="V73" i="1"/>
  <c r="U73" i="1"/>
  <c r="V58" i="1"/>
  <c r="U58" i="1"/>
  <c r="V29" i="1"/>
  <c r="U29" i="1"/>
  <c r="V39" i="1"/>
  <c r="U39" i="1"/>
  <c r="V34" i="1"/>
  <c r="U34" i="1"/>
  <c r="V87" i="1"/>
  <c r="U87" i="1"/>
  <c r="V80" i="1"/>
  <c r="U80" i="1"/>
  <c r="V51" i="1"/>
  <c r="U51" i="1"/>
  <c r="V5" i="1"/>
  <c r="U5" i="1"/>
  <c r="V67" i="1"/>
  <c r="U67" i="1"/>
  <c r="V86" i="1"/>
  <c r="U86" i="1"/>
  <c r="V96" i="1"/>
  <c r="U96" i="1"/>
  <c r="V108" i="1"/>
  <c r="U108" i="1"/>
  <c r="V20" i="1"/>
  <c r="U20" i="1"/>
  <c r="V77" i="1"/>
  <c r="U77" i="1"/>
  <c r="V46" i="1"/>
  <c r="U46" i="1"/>
  <c r="V45" i="1"/>
  <c r="U45" i="1"/>
  <c r="V72" i="1"/>
  <c r="U7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<sst xmlns="http://schemas.openxmlformats.org/spreadsheetml/2006/main" count="1015" uniqueCount="139">
  <si>
    <t>Player</t>
  </si>
  <si>
    <t>Matches</t>
  </si>
  <si>
    <t>Innings</t>
  </si>
  <si>
    <t>Runs</t>
  </si>
  <si>
    <t>High</t>
  </si>
  <si>
    <t>Not Out</t>
  </si>
  <si>
    <t>Avg</t>
  </si>
  <si>
    <t>50s</t>
  </si>
  <si>
    <t>100s</t>
  </si>
  <si>
    <t>Ducks</t>
  </si>
  <si>
    <t>Catches</t>
  </si>
  <si>
    <t>Run
Outs</t>
  </si>
  <si>
    <t>Stumps</t>
  </si>
  <si>
    <t>C+RO+S</t>
  </si>
  <si>
    <t>Overs</t>
  </si>
  <si>
    <t>Wickets</t>
  </si>
  <si>
    <t>Econ</t>
  </si>
  <si>
    <t>SR</t>
  </si>
  <si>
    <t>Best</t>
  </si>
  <si>
    <t>Full Overs</t>
  </si>
  <si>
    <t>Partial Overs</t>
  </si>
  <si>
    <t>Partial As Full</t>
  </si>
  <si>
    <t>Adhye, Abhijit</t>
  </si>
  <si>
    <t>for</t>
  </si>
  <si>
    <t>Aggarwal, Abhijay</t>
  </si>
  <si>
    <t>Aquilina, David</t>
  </si>
  <si>
    <t>Barrett, Jade</t>
  </si>
  <si>
    <t>Beveridge, Jason</t>
  </si>
  <si>
    <t>Bolch, Rob</t>
  </si>
  <si>
    <t>Bourke, Phil</t>
  </si>
  <si>
    <t>Buckley, Mark</t>
  </si>
  <si>
    <t>Buddo, Dayne</t>
  </si>
  <si>
    <t>Burton, Sam</t>
  </si>
  <si>
    <t>Cahill, Damian</t>
  </si>
  <si>
    <t>Cameron, Peter</t>
  </si>
  <si>
    <t>Carson, Peter</t>
  </si>
  <si>
    <t>Cleland, Gus</t>
  </si>
  <si>
    <t>Curwood, Scott</t>
  </si>
  <si>
    <t>Das, Sorabh</t>
  </si>
  <si>
    <t>Devnani, Raj</t>
  </si>
  <si>
    <t>Donegan, Tom</t>
  </si>
  <si>
    <t>Evanko, Jack</t>
  </si>
  <si>
    <t>Fenton, Bruce</t>
  </si>
  <si>
    <t>Foot, Adriaan</t>
  </si>
  <si>
    <t>Ford, Tim</t>
  </si>
  <si>
    <t>Grewal, Karan</t>
  </si>
  <si>
    <t>Grover, Nikhil</t>
  </si>
  <si>
    <t>Healy, Andrew</t>
  </si>
  <si>
    <t>Healy, Caen</t>
  </si>
  <si>
    <t>Helme, Brendan</t>
  </si>
  <si>
    <t>Irwin, Tim</t>
  </si>
  <si>
    <t>Johnson, Jamie</t>
  </si>
  <si>
    <t>Jones, Graham</t>
  </si>
  <si>
    <t>Joshua, Sanjeev</t>
  </si>
  <si>
    <t>Kahn, Azam</t>
  </si>
  <si>
    <t>Kallepalli, Varun</t>
  </si>
  <si>
    <t>Karsan, Harish</t>
  </si>
  <si>
    <t>Kay, Tim</t>
  </si>
  <si>
    <t>Keene, Jeff</t>
  </si>
  <si>
    <t>Leake, John</t>
  </si>
  <si>
    <t>Lilley, Angus</t>
  </si>
  <si>
    <t>Loeki, Shane</t>
  </si>
  <si>
    <t>Lynch, Ryan</t>
  </si>
  <si>
    <t>Mackenzie, Martin</t>
  </si>
  <si>
    <t>Madavan, Vinay</t>
  </si>
  <si>
    <t>Manogaran, Barry</t>
  </si>
  <si>
    <t>Maqsood, Adersh</t>
  </si>
  <si>
    <t>Maqsood, Moe</t>
  </si>
  <si>
    <t>Marshall, Timothy</t>
  </si>
  <si>
    <t>Martin, Alistair</t>
  </si>
  <si>
    <t>Martin, Nick</t>
  </si>
  <si>
    <t>Mattner, Richard</t>
  </si>
  <si>
    <t>Mclean, Adrian</t>
  </si>
  <si>
    <t>Mills, Tim</t>
  </si>
  <si>
    <t>Modi, Dipen</t>
  </si>
  <si>
    <t>Moorhouse, Dale</t>
  </si>
  <si>
    <t>Nancarrow, Bill</t>
  </si>
  <si>
    <t>Naresh, Sai</t>
  </si>
  <si>
    <t>Nethaway, Tyler</t>
  </si>
  <si>
    <t>Nolan, Colin</t>
  </si>
  <si>
    <t>Ojha, Bijoy</t>
  </si>
  <si>
    <t>O'Neil, Patrick</t>
  </si>
  <si>
    <t>Pandya, Arjun</t>
  </si>
  <si>
    <t>Pantavaidya, Amrish</t>
  </si>
  <si>
    <t>Parashar, Bobby</t>
  </si>
  <si>
    <t>Parrish, Tony</t>
  </si>
  <si>
    <t>Peacock, Bernie</t>
  </si>
  <si>
    <t>Radloff, Jake</t>
  </si>
  <si>
    <t>Read, Stuart</t>
  </si>
  <si>
    <t>Reddy, Shankar</t>
  </si>
  <si>
    <t>Richardson, Clive</t>
  </si>
  <si>
    <t>Ritchie, Leigh</t>
  </si>
  <si>
    <t>Ruddick, Bruce</t>
  </si>
  <si>
    <t>Rule, Michael</t>
  </si>
  <si>
    <t>Safdari, Mujtaba</t>
  </si>
  <si>
    <t>Safdari,Mustafa</t>
  </si>
  <si>
    <t>Sander, Peter</t>
  </si>
  <si>
    <t>Sawle, Damian</t>
  </si>
  <si>
    <t>Shafi, Amir</t>
  </si>
  <si>
    <t>Singh, Amritpal</t>
  </si>
  <si>
    <t>Singh, Chandanpreet</t>
  </si>
  <si>
    <t>Singh, Harjit</t>
  </si>
  <si>
    <t>Singh, Inderjeet</t>
  </si>
  <si>
    <t>Singh, Kiranpreet</t>
  </si>
  <si>
    <t>Singh, Sarabjit</t>
  </si>
  <si>
    <t>Singh, Sukhvirsra</t>
  </si>
  <si>
    <t>Solanki, Nadeem</t>
  </si>
  <si>
    <t>Stern, Nathan</t>
  </si>
  <si>
    <t>Takhar, Hardeep</t>
  </si>
  <si>
    <t>Thatcher, Jared</t>
  </si>
  <si>
    <t>Todiwala, Kayanush</t>
  </si>
  <si>
    <t>Torpy, Adam</t>
  </si>
  <si>
    <t>Tuta, Avinash</t>
  </si>
  <si>
    <t>van Staden, JC</t>
  </si>
  <si>
    <t>Vesley, Tony</t>
  </si>
  <si>
    <t>Watters, Troy</t>
  </si>
  <si>
    <t>Weis, Brett</t>
  </si>
  <si>
    <t>Withers, Nick</t>
  </si>
  <si>
    <t>Wood, Matt</t>
  </si>
  <si>
    <t>catches/stumpings/run outs</t>
  </si>
  <si>
    <t>Not Out / Retired</t>
  </si>
  <si>
    <t>Average</t>
  </si>
  <si>
    <t>Run Outs</t>
  </si>
  <si>
    <t>Stumpings</t>
  </si>
  <si>
    <t>Run Econ</t>
  </si>
  <si>
    <t>Wkt Rate</t>
  </si>
  <si>
    <t>4s</t>
  </si>
  <si>
    <t>6s</t>
  </si>
  <si>
    <t>Dev, Abhinav</t>
  </si>
  <si>
    <t> 4</t>
  </si>
  <si>
    <t> 25</t>
  </si>
  <si>
    <t> 14</t>
  </si>
  <si>
    <t>Lee, Austin</t>
  </si>
  <si>
    <t> 32</t>
  </si>
  <si>
    <t> 18</t>
  </si>
  <si>
    <t>Reddy, Nitin</t>
  </si>
  <si>
    <t>Armbruster, Paul</t>
  </si>
  <si>
    <t>Mcdonald, Rob</t>
  </si>
  <si>
    <t>Arora, Vaneet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</si>
</sst>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4" x14ac:knownFonts="1">
    <font>
      <sz val="11"/>
      <color theme="1"/>
      <name val="Calibri"/>
      <scheme val="minor"/>
    </font>
    <font>
      <b/>
      <sz val="12"/>
      <color theme="1"/>
      <name val="Calibri"/>
    </font>
    <font>
      <sz val="11"/>
      <name val="Calibri"/>
    </font>
    <font>
      <b/>
      <sz val="11"/>
      <color theme="1"/>
      <name val="Calibri"/>
    </font>
    <font>
      <sz val="11"/>
      <color theme="1"/>
      <name val="Calibri"/>
    </font>
    <font>
      <sz val="12"/>
      <color theme="1"/>
      <name val="Calibri"/>
    </font>
    <font>
      <sz val="11"/>
      <color theme="1"/>
      <name val="Calibri"/>
      <scheme val="minor"/>
    </font>
    <font>
      <sz val="11"/>
      <color rgb="FF383838"/>
      <name val="Arial"/>
    </font>
    <font>
      <sz val="14"/>
      <color theme="1"/>
      <name val="Calibri"/>
    </font>
    <font>
      <sz val="11"/>
      <color theme="1"/>
      <name val="Arial"/>
    </font>
    <font>
      <sz val="10"/>
      <color theme="1"/>
      <name val="Arial"/>
    </font>
    <font>
      <sz val="14"/>
      <color rgb="FF383838"/>
      <name val="Calibri"/>
    </font>
    <font>
      <sz val="11"/>
      <color theme="0"/>
      <name val="Calibri"/>
    </font>
    <font>
      <b/>
      <sz val="11"/>
      <color rgb="FFFF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  <fill>
      <patternFill patternType="solid">
        <fgColor rgb="FFDAEEF3"/>
        <bgColor rgb="FFDAEEF3"/>
      </patternFill>
    </fill>
    <fill>
      <patternFill patternType="solid">
        <fgColor rgb="FFF2DBDB"/>
        <bgColor rgb="FFF2DBDB"/>
      </patternFill>
    </fill>
    <fill>
      <patternFill patternType="solid">
        <fgColor rgb="FFDBE5F1"/>
        <bgColor rgb="FFDBE5F1"/>
      </patternFill>
    </fill>
    <fill>
      <patternFill patternType="solid">
        <fgColor rgb="FFFCFDFD"/>
        <bgColor rgb="FFFCFDFD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theme="0"/>
        <bgColor theme="0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medium">
        <color rgb="FFD6D6D6"/>
      </top>
      <bottom/>
      <diagonal/>
    </border>
    <border>
      <left/>
      <right/>
      <top/>
      <bottom style="thin">
        <color rgb="FFD6E3BC"/>
      </bottom>
      <diagonal/>
    </border>
    <border>
      <left/>
      <right/>
      <top style="thin">
        <color rgb="FFEAF1DD"/>
      </top>
      <bottom style="thin">
        <color rgb="FFEAF1DD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0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2" fontId="1" fillId="4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64" fontId="1" fillId="4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5" fillId="0" borderId="1" xfId="0" applyFont="1" applyBorder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164" fontId="5" fillId="0" borderId="5" xfId="0" applyNumberFormat="1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/>
    <xf numFmtId="164" fontId="4" fillId="0" borderId="0" xfId="0" applyNumberFormat="1" applyFont="1"/>
    <xf numFmtId="2" fontId="4" fillId="0" borderId="0" xfId="0" applyNumberFormat="1" applyFont="1"/>
    <xf numFmtId="0" fontId="3" fillId="0" borderId="1" xfId="0" applyFont="1" applyBorder="1" applyAlignment="1">
      <alignment horizontal="center" vertical="center"/>
    </xf>
    <xf numFmtId="0" fontId="3" fillId="0" borderId="0" xfId="0" applyFont="1"/>
    <xf numFmtId="164" fontId="3" fillId="0" borderId="0" xfId="0" applyNumberFormat="1" applyFont="1"/>
    <xf numFmtId="2" fontId="3" fillId="0" borderId="0" xfId="0" applyNumberFormat="1" applyFont="1"/>
    <xf numFmtId="164" fontId="4" fillId="0" borderId="1" xfId="0" applyNumberFormat="1" applyFont="1" applyBorder="1" applyAlignment="1">
      <alignment horizontal="center"/>
    </xf>
    <xf numFmtId="164" fontId="4" fillId="0" borderId="1" xfId="0" applyNumberFormat="1" applyFont="1" applyBorder="1"/>
    <xf numFmtId="0" fontId="8" fillId="0" borderId="5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6" xfId="0" quotePrefix="1" applyFont="1" applyBorder="1" applyAlignment="1">
      <alignment horizontal="center"/>
    </xf>
    <xf numFmtId="0" fontId="4" fillId="0" borderId="1" xfId="0" applyFont="1" applyBorder="1"/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 vertical="top"/>
    </xf>
    <xf numFmtId="0" fontId="4" fillId="0" borderId="7" xfId="0" applyFont="1" applyBorder="1" applyAlignment="1">
      <alignment horizontal="center" vertical="top"/>
    </xf>
    <xf numFmtId="164" fontId="4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quotePrefix="1" applyFont="1" applyAlignment="1">
      <alignment horizontal="center"/>
    </xf>
    <xf numFmtId="0" fontId="4" fillId="0" borderId="0" xfId="0" applyFont="1" applyAlignment="1">
      <alignment horizontal="center" vertical="top"/>
    </xf>
    <xf numFmtId="0" fontId="9" fillId="0" borderId="11" xfId="0" applyFont="1" applyBorder="1" applyAlignment="1">
      <alignment vertical="top"/>
    </xf>
    <xf numFmtId="0" fontId="3" fillId="0" borderId="0" xfId="0" applyFont="1" applyAlignment="1">
      <alignment wrapText="1"/>
    </xf>
    <xf numFmtId="0" fontId="7" fillId="5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164" fontId="10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164" fontId="3" fillId="0" borderId="1" xfId="0" applyNumberFormat="1" applyFont="1" applyBorder="1" applyAlignment="1">
      <alignment horizontal="right" vertical="center"/>
    </xf>
    <xf numFmtId="164" fontId="3" fillId="0" borderId="1" xfId="0" applyNumberFormat="1" applyFont="1" applyBorder="1" applyAlignment="1">
      <alignment vertical="center"/>
    </xf>
    <xf numFmtId="0" fontId="8" fillId="0" borderId="1" xfId="0" applyFont="1" applyBorder="1"/>
    <xf numFmtId="0" fontId="8" fillId="0" borderId="1" xfId="0" applyFont="1" applyBorder="1" applyAlignment="1">
      <alignment vertical="top"/>
    </xf>
    <xf numFmtId="1" fontId="8" fillId="0" borderId="1" xfId="0" applyNumberFormat="1" applyFont="1" applyBorder="1" applyAlignment="1">
      <alignment vertical="top" shrinkToFit="1"/>
    </xf>
    <xf numFmtId="1" fontId="8" fillId="0" borderId="1" xfId="0" applyNumberFormat="1" applyFont="1" applyBorder="1" applyAlignment="1">
      <alignment vertical="center" shrinkToFit="1"/>
    </xf>
    <xf numFmtId="0" fontId="8" fillId="0" borderId="1" xfId="0" applyFont="1" applyBorder="1" applyAlignment="1">
      <alignment vertical="center" wrapText="1"/>
    </xf>
    <xf numFmtId="164" fontId="8" fillId="0" borderId="1" xfId="0" applyNumberFormat="1" applyFont="1" applyBorder="1" applyAlignment="1">
      <alignment horizontal="right"/>
    </xf>
    <xf numFmtId="0" fontId="11" fillId="0" borderId="1" xfId="0" applyFont="1" applyBorder="1" applyAlignment="1">
      <alignment vertical="center"/>
    </xf>
    <xf numFmtId="164" fontId="8" fillId="0" borderId="1" xfId="0" applyNumberFormat="1" applyFont="1" applyBorder="1"/>
    <xf numFmtId="164" fontId="8" fillId="0" borderId="1" xfId="0" applyNumberFormat="1" applyFont="1" applyBorder="1" applyAlignment="1">
      <alignment horizontal="center"/>
    </xf>
    <xf numFmtId="0" fontId="8" fillId="6" borderId="1" xfId="0" applyFont="1" applyFill="1" applyBorder="1" applyAlignment="1">
      <alignment vertical="top"/>
    </xf>
    <xf numFmtId="1" fontId="8" fillId="6" borderId="1" xfId="0" applyNumberFormat="1" applyFont="1" applyFill="1" applyBorder="1" applyAlignment="1">
      <alignment vertical="top" shrinkToFit="1"/>
    </xf>
    <xf numFmtId="1" fontId="8" fillId="6" borderId="1" xfId="0" applyNumberFormat="1" applyFont="1" applyFill="1" applyBorder="1" applyAlignment="1">
      <alignment vertical="center" shrinkToFit="1"/>
    </xf>
    <xf numFmtId="0" fontId="8" fillId="6" borderId="1" xfId="0" applyFont="1" applyFill="1" applyBorder="1" applyAlignment="1">
      <alignment vertical="center" wrapText="1"/>
    </xf>
    <xf numFmtId="164" fontId="11" fillId="0" borderId="1" xfId="0" applyNumberFormat="1" applyFont="1" applyBorder="1" applyAlignment="1">
      <alignment vertical="center"/>
    </xf>
    <xf numFmtId="2" fontId="3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11" fillId="7" borderId="1" xfId="0" applyFont="1" applyFill="1" applyBorder="1" applyAlignment="1">
      <alignment vertical="center"/>
    </xf>
    <xf numFmtId="164" fontId="8" fillId="7" borderId="1" xfId="0" applyNumberFormat="1" applyFont="1" applyFill="1" applyBorder="1" applyAlignment="1">
      <alignment horizontal="right"/>
    </xf>
    <xf numFmtId="164" fontId="8" fillId="8" borderId="1" xfId="0" applyNumberFormat="1" applyFont="1" applyFill="1" applyBorder="1"/>
    <xf numFmtId="164" fontId="8" fillId="8" borderId="1" xfId="0" applyNumberFormat="1" applyFont="1" applyFill="1" applyBorder="1" applyAlignment="1">
      <alignment horizontal="center"/>
    </xf>
    <xf numFmtId="164" fontId="8" fillId="7" borderId="1" xfId="0" applyNumberFormat="1" applyFont="1" applyFill="1" applyBorder="1"/>
    <xf numFmtId="1" fontId="8" fillId="8" borderId="1" xfId="0" applyNumberFormat="1" applyFont="1" applyFill="1" applyBorder="1" applyAlignment="1">
      <alignment vertical="center" shrinkToFit="1"/>
    </xf>
    <xf numFmtId="164" fontId="8" fillId="8" borderId="1" xfId="0" applyNumberFormat="1" applyFont="1" applyFill="1" applyBorder="1" applyAlignment="1">
      <alignment horizontal="right"/>
    </xf>
    <xf numFmtId="0" fontId="8" fillId="9" borderId="1" xfId="0" applyFont="1" applyFill="1" applyBorder="1"/>
    <xf numFmtId="0" fontId="8" fillId="8" borderId="1" xfId="0" applyFont="1" applyFill="1" applyBorder="1"/>
    <xf numFmtId="0" fontId="8" fillId="7" borderId="1" xfId="0" applyFont="1" applyFill="1" applyBorder="1"/>
    <xf numFmtId="164" fontId="8" fillId="9" borderId="1" xfId="0" applyNumberFormat="1" applyFont="1" applyFill="1" applyBorder="1"/>
    <xf numFmtId="1" fontId="8" fillId="7" borderId="1" xfId="0" applyNumberFormat="1" applyFont="1" applyFill="1" applyBorder="1" applyAlignment="1">
      <alignment vertical="center" shrinkToFit="1"/>
    </xf>
    <xf numFmtId="164" fontId="8" fillId="7" borderId="1" xfId="0" applyNumberFormat="1" applyFont="1" applyFill="1" applyBorder="1" applyAlignment="1">
      <alignment horizontal="center"/>
    </xf>
    <xf numFmtId="0" fontId="11" fillId="8" borderId="1" xfId="0" applyFont="1" applyFill="1" applyBorder="1" applyAlignment="1">
      <alignment vertical="center"/>
    </xf>
    <xf numFmtId="164" fontId="3" fillId="0" borderId="5" xfId="0" applyNumberFormat="1" applyFont="1" applyBorder="1" applyAlignment="1">
      <alignment horizontal="center" vertical="center"/>
    </xf>
    <xf numFmtId="0" fontId="12" fillId="0" borderId="12" xfId="0" applyFont="1" applyBorder="1"/>
    <xf numFmtId="164" fontId="8" fillId="0" borderId="5" xfId="0" applyNumberFormat="1" applyFont="1" applyBorder="1"/>
    <xf numFmtId="0" fontId="4" fillId="0" borderId="13" xfId="0" applyFont="1" applyBorder="1"/>
    <xf numFmtId="1" fontId="8" fillId="10" borderId="1" xfId="0" applyNumberFormat="1" applyFont="1" applyFill="1" applyBorder="1" applyAlignment="1">
      <alignment vertical="center" shrinkToFit="1"/>
    </xf>
    <xf numFmtId="0" fontId="11" fillId="10" borderId="1" xfId="0" applyFont="1" applyFill="1" applyBorder="1" applyAlignment="1">
      <alignment vertical="center"/>
    </xf>
    <xf numFmtId="164" fontId="8" fillId="10" borderId="1" xfId="0" applyNumberFormat="1" applyFont="1" applyFill="1" applyBorder="1"/>
    <xf numFmtId="164" fontId="8" fillId="10" borderId="14" xfId="0" applyNumberFormat="1" applyFont="1" applyFill="1" applyBorder="1"/>
    <xf numFmtId="0" fontId="8" fillId="10" borderId="1" xfId="0" applyFont="1" applyFill="1" applyBorder="1"/>
    <xf numFmtId="164" fontId="8" fillId="10" borderId="1" xfId="0" applyNumberFormat="1" applyFont="1" applyFill="1" applyBorder="1" applyAlignment="1">
      <alignment horizontal="right"/>
    </xf>
    <xf numFmtId="0" fontId="13" fillId="0" borderId="1" xfId="0" applyFont="1" applyBorder="1" applyAlignment="1">
      <alignment horizontal="center" vertical="center"/>
    </xf>
    <xf numFmtId="1" fontId="8" fillId="0" borderId="1" xfId="0" applyNumberFormat="1" applyFont="1" applyBorder="1"/>
    <xf numFmtId="164" fontId="8" fillId="0" borderId="14" xfId="0" applyNumberFormat="1" applyFont="1" applyBorder="1"/>
    <xf numFmtId="0" fontId="8" fillId="0" borderId="15" xfId="0" quotePrefix="1" applyFont="1" applyBorder="1" applyAlignment="1">
      <alignment horizontal="center"/>
    </xf>
    <xf numFmtId="0" fontId="8" fillId="0" borderId="16" xfId="0" quotePrefix="1" applyFont="1" applyBorder="1" applyAlignment="1">
      <alignment horizontal="center"/>
    </xf>
    <xf numFmtId="0" fontId="8" fillId="0" borderId="17" xfId="0" quotePrefix="1" applyFont="1" applyBorder="1" applyAlignment="1">
      <alignment horizontal="center"/>
    </xf>
    <xf numFmtId="1" fontId="8" fillId="11" borderId="1" xfId="0" applyNumberFormat="1" applyFont="1" applyFill="1" applyBorder="1" applyAlignment="1">
      <alignment vertical="center" shrinkToFit="1"/>
    </xf>
    <xf numFmtId="0" fontId="8" fillId="0" borderId="18" xfId="0" quotePrefix="1" applyFont="1" applyBorder="1" applyAlignment="1">
      <alignment horizontal="center"/>
    </xf>
    <xf numFmtId="0" fontId="8" fillId="0" borderId="19" xfId="0" quotePrefix="1" applyFont="1" applyBorder="1" applyAlignment="1">
      <alignment horizontal="center"/>
    </xf>
    <xf numFmtId="0" fontId="11" fillId="11" borderId="1" xfId="0" applyFont="1" applyFill="1" applyBorder="1" applyAlignment="1">
      <alignment vertical="center"/>
    </xf>
    <xf numFmtId="1" fontId="8" fillId="11" borderId="1" xfId="0" applyNumberFormat="1" applyFont="1" applyFill="1" applyBorder="1"/>
    <xf numFmtId="0" fontId="8" fillId="0" borderId="20" xfId="0" quotePrefix="1" applyFont="1" applyBorder="1" applyAlignment="1">
      <alignment horizontal="center"/>
    </xf>
    <xf numFmtId="0" fontId="8" fillId="0" borderId="21" xfId="0" quotePrefix="1" applyFont="1" applyBorder="1" applyAlignment="1">
      <alignment horizontal="center"/>
    </xf>
    <xf numFmtId="0" fontId="8" fillId="0" borderId="22" xfId="0" quotePrefix="1" applyFont="1" applyBorder="1" applyAlignment="1">
      <alignment horizontal="center"/>
    </xf>
    <xf numFmtId="0" fontId="0" fillId="0" borderId="13" xfId="0" applyBorder="1"/>
    <xf numFmtId="0" fontId="1" fillId="4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2" fillId="0" borderId="9" xfId="0" applyFont="1" applyBorder="1"/>
    <xf numFmtId="0" fontId="2" fillId="0" borderId="10" xfId="0" applyFont="1" applyBorder="1"/>
  </cellXfs>
  <cellStyles count="1">
    <cellStyle name="Normal" xfId="0" builtinId="0"/>
  </cellStyles>
  <dxfs count="35">
    <dxf>
      <font>
        <color theme="0"/>
      </font>
      <fill>
        <patternFill patternType="none"/>
      </fill>
    </dxf>
    <dxf>
      <font>
        <b/>
        <color theme="0"/>
      </font>
      <fill>
        <patternFill patternType="solid">
          <fgColor rgb="FFFFC000"/>
          <bgColor rgb="FFFFC000"/>
        </patternFill>
      </fill>
    </dxf>
    <dxf>
      <font>
        <b/>
        <color theme="0"/>
      </font>
      <fill>
        <patternFill patternType="solid">
          <fgColor rgb="FFFFC000"/>
          <bgColor rgb="FFFFC000"/>
        </patternFill>
      </fill>
    </dxf>
    <dxf>
      <font>
        <b/>
        <color theme="0"/>
      </font>
      <fill>
        <patternFill patternType="solid">
          <fgColor rgb="FFFFC000"/>
          <bgColor rgb="FFFFC000"/>
        </patternFill>
      </fill>
    </dxf>
    <dxf>
      <font>
        <color rgb="FFFF0000"/>
      </font>
      <fill>
        <patternFill patternType="none"/>
      </fill>
    </dxf>
    <dxf>
      <font>
        <b/>
        <color theme="0"/>
      </font>
      <fill>
        <patternFill patternType="solid">
          <fgColor rgb="FF92D050"/>
          <bgColor rgb="FF92D050"/>
        </patternFill>
      </fill>
    </dxf>
    <dxf>
      <font>
        <b/>
        <color theme="0"/>
      </font>
      <fill>
        <patternFill patternType="solid">
          <fgColor rgb="FFFFC000"/>
          <bgColor rgb="FFFFC000"/>
        </patternFill>
      </fill>
    </dxf>
    <dxf>
      <fill>
        <patternFill patternType="none"/>
      </fill>
    </dxf>
    <dxf>
      <font>
        <color rgb="FFFF0000"/>
      </font>
      <fill>
        <patternFill patternType="none"/>
      </fill>
    </dxf>
    <dxf>
      <font>
        <b/>
        <color theme="0"/>
      </font>
      <fill>
        <patternFill patternType="solid">
          <fgColor rgb="FF92D050"/>
          <bgColor rgb="FF92D050"/>
        </patternFill>
      </fill>
    </dxf>
    <dxf>
      <font>
        <b/>
        <color theme="0"/>
      </font>
      <fill>
        <patternFill patternType="solid">
          <fgColor rgb="FFFFC000"/>
          <bgColor rgb="FFFFC000"/>
        </patternFill>
      </fill>
    </dxf>
    <dxf>
      <fill>
        <patternFill patternType="none"/>
      </fill>
    </dxf>
    <dxf>
      <font>
        <color rgb="FFFF0000"/>
      </font>
      <fill>
        <patternFill patternType="none"/>
      </fill>
    </dxf>
    <dxf>
      <font>
        <b/>
        <color theme="0"/>
      </font>
      <fill>
        <patternFill patternType="solid">
          <fgColor rgb="FF92D050"/>
          <bgColor rgb="FF92D050"/>
        </patternFill>
      </fill>
    </dxf>
    <dxf>
      <font>
        <b/>
        <color theme="0"/>
      </font>
      <fill>
        <patternFill patternType="solid">
          <fgColor rgb="FFFFC000"/>
          <bgColor rgb="FFFFC000"/>
        </patternFill>
      </fill>
    </dxf>
    <dxf>
      <fill>
        <patternFill patternType="none"/>
      </fill>
    </dxf>
    <dxf>
      <font>
        <b/>
        <color theme="0"/>
      </font>
      <fill>
        <patternFill patternType="solid">
          <fgColor rgb="FF92D050"/>
          <bgColor rgb="FF92D050"/>
        </patternFill>
      </fill>
    </dxf>
    <dxf>
      <font>
        <b/>
        <color theme="0"/>
      </font>
      <fill>
        <patternFill patternType="solid">
          <fgColor rgb="FFFFC000"/>
          <bgColor rgb="FFFFC000"/>
        </patternFill>
      </fill>
    </dxf>
    <dxf>
      <font>
        <strike val="0"/>
        <color rgb="FFFF0000"/>
      </font>
    </dxf>
    <dxf>
      <font>
        <b/>
        <color theme="0"/>
      </font>
      <fill>
        <patternFill patternType="solid">
          <fgColor rgb="FF92D050"/>
          <bgColor rgb="FF92D050"/>
        </patternFill>
      </fill>
    </dxf>
    <dxf>
      <font>
        <b/>
        <color theme="0"/>
      </font>
      <fill>
        <patternFill patternType="solid">
          <fgColor rgb="FFFFC000"/>
          <bgColor rgb="FFFFC000"/>
        </patternFill>
      </fill>
    </dxf>
    <dxf>
      <font>
        <b/>
        <color theme="0"/>
      </font>
      <fill>
        <patternFill patternType="solid">
          <fgColor rgb="FF92D050"/>
          <bgColor rgb="FF92D050"/>
        </patternFill>
      </fill>
    </dxf>
    <dxf>
      <font>
        <b/>
        <color theme="0"/>
      </font>
      <fill>
        <patternFill patternType="solid">
          <fgColor rgb="FFFFC000"/>
          <bgColor rgb="FFFFC000"/>
        </patternFill>
      </fill>
    </dxf>
    <dxf>
      <font>
        <color rgb="FFFF0000"/>
      </font>
      <fill>
        <patternFill patternType="none"/>
      </fill>
    </dxf>
    <dxf>
      <font>
        <b/>
        <color theme="0"/>
      </font>
      <fill>
        <patternFill patternType="solid">
          <fgColor rgb="FF92D050"/>
          <bgColor rgb="FF92D050"/>
        </patternFill>
      </fill>
    </dxf>
    <dxf>
      <font>
        <b/>
        <color theme="0"/>
      </font>
      <fill>
        <patternFill patternType="solid">
          <fgColor rgb="FFFFC000"/>
          <bgColor rgb="FFFFC000"/>
        </patternFill>
      </fill>
    </dxf>
    <dxf>
      <font>
        <b/>
        <color theme="0"/>
      </font>
      <fill>
        <patternFill patternType="solid">
          <fgColor rgb="FFFF0000"/>
          <bgColor rgb="FFFF0000"/>
        </patternFill>
      </fill>
    </dxf>
    <dxf>
      <font>
        <b/>
        <color theme="0"/>
      </font>
      <fill>
        <patternFill patternType="solid">
          <fgColor rgb="FF92D050"/>
          <bgColor rgb="FF92D050"/>
        </patternFill>
      </fill>
    </dxf>
    <dxf>
      <font>
        <b/>
        <color theme="0"/>
      </font>
      <fill>
        <patternFill patternType="solid">
          <fgColor rgb="FFFFC000"/>
          <bgColor rgb="FFFFC000"/>
        </patternFill>
      </fill>
    </dxf>
    <dxf>
      <font>
        <color rgb="FFFF0000"/>
      </font>
      <fill>
        <patternFill patternType="none"/>
      </fill>
    </dxf>
    <dxf>
      <font>
        <b/>
        <color theme="0"/>
      </font>
      <fill>
        <patternFill patternType="solid">
          <fgColor rgb="FF92D050"/>
          <bgColor rgb="FF92D050"/>
        </patternFill>
      </fill>
    </dxf>
    <dxf>
      <font>
        <b/>
        <color theme="0"/>
      </font>
      <fill>
        <patternFill patternType="solid">
          <fgColor rgb="FFFFC000"/>
          <bgColor rgb="FFFFC000"/>
        </patternFill>
      </fill>
    </dxf>
    <dxf>
      <font>
        <color rgb="FFFF0000"/>
      </font>
      <fill>
        <patternFill patternType="none"/>
      </fill>
    </dxf>
    <dxf>
      <font>
        <b/>
        <color theme="0"/>
      </font>
      <fill>
        <patternFill patternType="solid">
          <fgColor rgb="FF92D050"/>
          <bgColor rgb="FF92D050"/>
        </patternFill>
      </fill>
    </dxf>
    <dxf>
      <font>
        <b/>
        <color theme="0"/>
      </font>
      <fill>
        <patternFill patternType="solid">
          <fgColor rgb="FFFFC000"/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customschemas.google.com/relationships/workbookmetadata" Target="metadata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5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C1000"/>
  <sheetViews>
    <sheetView showGridLines="0" workbookViewId="0">
      <pane ySplit="1" topLeftCell="A2" activePane="bottomLeft" state="frozen"/>
      <selection pane="bottomLeft" activeCell="H8" sqref="H8"/>
    </sheetView>
  </sheetViews>
  <sheetFormatPr defaultColWidth="14.41796875" defaultRowHeight="15" customHeight="1" x14ac:dyDescent="0.55000000000000004"/>
  <cols>
    <col min="1" max="1" width="17" customWidth="1"/>
    <col min="2" max="2" width="8.83984375" customWidth="1"/>
    <col min="3" max="3" width="9.578125" customWidth="1"/>
    <col min="4" max="4" width="7.578125" customWidth="1"/>
    <col min="5" max="5" width="6.68359375" customWidth="1"/>
    <col min="6" max="6" width="7.26171875" customWidth="1"/>
    <col min="7" max="7" width="6.68359375" customWidth="1"/>
    <col min="8" max="11" width="6.15625" customWidth="1"/>
    <col min="12" max="12" width="5.68359375" customWidth="1"/>
    <col min="13" max="14" width="6.68359375" customWidth="1"/>
    <col min="15" max="15" width="7.41796875" customWidth="1"/>
    <col min="16" max="16" width="6.68359375" customWidth="1"/>
    <col min="17" max="17" width="6.15625" customWidth="1"/>
    <col min="18" max="18" width="5.26171875" customWidth="1"/>
    <col min="19" max="19" width="6.68359375" customWidth="1"/>
    <col min="20" max="20" width="8.41796875" customWidth="1"/>
    <col min="21" max="21" width="9.26171875" customWidth="1"/>
    <col min="22" max="22" width="7.26171875" customWidth="1"/>
    <col min="23" max="23" width="2.578125" customWidth="1"/>
    <col min="24" max="25" width="3.578125" customWidth="1"/>
    <col min="26" max="26" width="8.26171875" customWidth="1"/>
    <col min="27" max="35" width="9.15625" customWidth="1"/>
  </cols>
  <sheetData>
    <row r="1" spans="1:29" ht="31.2" x14ac:dyDescent="0.55000000000000004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3" t="s">
        <v>7</v>
      </c>
      <c r="I1" s="3" t="s">
        <v>8</v>
      </c>
      <c r="J1" s="3" t="s">
        <v>126</v>
      </c>
      <c r="K1" s="3" t="s">
        <v>127</v>
      </c>
      <c r="L1" s="3" t="s">
        <v>9</v>
      </c>
      <c r="M1" s="6" t="s">
        <v>10</v>
      </c>
      <c r="N1" s="7" t="s">
        <v>11</v>
      </c>
      <c r="O1" s="7" t="s">
        <v>12</v>
      </c>
      <c r="P1" s="6" t="s">
        <v>13</v>
      </c>
      <c r="Q1" s="8" t="s">
        <v>14</v>
      </c>
      <c r="R1" s="9" t="s">
        <v>3</v>
      </c>
      <c r="S1" s="9" t="s">
        <v>15</v>
      </c>
      <c r="T1" s="10" t="s">
        <v>6</v>
      </c>
      <c r="U1" s="10" t="s">
        <v>16</v>
      </c>
      <c r="V1" s="10" t="s">
        <v>17</v>
      </c>
      <c r="W1" s="112" t="s">
        <v>18</v>
      </c>
      <c r="X1" s="113"/>
      <c r="Y1" s="114"/>
      <c r="Z1" s="11"/>
      <c r="AA1" s="12" t="s">
        <v>19</v>
      </c>
      <c r="AB1" s="12" t="s">
        <v>20</v>
      </c>
      <c r="AC1" s="12" t="s">
        <v>21</v>
      </c>
    </row>
    <row r="2" spans="1:29" ht="14.25" customHeight="1" x14ac:dyDescent="0.6">
      <c r="A2" s="13" t="s">
        <v>22</v>
      </c>
      <c r="B2" s="14">
        <f>SUMIF('2024'!$A$2:$A$50,$A2,'2024'!B$2:B$50)+SUMIF('2023'!$A$2:$A$50,$A2,'2023'!B$2:B$50)+SUMIF('2022'!$A$2:$A$50,$A2,'2022'!B$2:B$50)+SUMIF('2021'!$A$2:$A$50,$A2,'2021'!B$2:B$50)+SUMIF('2020'!$A$2:$A$50,$A2,'2020'!B$2:B$50)+SUMIF('2019'!$A$2:$A$50,$A2,'2019'!B$2:B$50)+SUMIF('2018'!$A$2:$A$50,$A2,'2018'!B$2:B$50)+SUMIF('2017'!$A$2:$A$50,$A2,'2017'!B$2:B$50)+SUMIF('2016'!$A$2:$A$50,$A2,'2016'!B$2:B$50)+SUMIF('2015'!$A$2:$A$50,$A2,'2015'!B$2:B$50)+SUMIF('2014'!$A$2:$A$50,$A2,'2014'!B$2:B$50)+SUMIF('2013'!$A$2:$A$50,$A2,'2013'!B$2:B$50)+SUMIF('2012'!$A$2:$A$50,$A2,'2012'!B$2:B$50)</f>
        <v>67</v>
      </c>
      <c r="C2" s="14">
        <f>SUMIF('2024'!$A$2:$A$50,$A2,'2024'!C$2:C$50)+SUMIF('2023'!$A$2:$A$50,$A2,'2023'!C$2:C$50)+SUMIF('2022'!$A$2:$A$50,$A2,'2022'!C$2:C$50)+SUMIF('2021'!$A$2:$A$50,$A2,'2021'!C$2:C$50)+SUMIF('2020'!$A$2:$A$50,$A2,'2020'!C$2:C$50)+SUMIF('2019'!$A$2:$A$50,$A2,'2019'!C$2:C$50)+SUMIF('2018'!$A$2:$A$50,$A2,'2018'!C$2:C$50)+SUMIF('2017'!$A$2:$A$50,$A2,'2017'!C$2:C$50)+SUMIF('2016'!$A$2:$A$50,$A2,'2016'!C$2:C$50)+SUMIF('2015'!$A$2:$A$50,$A2,'2015'!C$2:C$50)+SUMIF('2014'!$A$2:$A$50,$A2,'2014'!C$2:C$50)+SUMIF('2013'!$A$2:$A$50,$A2,'2013'!C$2:C$50)+SUMIF('2012'!$A$2:$A$50,$A2,'2012'!C$2:C$50)</f>
        <v>56</v>
      </c>
      <c r="D2" s="14">
        <f>SUMIF('2024'!$A$2:$A$50,$A2,'2024'!D$2:D$50)+SUMIF('2023'!$A$2:$A$50,$A2,'2023'!D$2:D$50)+SUMIF('2022'!$A$2:$A$50,$A2,'2022'!D$2:D$50)+SUMIF('2021'!$A$2:$A$50,$A2,'2021'!D$2:D$50)+SUMIF('2020'!$A$2:$A$50,$A2,'2020'!D$2:D$50)+SUMIF('2019'!$A$2:$A$50,$A2,'2019'!D$2:D$50)+SUMIF('2018'!$A$2:$A$50,$A2,'2018'!D$2:D$50)+SUMIF('2017'!$A$2:$A$50,$A2,'2017'!D$2:D$50)+SUMIF('2016'!$A$2:$A$50,$A2,'2016'!D$2:D$50)+SUMIF('2015'!$A$2:$A$50,$A2,'2015'!D$2:D$50)+SUMIF('2014'!$A$2:$A$50,$A2,'2014'!D$2:D$50)+SUMIF('2013'!$A$2:$A$50,$A2,'2013'!D$2:D$50)+SUMIF('2012'!$A$2:$A$50,$A2,'2012'!D$2:D$50)</f>
        <v>562</v>
      </c>
      <c r="E2" s="14" cm="1">
        <f t="array" ref="E2">MAX(IF('2024'!$A$2:$A$50=$A2,'2024'!E$2:E$50),IF('2023'!$A$2:$A$50=$A2,'2023'!E$2:E$50),IF('2022'!$A$2:$A$50=$A2,'2022'!E$2:E$50),IF('2021'!$A$2:$A$50=$A2,'2021'!E$2:E$50),IF('2020'!$A$2:$A$50=$A2,'2020'!E$2:E$50),IF('2019'!$A$2:$A$50=$A2,'2019'!E$2:E$50),IF('2018'!$A$2:$A$50=$A2,'2018'!E$2:E$50),IF('2017'!$A$2:$A$50=$A2,'2017'!E$2:E$50),IF('2016'!$A$2:$A$50=$A2,'2016'!E$2:E$50),IF('2015'!$A$2:$A$50=$A2,'2015'!E$2:E$50),IF('2014'!$A$2:$A$50=$A2,'2014'!E$2:E$50),IF('2013'!$A$2:$A$50=$A2,'2013'!E$2:E$50),IF('2012'!$A$2:$A$50=$A2,'2012'!E$2:E$50))</f>
        <v>45</v>
      </c>
      <c r="F2" s="14">
        <f>SUMIF('2024'!$A$2:$A$50,$A2,'2024'!F$2:F$50)+SUMIF('2023'!$A$2:$A$50,$A2,'2023'!F$2:F$50)+SUMIF('2022'!$A$2:$A$50,$A2,'2022'!F$2:F$50)+SUMIF('2021'!$A$2:$A$50,$A2,'2021'!F$2:F$50)+SUMIF('2020'!$A$2:$A$50,$A2,'2020'!F$2:F$50)+SUMIF('2019'!$A$2:$A$50,$A2,'2019'!F$2:F$50)+SUMIF('2018'!$A$2:$A$50,$A2,'2018'!F$2:F$50)+SUMIF('2017'!$A$2:$A$50,$A2,'2017'!F$2:F$50)+SUMIF('2016'!$A$2:$A$50,$A2,'2016'!F$2:F$50)+SUMIF('2015'!$A$2:$A$50,$A2,'2015'!F$2:F$50)+SUMIF('2014'!$A$2:$A$50,$A2,'2014'!F$2:F$50)+SUMIF('2013'!$A$2:$A$50,$A2,'2013'!F$2:F$50)+SUMIF('2012'!$A$2:$A$50,$A2,'2012'!F$2:F$50)</f>
        <v>4</v>
      </c>
      <c r="G2" s="15">
        <f t="shared" ref="G2:G33" si="0">IFERROR(D2/(C2-F2),0)</f>
        <v>10.807692307692308</v>
      </c>
      <c r="H2" s="14">
        <f>SUMIF('2024'!$A$2:$A$50,$A2,'2024'!H$2:H$50)+SUMIF('2023'!$A$2:$A$50,$A2,'2023'!H$2:H$50)+SUMIF('2022'!$A$2:$A$50,$A2,'2022'!H$2:H$50)+SUMIF('2021'!$A$2:$A$50,$A2,'2021'!H$2:H$50)+SUMIF('2020'!$A$2:$A$50,$A2,'2020'!H$2:H$50)+SUMIF('2019'!$A$2:$A$50,$A2,'2019'!H$2:H$50)+SUMIF('2018'!$A$2:$A$50,$A2,'2018'!H$2:H$50)+SUMIF('2017'!$A$2:$A$50,$A2,'2017'!H$2:H$50)+SUMIF('2016'!$A$2:$A$50,$A2,'2016'!H$2:H$50)+SUMIF('2015'!$A$2:$A$50,$A2,'2015'!H$2:H$50)+SUMIF('2014'!$A$2:$A$50,$A2,'2014'!H$2:H$50)+SUMIF('2013'!$A$2:$A$50,$A2,'2013'!H$2:H$50)+SUMIF('2012'!$A$2:$A$50,$A2,'2012'!H$2:H$50)</f>
        <v>0</v>
      </c>
      <c r="I2" s="14">
        <f>SUMIF('2024'!$A$2:$A$50,$A2,'2024'!I$2:I$50)+SUMIF('2023'!$A$2:$A$50,$A2,'2023'!I$2:I$50)+SUMIF('2022'!$A$2:$A$50,$A2,'2022'!I$2:I$50)+SUMIF('2021'!$A$2:$A$50,$A2,'2021'!I$2:I$50)+SUMIF('2020'!$A$2:$A$50,$A2,'2020'!I$2:I$50)+SUMIF('2019'!$A$2:$A$50,$A2,'2019'!I$2:I$50)+SUMIF('2018'!$A$2:$A$50,$A2,'2018'!I$2:I$50)+SUMIF('2017'!$A$2:$A$50,$A2,'2017'!I$2:I$50)+SUMIF('2016'!$A$2:$A$50,$A2,'2016'!I$2:I$50)+SUMIF('2015'!$A$2:$A$50,$A2,'2015'!I$2:I$50)+SUMIF('2014'!$A$2:$A$50,$A2,'2014'!I$2:I$50)+SUMIF('2013'!$A$2:$A$50,$A2,'2013'!I$2:I$50)+SUMIF('2012'!$A$2:$A$50,$A2,'2012'!I$2:I$50)</f>
        <v>0</v>
      </c>
      <c r="J2" s="14">
        <f>SUMIF('2024'!$A$2:$A$50,$A2,'2024'!J$2:J$50)+SUMIF('2023'!$A$2:$A$50,$A2,'2023'!J$2:J$50)</f>
        <v>7</v>
      </c>
      <c r="K2" s="14">
        <f>SUMIF('2024'!$A$2:$A$50,$A2,'2024'!K$2:K$50)+SUMIF('2023'!$A$2:$A$50,$A2,'2023'!K$2:K$50)</f>
        <v>0</v>
      </c>
      <c r="L2" s="14">
        <f>SUMIF('2024'!$A$2:$A$50,$A2,'2024'!L$2:L$50)+SUMIF('2023'!$A$2:$A$50,$A2,'2023'!L$2:L$50)+SUMIF('2022'!$A$2:$A$50,$A2,'2022'!J$2:J$50)+SUMIF('2021'!$A$2:$A$50,$A2,'2021'!J$2:J$50)+SUMIF('2020'!$A$2:$A$50,$A2,'2020'!J$2:J$50)+SUMIF('2019'!$A$2:$A$50,$A2,'2019'!J$2:J$50)+SUMIF('2018'!$A$2:$A$50,$A2,'2018'!J$2:J$50)+SUMIF('2017'!$A$2:$A$50,$A2,'2017'!J$2:J$50)+SUMIF('2016'!$A$2:$A$50,$A2,'2016'!J$2:J$50)+SUMIF('2015'!$A$2:$A$50,$A2,'2015'!J$2:J$50)+SUMIF('2014'!$A$2:$A$50,$A2,'2014'!J$2:J$50)+SUMIF('2013'!$A$2:$A$50,$A2,'2013'!J$2:J$50)+SUMIF('2012'!$A$2:$A$50,$A2,'2012'!J$2:J$50)</f>
        <v>5</v>
      </c>
      <c r="M2" s="14">
        <f>SUMIF('2024'!$A$2:$A$50,$A2,'2024'!M$2:M$50)+SUMIF('2023'!$A$2:$A$50,$A2,'2023'!M$2:M$50)+SUMIF('2022'!$A$2:$A$50,$A2,'2022'!K$2:K$50)+SUMIF('2021'!$A$2:$A$50,$A2,'2021'!K$2:K$50)+SUMIF('2020'!$A$2:$A$50,$A2,'2020'!K$2:K$50)+SUMIF('2019'!$A$2:$A$50,$A2,'2019'!K$2:K$50)+SUMIF('2018'!$A$2:$A$50,$A2,'2018'!K$2:K$50)+SUMIF('2017'!$A$2:$A$50,$A2,'2017'!K$2:K$50)+SUMIF('2016'!$A$2:$A$50,$A2,'2016'!K$2:K$50)+SUMIF('2015'!$A$2:$A$50,$A2,'2015'!K$2:K$50)+SUMIF('2014'!$A$2:$A$50,$A2,'2014'!K$2:K$50)+SUMIF('2013'!$A$2:$A$50,$A2,'2013'!K$2:K$50)+SUMIF('2012'!$A$2:$A$50,$A2,'2012'!K$2:K$50)</f>
        <v>16</v>
      </c>
      <c r="N2" s="14">
        <f>SUMIF('2024'!$A$2:$A$50,$A2,'2024'!N$2:N$50)+SUMIF('2023'!$A$2:$A$50,$A2,'2023'!N$2:N$50)+SUMIF('2022'!$A$2:$A$50,$A2,'2022'!L$2:L$50)+SUMIF('2021'!$A$2:$A$50,$A2,'2021'!L$2:L$50)+SUMIF('2020'!$A$2:$A$50,$A2,'2020'!L$2:L$50)+SUMIF('2019'!$A$2:$A$50,$A2,'2019'!L$2:L$50)+SUMIF('2018'!$A$2:$A$50,$A2,'2018'!L$2:L$50)+SUMIF('2017'!$A$2:$A$50,$A2,'2017'!L$2:L$50)+SUMIF('2016'!$A$2:$A$50,$A2,'2016'!L$2:L$50)+SUMIF('2015'!$A$2:$A$50,$A2,'2015'!L$2:L$50)+SUMIF('2014'!$A$2:$A$50,$A2,'2014'!L$2:L$50)+SUMIF('2013'!$A$2:$A$50,$A2,'2013'!L$2:L$50)+SUMIF('2012'!$A$2:$A$50,$A2,'2012'!L$2:L$50)</f>
        <v>4</v>
      </c>
      <c r="O2" s="14">
        <f>SUMIF('2024'!$A$2:$A$50,$A2,'2024'!O$2:O$50)+SUMIF('2023'!$A$2:$A$50,$A2,'2023'!O$2:O$50)+SUMIF('2022'!$A$2:$A$50,$A2,'2022'!M$2:M$50)+SUMIF('2021'!$A$2:$A$50,$A2,'2021'!M$2:M$50)+SUMIF('2020'!$A$2:$A$50,$A2,'2020'!M$2:M$50)+SUMIF('2019'!$A$2:$A$50,$A2,'2019'!M$2:M$50)+SUMIF('2018'!$A$2:$A$50,$A2,'2018'!M$2:M$50)+SUMIF('2017'!$A$2:$A$50,$A2,'2017'!M$2:M$50)+SUMIF('2016'!$A$2:$A$50,$A2,'2016'!M$2:M$50)+SUMIF('2015'!$A$2:$A$50,$A2,'2015'!M$2:M$50)+SUMIF('2014'!$A$2:$A$50,$A2,'2014'!M$2:M$50)+SUMIF('2013'!$A$2:$A$50,$A2,'2013'!M$2:M$50)+SUMIF('2012'!$A$2:$A$50,$A2,'2012'!M$2:M$50)</f>
        <v>0</v>
      </c>
      <c r="P2" s="14">
        <f t="shared" ref="P2:P33" si="1">M2+N2+O2</f>
        <v>20</v>
      </c>
      <c r="Q2" s="14">
        <f t="shared" ref="Q2:Q33" si="2">AA2+AC2</f>
        <v>17.100000000000001</v>
      </c>
      <c r="R2" s="14">
        <f>SUMIF('2024'!$A$2:$A$50,$A2,'2024'!R$2:R$50)+SUMIF('2023'!$A$2:$A$50,$A2,'2023'!R$2:R$50)+SUMIF('2022'!$A$2:$A$50,$A2,'2022'!P$2:P$50)+SUMIF('2021'!$A$2:$A$50,$A2,'2021'!P$2:P$50)+SUMIF('2020'!$A$2:$A$50,$A2,'2020'!P$2:P$50)+SUMIF('2019'!$A$2:$A$50,$A2,'2019'!P$2:P$50)+SUMIF('2018'!$A$2:$A$50,$A2,'2018'!P$2:P$50)+SUMIF('2017'!$A$2:$A$50,$A2,'2017'!P$2:P$50)+SUMIF('2016'!$A$2:$A$50,$A2,'2016'!P$2:P$50)+SUMIF('2015'!$A$2:$A$50,$A2,'2015'!P$2:P$50)+SUMIF('2014'!$A$2:$A$50,$A2,'2014'!P$2:P$50)+SUMIF('2013'!$A$2:$A$50,$A2,'2013'!P$2:P$50)+SUMIF('2012'!$A$2:$A$50,$A2,'2012'!P$2:P$50)</f>
        <v>114</v>
      </c>
      <c r="S2" s="14">
        <f>SUMIF('2024'!$A$2:$A$50,$A2,'2024'!S$2:S$50)+SUMIF('2023'!$A$2:$A$50,$A2,'2023'!S$2:S$50)+SUMIF('2022'!$A$2:$A$50,$A2,'2022'!Q$2:Q$50)+SUMIF('2021'!$A$2:$A$50,$A2,'2021'!Q$2:Q$50)+SUMIF('2020'!$A$2:$A$50,$A2,'2020'!Q$2:Q$50)+SUMIF('2019'!$A$2:$A$50,$A2,'2019'!Q$2:Q$50)+SUMIF('2018'!$A$2:$A$50,$A2,'2018'!Q$2:Q$50)+SUMIF('2017'!$A$2:$A$50,$A2,'2017'!Q$2:Q$50)+SUMIF('2016'!$A$2:$A$50,$A2,'2016'!Q$2:Q$50)+SUMIF('2015'!$A$2:$A$50,$A2,'2015'!Q$2:Q$50)+SUMIF('2014'!$A$2:$A$50,$A2,'2014'!Q$2:Q$50)+SUMIF('2013'!$A$2:$A$50,$A2,'2013'!Q$2:Q$50)+SUMIF('2012'!$A$2:$A$50,$A2,'2012'!Q$2:Q$50)</f>
        <v>7</v>
      </c>
      <c r="T2" s="15">
        <f t="shared" ref="T2:T33" si="3">IFERROR(R2/S2," ")</f>
        <v>16.285714285714285</v>
      </c>
      <c r="U2" s="15">
        <f t="shared" ref="U2:U33" si="4">IFERROR(R2/Q2," ")</f>
        <v>6.6666666666666661</v>
      </c>
      <c r="V2" s="16">
        <f t="shared" ref="V2:V33" si="5">IFERROR(((TRUNC(Q2)*6)+(MOD(Q2,1)*10))/S2," ")</f>
        <v>14.714285714285717</v>
      </c>
      <c r="W2" s="17" cm="1">
        <f t="array" ref="W2">MAX(IF('2024'!$A$2:$A$50=$A2,'2024'!$W$2:$W$50),IF('2023'!$A$2:$A$50=$A2,'2023'!$W$2:$W$50),IF('2022'!$A$2:$A$50=$A2,'2022'!$U$2:U$50),IF('2021'!$A$2:$A$50=$A2,'2021'!$U$2:U$50),IF('2020'!$A$2:$A$50=$A2,'2020'!$U$2:U$50),IF('2019'!$A$2:$A$50=$A2,'2019'!$U$2:U$50),IF('2018'!$A$2:$A$50=$A2,'2018'!$U$2:U$50),IF('2017'!$A$2:$A$50=$A2,'2017'!$U$2:U$50),IF('2016'!$A$2:$A$50=$A2,'2016'!$U$2:U$50),IF('2015'!$A$2:$A$50=$A2,'2015'!$U$2:U$50),IF('2014'!$A$2:$A$50=$A2,'2014'!$U$2:U$50),IF('2013'!$A$2:$A$50=$A2,'2013'!$U$2:U$50),IF('2012'!$A$2:$A$50=$A2,'2012'!$U$2:U$50))</f>
        <v>2</v>
      </c>
      <c r="X2" s="18" t="s">
        <v>23</v>
      </c>
      <c r="Y2" s="19" cm="1">
        <f t="array" ref="Y2">MIN(IF(IF('2024'!$A$2:A$50=$A2,1,0)*IF('2024'!$W$2:$W$50=$W2,1,0)&gt;0,'2024'!$Y$2:$Y$50),IF(IF('2023'!$A$2:A$50=$A2,1,0)*IF('2023'!$W$2:$W$50=$W2,1,0)&gt;0,'2023'!$Y$2:$Y$50),IF(IF('2022'!$A$2:A$50=$A2,1,0)*IF('2022'!$U$2:$U$50=$W2,1,0)&gt;0,'2022'!$W$2:$W$50),IF(IF('2021'!$A$2:A$50=$A2,1,0)*IF('2021'!$U$2:$U$50=$W2,1,0)&gt;0,'2021'!$W$2:$W$50),IF(IF('2020'!$A$2:A$50=$A2,1,0)*IF('2020'!$U$2:$U$50=$W2,1,0)&gt;0,'2020'!$W$2:$W$50),IF(IF('2019'!$A$2:A$50=$A2,1,0)*IF('2019'!$U$2:$U$50=$W2,1,0)&gt;0,'2019'!$W$2:$W$50),IF(IF('2018'!$A$2:A$50=$A2,1,0)*IF('2018'!$U$2:$U$50=$W2,1,0)&gt;0,'2018'!$W$2:$W$50),IF(IF('2017'!$A$2:A$50=$A2,1,0)*IF('2017'!$U$2:$U$50=$W2,1,0)&gt;0,'2017'!$W$2:$W$50),IF(IF('2016'!$A$2:A$50=$A2,1,0)*IF('2016'!$U$2:$U$50=$W2,1,0)&gt;0,'2016'!$W$2:$W$50),IF(IF('2015'!$A$2:A$50=$A2,1,0)*IF('2015'!$U$2:$U$50=$W2,1,0)&gt;0,'2015'!$W$2:$W$50),IF(IF('2014'!$A$2:A$50=$A2,1,0)*IF('2014'!$U$2:$U$50=$W2,1,0)&gt;0,'2014'!$W$2:$W$50),IF(IF('2013'!$A$2:A$50=$A2,1,0)*IF('2013'!$U$2:$U$50=$W2,1,0)&gt;0,'2013'!$W$2:$W$50),IF(IF('2012'!$A$2:A$50=$A2,1,0)*IF('2012'!$U$2:$U$50=$W2,1,0)&gt;0,'2012'!$W$2:$W$50))</f>
        <v>41</v>
      </c>
      <c r="Z2" s="20"/>
      <c r="AA2" s="21" cm="1">
        <f t="array" ref="AA2">SUM(IF('2024'!$A$2:$A$50=$A2,TRUNC('2024'!Q$2:Q$50),0))+SUM(IF('2023'!$A$2:$A$50=$A2,TRUNC('2023'!Q$2:Q$50),0))+SUM(IF('2022'!$A$2:$A$50=$A2,TRUNC('2022'!O$2:O$50),0))+SUM(IF('2021'!$A$2:$A$50=$A2,TRUNC('2021'!O$2:O$50),0))+SUM(IF('2020'!$A$2:$A$50=$A2,TRUNC('2020'!O$2:O$50),0))+SUM(IF('2019'!$A$2:$A$50=$A2,TRUNC('2019'!O$2:O$50),0))+SUM(IF('2018'!$A$2:$A$50=$A2,TRUNC('2018'!O$2:O$50),0))+SUM(IF('2017'!$A$2:$A$50=$A2,TRUNC('2017'!O$2:O$50),0))+SUM(IF('2016'!$A$2:$A$50=$A2,TRUNC('2016'!O$2:O$50),0))+SUM(IF('2015'!$A$2:$A$50=$A2,TRUNC('2015'!O$2:O$50),0))+SUM(IF('2014'!$A$2:$A$50=$A2,TRUNC('2014'!O$2:O$50),0))+SUM(IF('2013'!$A$2:$A$50=$A2,TRUNC('2013'!O$2:O$50),0))+SUM(IF('2012'!$A$2:$A$50=$A2,TRUNC('2012'!O$2:O$50),0))</f>
        <v>17</v>
      </c>
      <c r="AB2" s="21" cm="1">
        <f t="array" ref="AB2">SUM(IF('2024'!$A$2:$A$50=$A2,MOD('2024'!Q$2:Q$50,1),0))+SUM(IF('2023'!$A$2:$A$50=$A2,MOD('2023'!Q$2:Q$50,1),0))+SUM(IF('2022'!$A$2:$A$50=$A2,MOD('2022'!O$2:O$50,1),0))+SUM(IF('2021'!$A$2:$A$50=$A2,MOD('2021'!O$2:O$50,1),0))+SUM(IF('2020'!$A$2:$A$50=$A2,MOD('2020'!O$2:O$50,1),0))+SUM(IF('2019'!$A$2:$A$50=$A2,MOD('2019'!O$2:O$50,1),0))+SUM(IF('2018'!$A$2:$A$50=$A2,MOD('2018'!O$2:O$50,1),0))+SUM(IF('2017'!$A$2:$A$50=$A2,MOD('2017'!O$2:O$50,1),0))+SUM(IF('2016'!$A$2:$A$50=$A2,MOD('2016'!O$2:O$50,1),0))+SUM(IF('2015'!$A$2:$A$50=$A2,MOD('2015'!O$2:O$50,1),0))+SUM(IF('2014'!$A$2:$A$50=$A2,MOD('2014'!O$2:O$50,1),0))+SUM(IF('2013'!$A$2:$A$50=$A2,MOD('2013'!O$2:O$50,1),0))+SUM(IF('2012'!$A$2:$A$50=$A2,MOD('2012'!O$2:O$50,1),0))</f>
        <v>0.10000000000000009</v>
      </c>
      <c r="AC2" s="21">
        <f t="shared" ref="AC2:AC108" si="6">TRUNC(AB2*10/6)+MOD(AB2*10,6)/10</f>
        <v>0.10000000000000009</v>
      </c>
    </row>
    <row r="3" spans="1:29" ht="14.25" customHeight="1" x14ac:dyDescent="0.6">
      <c r="A3" s="13" t="s">
        <v>24</v>
      </c>
      <c r="B3" s="14">
        <f>SUMIF('2024'!$A$2:$A$50,$A3,'2024'!B$2:B$50)+SUMIF('2023'!$A$2:$A$50,$A3,'2023'!B$2:B$50)+SUMIF('2022'!$A$2:$A$50,$A3,'2022'!B$2:B$50)+SUMIF('2021'!$A$2:$A$50,$A3,'2021'!B$2:B$50)+SUMIF('2020'!$A$2:$A$50,$A3,'2020'!B$2:B$50)+SUMIF('2019'!$A$2:$A$50,$A3,'2019'!B$2:B$50)+SUMIF('2018'!$A$2:$A$50,$A3,'2018'!B$2:B$50)+SUMIF('2017'!$A$2:$A$50,$A3,'2017'!B$2:B$50)+SUMIF('2016'!$A$2:$A$50,$A3,'2016'!B$2:B$50)+SUMIF('2015'!$A$2:$A$50,$A3,'2015'!B$2:B$50)+SUMIF('2014'!$A$2:$A$50,$A3,'2014'!B$2:B$50)+SUMIF('2013'!$A$2:$A$50,$A3,'2013'!B$2:B$50)+SUMIF('2012'!$A$2:$A$50,$A3,'2012'!B$2:B$50)</f>
        <v>19</v>
      </c>
      <c r="C3" s="14">
        <f>SUMIF('2024'!$A$2:$A$50,$A3,'2024'!C$2:C$50)+SUMIF('2023'!$A$2:$A$50,$A3,'2023'!C$2:C$50)+SUMIF('2022'!$A$2:$A$50,$A3,'2022'!C$2:C$50)+SUMIF('2021'!$A$2:$A$50,$A3,'2021'!C$2:C$50)+SUMIF('2020'!$A$2:$A$50,$A3,'2020'!C$2:C$50)+SUMIF('2019'!$A$2:$A$50,$A3,'2019'!C$2:C$50)+SUMIF('2018'!$A$2:$A$50,$A3,'2018'!C$2:C$50)+SUMIF('2017'!$A$2:$A$50,$A3,'2017'!C$2:C$50)+SUMIF('2016'!$A$2:$A$50,$A3,'2016'!C$2:C$50)+SUMIF('2015'!$A$2:$A$50,$A3,'2015'!C$2:C$50)+SUMIF('2014'!$A$2:$A$50,$A3,'2014'!C$2:C$50)+SUMIF('2013'!$A$2:$A$50,$A3,'2013'!C$2:C$50)+SUMIF('2012'!$A$2:$A$50,$A3,'2012'!C$2:C$50)</f>
        <v>18</v>
      </c>
      <c r="D3" s="14">
        <f>SUMIF('2024'!$A$2:$A$50,$A3,'2024'!D$2:D$50)+SUMIF('2023'!$A$2:$A$50,$A3,'2023'!D$2:D$50)+SUMIF('2022'!$A$2:$A$50,$A3,'2022'!D$2:D$50)+SUMIF('2021'!$A$2:$A$50,$A3,'2021'!D$2:D$50)+SUMIF('2020'!$A$2:$A$50,$A3,'2020'!D$2:D$50)+SUMIF('2019'!$A$2:$A$50,$A3,'2019'!D$2:D$50)+SUMIF('2018'!$A$2:$A$50,$A3,'2018'!D$2:D$50)+SUMIF('2017'!$A$2:$A$50,$A3,'2017'!D$2:D$50)+SUMIF('2016'!$A$2:$A$50,$A3,'2016'!D$2:D$50)+SUMIF('2015'!$A$2:$A$50,$A3,'2015'!D$2:D$50)+SUMIF('2014'!$A$2:$A$50,$A3,'2014'!D$2:D$50)+SUMIF('2013'!$A$2:$A$50,$A3,'2013'!D$2:D$50)+SUMIF('2012'!$A$2:$A$50,$A3,'2012'!D$2:D$50)</f>
        <v>310</v>
      </c>
      <c r="E3" s="14" cm="1">
        <f t="array" ref="E3">MAX(IF('2024'!$A$2:$A$50=$A3,'2024'!E$2:E$50),IF('2023'!$A$2:$A$50=$A3,'2023'!E$2:E$50),IF('2022'!$A$2:$A$50=$A3,'2022'!E$2:E$50),IF('2021'!$A$2:$A$50=$A3,'2021'!E$2:E$50),IF('2020'!$A$2:$A$50=$A3,'2020'!E$2:E$50),IF('2019'!$A$2:$A$50=$A3,'2019'!E$2:E$50),IF('2018'!$A$2:$A$50=$A3,'2018'!E$2:E$50),IF('2017'!$A$2:$A$50=$A3,'2017'!E$2:E$50),IF('2016'!$A$2:$A$50=$A3,'2016'!E$2:E$50),IF('2015'!$A$2:$A$50=$A3,'2015'!E$2:E$50),IF('2014'!$A$2:$A$50=$A3,'2014'!E$2:E$50),IF('2013'!$A$2:$A$50=$A3,'2013'!E$2:E$50),IF('2012'!$A$2:$A$50=$A3,'2012'!E$2:E$50))</f>
        <v>61</v>
      </c>
      <c r="F3" s="14">
        <f>SUMIF('2024'!$A$2:$A$50,$A3,'2024'!F$2:F$50)+SUMIF('2023'!$A$2:$A$50,$A3,'2023'!F$2:F$50)+SUMIF('2022'!$A$2:$A$50,$A3,'2022'!F$2:F$50)+SUMIF('2021'!$A$2:$A$50,$A3,'2021'!F$2:F$50)+SUMIF('2020'!$A$2:$A$50,$A3,'2020'!F$2:F$50)+SUMIF('2019'!$A$2:$A$50,$A3,'2019'!F$2:F$50)+SUMIF('2018'!$A$2:$A$50,$A3,'2018'!F$2:F$50)+SUMIF('2017'!$A$2:$A$50,$A3,'2017'!F$2:F$50)+SUMIF('2016'!$A$2:$A$50,$A3,'2016'!F$2:F$50)+SUMIF('2015'!$A$2:$A$50,$A3,'2015'!F$2:F$50)+SUMIF('2014'!$A$2:$A$50,$A3,'2014'!F$2:F$50)+SUMIF('2013'!$A$2:$A$50,$A3,'2013'!F$2:F$50)+SUMIF('2012'!$A$2:$A$50,$A3,'2012'!F$2:F$50)</f>
        <v>0</v>
      </c>
      <c r="G3" s="15">
        <f t="shared" si="0"/>
        <v>17.222222222222221</v>
      </c>
      <c r="H3" s="14">
        <f>SUMIF('2024'!$A$2:$A$50,$A3,'2024'!H$2:H$50)+SUMIF('2023'!$A$2:$A$50,$A3,'2023'!H$2:H$50)+SUMIF('2022'!$A$2:$A$50,$A3,'2022'!H$2:H$50)+SUMIF('2021'!$A$2:$A$50,$A3,'2021'!H$2:H$50)+SUMIF('2020'!$A$2:$A$50,$A3,'2020'!H$2:H$50)+SUMIF('2019'!$A$2:$A$50,$A3,'2019'!H$2:H$50)+SUMIF('2018'!$A$2:$A$50,$A3,'2018'!H$2:H$50)+SUMIF('2017'!$A$2:$A$50,$A3,'2017'!H$2:H$50)+SUMIF('2016'!$A$2:$A$50,$A3,'2016'!H$2:H$50)+SUMIF('2015'!$A$2:$A$50,$A3,'2015'!H$2:H$50)+SUMIF('2014'!$A$2:$A$50,$A3,'2014'!H$2:H$50)+SUMIF('2013'!$A$2:$A$50,$A3,'2013'!H$2:H$50)+SUMIF('2012'!$A$2:$A$50,$A3,'2012'!H$2:H$50)</f>
        <v>1</v>
      </c>
      <c r="I3" s="14">
        <f>SUMIF('2024'!$A$2:$A$50,$A3,'2024'!I$2:I$50)+SUMIF('2023'!$A$2:$A$50,$A3,'2023'!I$2:I$50)+SUMIF('2022'!$A$2:$A$50,$A3,'2022'!I$2:I$50)+SUMIF('2021'!$A$2:$A$50,$A3,'2021'!I$2:I$50)+SUMIF('2020'!$A$2:$A$50,$A3,'2020'!I$2:I$50)+SUMIF('2019'!$A$2:$A$50,$A3,'2019'!I$2:I$50)+SUMIF('2018'!$A$2:$A$50,$A3,'2018'!I$2:I$50)+SUMIF('2017'!$A$2:$A$50,$A3,'2017'!I$2:I$50)+SUMIF('2016'!$A$2:$A$50,$A3,'2016'!I$2:I$50)+SUMIF('2015'!$A$2:$A$50,$A3,'2015'!I$2:I$50)+SUMIF('2014'!$A$2:$A$50,$A3,'2014'!I$2:I$50)+SUMIF('2013'!$A$2:$A$50,$A3,'2013'!I$2:I$50)+SUMIF('2012'!$A$2:$A$50,$A3,'2012'!I$2:I$50)</f>
        <v>0</v>
      </c>
      <c r="J3" s="14">
        <f>SUMIF('2024'!$A$2:$A$50,$A3,'2024'!J$2:J$50)+SUMIF('2023'!$A$2:$A$50,$A3,'2023'!J$2:J$50)</f>
        <v>0</v>
      </c>
      <c r="K3" s="14">
        <f>SUMIF('2024'!$A$2:$A$50,$A3,'2024'!K$2:K$50)+SUMIF('2023'!$A$2:$A$50,$A3,'2023'!K$2:K$50)</f>
        <v>0</v>
      </c>
      <c r="L3" s="14">
        <f>SUMIF('2024'!$A$2:$A$50,$A3,'2024'!L$2:L$50)+SUMIF('2023'!$A$2:$A$50,$A3,'2023'!L$2:L$50)+SUMIF('2022'!$A$2:$A$50,$A3,'2022'!J$2:J$50)+SUMIF('2021'!$A$2:$A$50,$A3,'2021'!J$2:J$50)+SUMIF('2020'!$A$2:$A$50,$A3,'2020'!J$2:J$50)+SUMIF('2019'!$A$2:$A$50,$A3,'2019'!J$2:J$50)+SUMIF('2018'!$A$2:$A$50,$A3,'2018'!J$2:J$50)+SUMIF('2017'!$A$2:$A$50,$A3,'2017'!J$2:J$50)+SUMIF('2016'!$A$2:$A$50,$A3,'2016'!J$2:J$50)+SUMIF('2015'!$A$2:$A$50,$A3,'2015'!J$2:J$50)+SUMIF('2014'!$A$2:$A$50,$A3,'2014'!J$2:J$50)+SUMIF('2013'!$A$2:$A$50,$A3,'2013'!J$2:J$50)+SUMIF('2012'!$A$2:$A$50,$A3,'2012'!J$2:J$50)</f>
        <v>1</v>
      </c>
      <c r="M3" s="14">
        <f>SUMIF('2024'!$A$2:$A$50,$A3,'2024'!M$2:M$50)+SUMIF('2023'!$A$2:$A$50,$A3,'2023'!M$2:M$50)+SUMIF('2022'!$A$2:$A$50,$A3,'2022'!K$2:K$50)+SUMIF('2021'!$A$2:$A$50,$A3,'2021'!K$2:K$50)+SUMIF('2020'!$A$2:$A$50,$A3,'2020'!K$2:K$50)+SUMIF('2019'!$A$2:$A$50,$A3,'2019'!K$2:K$50)+SUMIF('2018'!$A$2:$A$50,$A3,'2018'!K$2:K$50)+SUMIF('2017'!$A$2:$A$50,$A3,'2017'!K$2:K$50)+SUMIF('2016'!$A$2:$A$50,$A3,'2016'!K$2:K$50)+SUMIF('2015'!$A$2:$A$50,$A3,'2015'!K$2:K$50)+SUMIF('2014'!$A$2:$A$50,$A3,'2014'!K$2:K$50)+SUMIF('2013'!$A$2:$A$50,$A3,'2013'!K$2:K$50)+SUMIF('2012'!$A$2:$A$50,$A3,'2012'!K$2:K$50)</f>
        <v>8</v>
      </c>
      <c r="N3" s="14">
        <f>SUMIF('2024'!$A$2:$A$50,$A3,'2024'!N$2:N$50)+SUMIF('2023'!$A$2:$A$50,$A3,'2023'!N$2:N$50)+SUMIF('2022'!$A$2:$A$50,$A3,'2022'!L$2:L$50)+SUMIF('2021'!$A$2:$A$50,$A3,'2021'!L$2:L$50)+SUMIF('2020'!$A$2:$A$50,$A3,'2020'!L$2:L$50)+SUMIF('2019'!$A$2:$A$50,$A3,'2019'!L$2:L$50)+SUMIF('2018'!$A$2:$A$50,$A3,'2018'!L$2:L$50)+SUMIF('2017'!$A$2:$A$50,$A3,'2017'!L$2:L$50)+SUMIF('2016'!$A$2:$A$50,$A3,'2016'!L$2:L$50)+SUMIF('2015'!$A$2:$A$50,$A3,'2015'!L$2:L$50)+SUMIF('2014'!$A$2:$A$50,$A3,'2014'!L$2:L$50)+SUMIF('2013'!$A$2:$A$50,$A3,'2013'!L$2:L$50)+SUMIF('2012'!$A$2:$A$50,$A3,'2012'!L$2:L$50)</f>
        <v>0</v>
      </c>
      <c r="O3" s="14">
        <f>SUMIF('2024'!$A$2:$A$50,$A3,'2024'!O$2:O$50)+SUMIF('2023'!$A$2:$A$50,$A3,'2023'!O$2:O$50)+SUMIF('2022'!$A$2:$A$50,$A3,'2022'!M$2:M$50)+SUMIF('2021'!$A$2:$A$50,$A3,'2021'!M$2:M$50)+SUMIF('2020'!$A$2:$A$50,$A3,'2020'!M$2:M$50)+SUMIF('2019'!$A$2:$A$50,$A3,'2019'!M$2:M$50)+SUMIF('2018'!$A$2:$A$50,$A3,'2018'!M$2:M$50)+SUMIF('2017'!$A$2:$A$50,$A3,'2017'!M$2:M$50)+SUMIF('2016'!$A$2:$A$50,$A3,'2016'!M$2:M$50)+SUMIF('2015'!$A$2:$A$50,$A3,'2015'!M$2:M$50)+SUMIF('2014'!$A$2:$A$50,$A3,'2014'!M$2:M$50)+SUMIF('2013'!$A$2:$A$50,$A3,'2013'!M$2:M$50)+SUMIF('2012'!$A$2:$A$50,$A3,'2012'!M$2:M$50)</f>
        <v>0</v>
      </c>
      <c r="P3" s="14">
        <f t="shared" si="1"/>
        <v>8</v>
      </c>
      <c r="Q3" s="14">
        <f t="shared" si="2"/>
        <v>77.5</v>
      </c>
      <c r="R3" s="14">
        <f>SUMIF('2024'!$A$2:$A$50,$A3,'2024'!R$2:R$50)+SUMIF('2023'!$A$2:$A$50,$A3,'2023'!R$2:R$50)+SUMIF('2022'!$A$2:$A$50,$A3,'2022'!P$2:P$50)+SUMIF('2021'!$A$2:$A$50,$A3,'2021'!P$2:P$50)+SUMIF('2020'!$A$2:$A$50,$A3,'2020'!P$2:P$50)+SUMIF('2019'!$A$2:$A$50,$A3,'2019'!P$2:P$50)+SUMIF('2018'!$A$2:$A$50,$A3,'2018'!P$2:P$50)+SUMIF('2017'!$A$2:$A$50,$A3,'2017'!P$2:P$50)+SUMIF('2016'!$A$2:$A$50,$A3,'2016'!P$2:P$50)+SUMIF('2015'!$A$2:$A$50,$A3,'2015'!P$2:P$50)+SUMIF('2014'!$A$2:$A$50,$A3,'2014'!P$2:P$50)+SUMIF('2013'!$A$2:$A$50,$A3,'2013'!P$2:P$50)+SUMIF('2012'!$A$2:$A$50,$A3,'2012'!P$2:P$50)</f>
        <v>455</v>
      </c>
      <c r="S3" s="14">
        <f>SUMIF('2024'!$A$2:$A$50,$A3,'2024'!S$2:S$50)+SUMIF('2023'!$A$2:$A$50,$A3,'2023'!S$2:S$50)+SUMIF('2022'!$A$2:$A$50,$A3,'2022'!Q$2:Q$50)+SUMIF('2021'!$A$2:$A$50,$A3,'2021'!Q$2:Q$50)+SUMIF('2020'!$A$2:$A$50,$A3,'2020'!Q$2:Q$50)+SUMIF('2019'!$A$2:$A$50,$A3,'2019'!Q$2:Q$50)+SUMIF('2018'!$A$2:$A$50,$A3,'2018'!Q$2:Q$50)+SUMIF('2017'!$A$2:$A$50,$A3,'2017'!Q$2:Q$50)+SUMIF('2016'!$A$2:$A$50,$A3,'2016'!Q$2:Q$50)+SUMIF('2015'!$A$2:$A$50,$A3,'2015'!Q$2:Q$50)+SUMIF('2014'!$A$2:$A$50,$A3,'2014'!Q$2:Q$50)+SUMIF('2013'!$A$2:$A$50,$A3,'2013'!Q$2:Q$50)+SUMIF('2012'!$A$2:$A$50,$A3,'2012'!Q$2:Q$50)</f>
        <v>24</v>
      </c>
      <c r="T3" s="15">
        <f t="shared" si="3"/>
        <v>18.958333333333332</v>
      </c>
      <c r="U3" s="15">
        <f t="shared" si="4"/>
        <v>5.870967741935484</v>
      </c>
      <c r="V3" s="16">
        <f t="shared" si="5"/>
        <v>19.458333333333332</v>
      </c>
      <c r="W3" s="17" cm="1">
        <f t="array" ref="W3">MAX(IF('2024'!$A$2:$A$50=$A3,'2024'!$W$2:$W$50),IF('2023'!$A$2:$A$50=$A3,'2023'!$W$2:$W$50),IF('2022'!$A$2:$A$50=$A3,'2022'!$U$2:U$50),IF('2021'!$A$2:$A$50=$A3,'2021'!$U$2:U$50),IF('2020'!$A$2:$A$50=$A3,'2020'!$U$2:U$50),IF('2019'!$A$2:$A$50=$A3,'2019'!$U$2:U$50),IF('2018'!$A$2:$A$50=$A3,'2018'!$U$2:U$50),IF('2017'!$A$2:$A$50=$A3,'2017'!$U$2:U$50),IF('2016'!$A$2:$A$50=$A3,'2016'!$U$2:U$50),IF('2015'!$A$2:$A$50=$A3,'2015'!$U$2:U$50),IF('2014'!$A$2:$A$50=$A3,'2014'!$U$2:U$50),IF('2013'!$A$2:$A$50=$A3,'2013'!$U$2:U$50),IF('2012'!$A$2:$A$50=$A3,'2012'!$U$2:U$50))</f>
        <v>4</v>
      </c>
      <c r="X3" s="18" t="s">
        <v>23</v>
      </c>
      <c r="Y3" s="19" cm="1">
        <f t="array" ref="Y3">MIN(IF(IF('2024'!$A$2:A$50=$A3,1,0)*IF('2024'!$W$2:$W$50=$W3,1,0)&gt;0,'2024'!$Y$2:$Y$50),IF(IF('2023'!$A$2:A$50=$A3,1,0)*IF('2023'!$W$2:$W$50=$W3,1,0)&gt;0,'2023'!$Y$2:$Y$50),IF(IF('2022'!$A$2:A$50=$A3,1,0)*IF('2022'!$U$2:$U$50=$W3,1,0)&gt;0,'2022'!$W$2:$W$50),IF(IF('2021'!$A$2:A$50=$A3,1,0)*IF('2021'!$U$2:$U$50=$W3,1,0)&gt;0,'2021'!$W$2:$W$50),IF(IF('2020'!$A$2:A$50=$A3,1,0)*IF('2020'!$U$2:$U$50=$W3,1,0)&gt;0,'2020'!$W$2:$W$50),IF(IF('2019'!$A$2:A$50=$A3,1,0)*IF('2019'!$U$2:$U$50=$W3,1,0)&gt;0,'2019'!$W$2:$W$50),IF(IF('2018'!$A$2:A$50=$A3,1,0)*IF('2018'!$U$2:$U$50=$W3,1,0)&gt;0,'2018'!$W$2:$W$50),IF(IF('2017'!$A$2:A$50=$A3,1,0)*IF('2017'!$U$2:$U$50=$W3,1,0)&gt;0,'2017'!$W$2:$W$50),IF(IF('2016'!$A$2:A$50=$A3,1,0)*IF('2016'!$U$2:$U$50=$W3,1,0)&gt;0,'2016'!$W$2:$W$50),IF(IF('2015'!$A$2:A$50=$A3,1,0)*IF('2015'!$U$2:$U$50=$W3,1,0)&gt;0,'2015'!$W$2:$W$50),IF(IF('2014'!$A$2:A$50=$A3,1,0)*IF('2014'!$U$2:$U$50=$W3,1,0)&gt;0,'2014'!$W$2:$W$50),IF(IF('2013'!$A$2:A$50=$A3,1,0)*IF('2013'!$U$2:$U$50=$W3,1,0)&gt;0,'2013'!$W$2:$W$50),IF(IF('2012'!$A$2:A$50=$A3,1,0)*IF('2012'!$U$2:$U$50=$W3,1,0)&gt;0,'2012'!$W$2:$W$50))</f>
        <v>35</v>
      </c>
      <c r="Z3" s="20"/>
      <c r="AA3" s="21" cm="1">
        <f t="array" ref="AA3">SUM(IF('2024'!$A$2:$A$50=$A3,TRUNC('2024'!Q$2:Q$50),0))+SUM(IF('2023'!$A$2:$A$50=$A3,TRUNC('2023'!Q$2:Q$50),0))+SUM(IF('2022'!$A$2:$A$50=$A3,TRUNC('2022'!O$2:O$50),0))+SUM(IF('2021'!$A$2:$A$50=$A3,TRUNC('2021'!O$2:O$50),0))+SUM(IF('2020'!$A$2:$A$50=$A3,TRUNC('2020'!O$2:O$50),0))+SUM(IF('2019'!$A$2:$A$50=$A3,TRUNC('2019'!O$2:O$50),0))+SUM(IF('2018'!$A$2:$A$50=$A3,TRUNC('2018'!O$2:O$50),0))+SUM(IF('2017'!$A$2:$A$50=$A3,TRUNC('2017'!O$2:O$50),0))+SUM(IF('2016'!$A$2:$A$50=$A3,TRUNC('2016'!O$2:O$50),0))+SUM(IF('2015'!$A$2:$A$50=$A3,TRUNC('2015'!O$2:O$50),0))+SUM(IF('2014'!$A$2:$A$50=$A3,TRUNC('2014'!O$2:O$50),0))+SUM(IF('2013'!$A$2:$A$50=$A3,TRUNC('2013'!O$2:O$50),0))+SUM(IF('2012'!$A$2:$A$50=$A3,TRUNC('2012'!O$2:O$50),0))</f>
        <v>77</v>
      </c>
      <c r="AB3" s="21" cm="1">
        <f t="array" ref="AB3">SUM(IF('2024'!$A$2:$A$50=$A3,MOD('2024'!Q$2:Q$50,1),0))+SUM(IF('2023'!$A$2:$A$50=$A3,MOD('2023'!Q$2:Q$50,1),0))+SUM(IF('2022'!$A$2:$A$50=$A3,MOD('2022'!O$2:O$50,1),0))+SUM(IF('2021'!$A$2:$A$50=$A3,MOD('2021'!O$2:O$50,1),0))+SUM(IF('2020'!$A$2:$A$50=$A3,MOD('2020'!O$2:O$50,1),0))+SUM(IF('2019'!$A$2:$A$50=$A3,MOD('2019'!O$2:O$50,1),0))+SUM(IF('2018'!$A$2:$A$50=$A3,MOD('2018'!O$2:O$50,1),0))+SUM(IF('2017'!$A$2:$A$50=$A3,MOD('2017'!O$2:O$50,1),0))+SUM(IF('2016'!$A$2:$A$50=$A3,MOD('2016'!O$2:O$50,1),0))+SUM(IF('2015'!$A$2:$A$50=$A3,MOD('2015'!O$2:O$50,1),0))+SUM(IF('2014'!$A$2:$A$50=$A3,MOD('2014'!O$2:O$50,1),0))+SUM(IF('2013'!$A$2:$A$50=$A3,MOD('2013'!O$2:O$50,1),0))+SUM(IF('2012'!$A$2:$A$50=$A3,MOD('2012'!O$2:O$50,1),0))</f>
        <v>0.5</v>
      </c>
      <c r="AC3" s="21">
        <f t="shared" si="6"/>
        <v>0.5</v>
      </c>
    </row>
    <row r="4" spans="1:29" ht="14.25" customHeight="1" x14ac:dyDescent="0.6">
      <c r="A4" s="13" t="s">
        <v>25</v>
      </c>
      <c r="B4" s="14">
        <f>SUMIF('2024'!$A$2:$A$50,$A4,'2024'!B$2:B$50)+SUMIF('2023'!$A$2:$A$50,$A4,'2023'!B$2:B$50)+SUMIF('2022'!$A$2:$A$50,$A4,'2022'!B$2:B$50)+SUMIF('2021'!$A$2:$A$50,$A4,'2021'!B$2:B$50)+SUMIF('2020'!$A$2:$A$50,$A4,'2020'!B$2:B$50)+SUMIF('2019'!$A$2:$A$50,$A4,'2019'!B$2:B$50)+SUMIF('2018'!$A$2:$A$50,$A4,'2018'!B$2:B$50)+SUMIF('2017'!$A$2:$A$50,$A4,'2017'!B$2:B$50)+SUMIF('2016'!$A$2:$A$50,$A4,'2016'!B$2:B$50)+SUMIF('2015'!$A$2:$A$50,$A4,'2015'!B$2:B$50)+SUMIF('2014'!$A$2:$A$50,$A4,'2014'!B$2:B$50)+SUMIF('2013'!$A$2:$A$50,$A4,'2013'!B$2:B$50)+SUMIF('2012'!$A$2:$A$50,$A4,'2012'!B$2:B$50)</f>
        <v>1</v>
      </c>
      <c r="C4" s="14">
        <f>SUMIF('2024'!$A$2:$A$50,$A4,'2024'!C$2:C$50)+SUMIF('2023'!$A$2:$A$50,$A4,'2023'!C$2:C$50)+SUMIF('2022'!$A$2:$A$50,$A4,'2022'!C$2:C$50)+SUMIF('2021'!$A$2:$A$50,$A4,'2021'!C$2:C$50)+SUMIF('2020'!$A$2:$A$50,$A4,'2020'!C$2:C$50)+SUMIF('2019'!$A$2:$A$50,$A4,'2019'!C$2:C$50)+SUMIF('2018'!$A$2:$A$50,$A4,'2018'!C$2:C$50)+SUMIF('2017'!$A$2:$A$50,$A4,'2017'!C$2:C$50)+SUMIF('2016'!$A$2:$A$50,$A4,'2016'!C$2:C$50)+SUMIF('2015'!$A$2:$A$50,$A4,'2015'!C$2:C$50)+SUMIF('2014'!$A$2:$A$50,$A4,'2014'!C$2:C$50)+SUMIF('2013'!$A$2:$A$50,$A4,'2013'!C$2:C$50)+SUMIF('2012'!$A$2:$A$50,$A4,'2012'!C$2:C$50)</f>
        <v>1</v>
      </c>
      <c r="D4" s="14">
        <f>SUMIF('2024'!$A$2:$A$50,$A4,'2024'!D$2:D$50)+SUMIF('2023'!$A$2:$A$50,$A4,'2023'!D$2:D$50)+SUMIF('2022'!$A$2:$A$50,$A4,'2022'!D$2:D$50)+SUMIF('2021'!$A$2:$A$50,$A4,'2021'!D$2:D$50)+SUMIF('2020'!$A$2:$A$50,$A4,'2020'!D$2:D$50)+SUMIF('2019'!$A$2:$A$50,$A4,'2019'!D$2:D$50)+SUMIF('2018'!$A$2:$A$50,$A4,'2018'!D$2:D$50)+SUMIF('2017'!$A$2:$A$50,$A4,'2017'!D$2:D$50)+SUMIF('2016'!$A$2:$A$50,$A4,'2016'!D$2:D$50)+SUMIF('2015'!$A$2:$A$50,$A4,'2015'!D$2:D$50)+SUMIF('2014'!$A$2:$A$50,$A4,'2014'!D$2:D$50)+SUMIF('2013'!$A$2:$A$50,$A4,'2013'!D$2:D$50)+SUMIF('2012'!$A$2:$A$50,$A4,'2012'!D$2:D$50)</f>
        <v>0</v>
      </c>
      <c r="E4" s="14" cm="1">
        <f t="array" ref="E4">MAX(IF('2024'!$A$2:$A$50=$A4,'2024'!E$2:E$50),IF('2023'!$A$2:$A$50=$A4,'2023'!E$2:E$50),IF('2022'!$A$2:$A$50=$A4,'2022'!E$2:E$50),IF('2021'!$A$2:$A$50=$A4,'2021'!E$2:E$50),IF('2020'!$A$2:$A$50=$A4,'2020'!E$2:E$50),IF('2019'!$A$2:$A$50=$A4,'2019'!E$2:E$50),IF('2018'!$A$2:$A$50=$A4,'2018'!E$2:E$50),IF('2017'!$A$2:$A$50=$A4,'2017'!E$2:E$50),IF('2016'!$A$2:$A$50=$A4,'2016'!E$2:E$50),IF('2015'!$A$2:$A$50=$A4,'2015'!E$2:E$50),IF('2014'!$A$2:$A$50=$A4,'2014'!E$2:E$50),IF('2013'!$A$2:$A$50=$A4,'2013'!E$2:E$50),IF('2012'!$A$2:$A$50=$A4,'2012'!E$2:E$50))</f>
        <v>0</v>
      </c>
      <c r="F4" s="14">
        <f>SUMIF('2024'!$A$2:$A$50,$A4,'2024'!F$2:F$50)+SUMIF('2023'!$A$2:$A$50,$A4,'2023'!F$2:F$50)+SUMIF('2022'!$A$2:$A$50,$A4,'2022'!F$2:F$50)+SUMIF('2021'!$A$2:$A$50,$A4,'2021'!F$2:F$50)+SUMIF('2020'!$A$2:$A$50,$A4,'2020'!F$2:F$50)+SUMIF('2019'!$A$2:$A$50,$A4,'2019'!F$2:F$50)+SUMIF('2018'!$A$2:$A$50,$A4,'2018'!F$2:F$50)+SUMIF('2017'!$A$2:$A$50,$A4,'2017'!F$2:F$50)+SUMIF('2016'!$A$2:$A$50,$A4,'2016'!F$2:F$50)+SUMIF('2015'!$A$2:$A$50,$A4,'2015'!F$2:F$50)+SUMIF('2014'!$A$2:$A$50,$A4,'2014'!F$2:F$50)+SUMIF('2013'!$A$2:$A$50,$A4,'2013'!F$2:F$50)+SUMIF('2012'!$A$2:$A$50,$A4,'2012'!F$2:F$50)</f>
        <v>0</v>
      </c>
      <c r="G4" s="15">
        <f t="shared" si="0"/>
        <v>0</v>
      </c>
      <c r="H4" s="14">
        <f>SUMIF('2024'!$A$2:$A$50,$A4,'2024'!H$2:H$50)+SUMIF('2023'!$A$2:$A$50,$A4,'2023'!H$2:H$50)+SUMIF('2022'!$A$2:$A$50,$A4,'2022'!H$2:H$50)+SUMIF('2021'!$A$2:$A$50,$A4,'2021'!H$2:H$50)+SUMIF('2020'!$A$2:$A$50,$A4,'2020'!H$2:H$50)+SUMIF('2019'!$A$2:$A$50,$A4,'2019'!H$2:H$50)+SUMIF('2018'!$A$2:$A$50,$A4,'2018'!H$2:H$50)+SUMIF('2017'!$A$2:$A$50,$A4,'2017'!H$2:H$50)+SUMIF('2016'!$A$2:$A$50,$A4,'2016'!H$2:H$50)+SUMIF('2015'!$A$2:$A$50,$A4,'2015'!H$2:H$50)+SUMIF('2014'!$A$2:$A$50,$A4,'2014'!H$2:H$50)+SUMIF('2013'!$A$2:$A$50,$A4,'2013'!H$2:H$50)+SUMIF('2012'!$A$2:$A$50,$A4,'2012'!H$2:H$50)</f>
        <v>0</v>
      </c>
      <c r="I4" s="14">
        <f>SUMIF('2024'!$A$2:$A$50,$A4,'2024'!I$2:I$50)+SUMIF('2023'!$A$2:$A$50,$A4,'2023'!I$2:I$50)+SUMIF('2022'!$A$2:$A$50,$A4,'2022'!I$2:I$50)+SUMIF('2021'!$A$2:$A$50,$A4,'2021'!I$2:I$50)+SUMIF('2020'!$A$2:$A$50,$A4,'2020'!I$2:I$50)+SUMIF('2019'!$A$2:$A$50,$A4,'2019'!I$2:I$50)+SUMIF('2018'!$A$2:$A$50,$A4,'2018'!I$2:I$50)+SUMIF('2017'!$A$2:$A$50,$A4,'2017'!I$2:I$50)+SUMIF('2016'!$A$2:$A$50,$A4,'2016'!I$2:I$50)+SUMIF('2015'!$A$2:$A$50,$A4,'2015'!I$2:I$50)+SUMIF('2014'!$A$2:$A$50,$A4,'2014'!I$2:I$50)+SUMIF('2013'!$A$2:$A$50,$A4,'2013'!I$2:I$50)+SUMIF('2012'!$A$2:$A$50,$A4,'2012'!I$2:I$50)</f>
        <v>0</v>
      </c>
      <c r="J4" s="14">
        <f>SUMIF('2024'!$A$2:$A$50,$A4,'2024'!J$2:J$50)+SUMIF('2023'!$A$2:$A$50,$A4,'2023'!J$2:J$50)</f>
        <v>0</v>
      </c>
      <c r="K4" s="14">
        <f>SUMIF('2024'!$A$2:$A$50,$A4,'2024'!K$2:K$50)+SUMIF('2023'!$A$2:$A$50,$A4,'2023'!K$2:K$50)</f>
        <v>0</v>
      </c>
      <c r="L4" s="14">
        <f>SUMIF('2024'!$A$2:$A$50,$A4,'2024'!L$2:L$50)+SUMIF('2023'!$A$2:$A$50,$A4,'2023'!L$2:L$50)+SUMIF('2022'!$A$2:$A$50,$A4,'2022'!J$2:J$50)+SUMIF('2021'!$A$2:$A$50,$A4,'2021'!J$2:J$50)+SUMIF('2020'!$A$2:$A$50,$A4,'2020'!J$2:J$50)+SUMIF('2019'!$A$2:$A$50,$A4,'2019'!J$2:J$50)+SUMIF('2018'!$A$2:$A$50,$A4,'2018'!J$2:J$50)+SUMIF('2017'!$A$2:$A$50,$A4,'2017'!J$2:J$50)+SUMIF('2016'!$A$2:$A$50,$A4,'2016'!J$2:J$50)+SUMIF('2015'!$A$2:$A$50,$A4,'2015'!J$2:J$50)+SUMIF('2014'!$A$2:$A$50,$A4,'2014'!J$2:J$50)+SUMIF('2013'!$A$2:$A$50,$A4,'2013'!J$2:J$50)+SUMIF('2012'!$A$2:$A$50,$A4,'2012'!J$2:J$50)</f>
        <v>1</v>
      </c>
      <c r="M4" s="14">
        <f>SUMIF('2024'!$A$2:$A$50,$A4,'2024'!M$2:M$50)+SUMIF('2023'!$A$2:$A$50,$A4,'2023'!M$2:M$50)+SUMIF('2022'!$A$2:$A$50,$A4,'2022'!K$2:K$50)+SUMIF('2021'!$A$2:$A$50,$A4,'2021'!K$2:K$50)+SUMIF('2020'!$A$2:$A$50,$A4,'2020'!K$2:K$50)+SUMIF('2019'!$A$2:$A$50,$A4,'2019'!K$2:K$50)+SUMIF('2018'!$A$2:$A$50,$A4,'2018'!K$2:K$50)+SUMIF('2017'!$A$2:$A$50,$A4,'2017'!K$2:K$50)+SUMIF('2016'!$A$2:$A$50,$A4,'2016'!K$2:K$50)+SUMIF('2015'!$A$2:$A$50,$A4,'2015'!K$2:K$50)+SUMIF('2014'!$A$2:$A$50,$A4,'2014'!K$2:K$50)+SUMIF('2013'!$A$2:$A$50,$A4,'2013'!K$2:K$50)+SUMIF('2012'!$A$2:$A$50,$A4,'2012'!K$2:K$50)</f>
        <v>0</v>
      </c>
      <c r="N4" s="14">
        <f>SUMIF('2024'!$A$2:$A$50,$A4,'2024'!N$2:N$50)+SUMIF('2023'!$A$2:$A$50,$A4,'2023'!N$2:N$50)+SUMIF('2022'!$A$2:$A$50,$A4,'2022'!L$2:L$50)+SUMIF('2021'!$A$2:$A$50,$A4,'2021'!L$2:L$50)+SUMIF('2020'!$A$2:$A$50,$A4,'2020'!L$2:L$50)+SUMIF('2019'!$A$2:$A$50,$A4,'2019'!L$2:L$50)+SUMIF('2018'!$A$2:$A$50,$A4,'2018'!L$2:L$50)+SUMIF('2017'!$A$2:$A$50,$A4,'2017'!L$2:L$50)+SUMIF('2016'!$A$2:$A$50,$A4,'2016'!L$2:L$50)+SUMIF('2015'!$A$2:$A$50,$A4,'2015'!L$2:L$50)+SUMIF('2014'!$A$2:$A$50,$A4,'2014'!L$2:L$50)+SUMIF('2013'!$A$2:$A$50,$A4,'2013'!L$2:L$50)+SUMIF('2012'!$A$2:$A$50,$A4,'2012'!L$2:L$50)</f>
        <v>0</v>
      </c>
      <c r="O4" s="14">
        <f>SUMIF('2024'!$A$2:$A$50,$A4,'2024'!O$2:O$50)+SUMIF('2023'!$A$2:$A$50,$A4,'2023'!O$2:O$50)+SUMIF('2022'!$A$2:$A$50,$A4,'2022'!M$2:M$50)+SUMIF('2021'!$A$2:$A$50,$A4,'2021'!M$2:M$50)+SUMIF('2020'!$A$2:$A$50,$A4,'2020'!M$2:M$50)+SUMIF('2019'!$A$2:$A$50,$A4,'2019'!M$2:M$50)+SUMIF('2018'!$A$2:$A$50,$A4,'2018'!M$2:M$50)+SUMIF('2017'!$A$2:$A$50,$A4,'2017'!M$2:M$50)+SUMIF('2016'!$A$2:$A$50,$A4,'2016'!M$2:M$50)+SUMIF('2015'!$A$2:$A$50,$A4,'2015'!M$2:M$50)+SUMIF('2014'!$A$2:$A$50,$A4,'2014'!M$2:M$50)+SUMIF('2013'!$A$2:$A$50,$A4,'2013'!M$2:M$50)+SUMIF('2012'!$A$2:$A$50,$A4,'2012'!M$2:M$50)</f>
        <v>0</v>
      </c>
      <c r="P4" s="14">
        <f t="shared" si="1"/>
        <v>0</v>
      </c>
      <c r="Q4" s="14">
        <f t="shared" si="2"/>
        <v>0</v>
      </c>
      <c r="R4" s="14">
        <f>SUMIF('2024'!$A$2:$A$50,$A4,'2024'!R$2:R$50)+SUMIF('2023'!$A$2:$A$50,$A4,'2023'!R$2:R$50)+SUMIF('2022'!$A$2:$A$50,$A4,'2022'!P$2:P$50)+SUMIF('2021'!$A$2:$A$50,$A4,'2021'!P$2:P$50)+SUMIF('2020'!$A$2:$A$50,$A4,'2020'!P$2:P$50)+SUMIF('2019'!$A$2:$A$50,$A4,'2019'!P$2:P$50)+SUMIF('2018'!$A$2:$A$50,$A4,'2018'!P$2:P$50)+SUMIF('2017'!$A$2:$A$50,$A4,'2017'!P$2:P$50)+SUMIF('2016'!$A$2:$A$50,$A4,'2016'!P$2:P$50)+SUMIF('2015'!$A$2:$A$50,$A4,'2015'!P$2:P$50)+SUMIF('2014'!$A$2:$A$50,$A4,'2014'!P$2:P$50)+SUMIF('2013'!$A$2:$A$50,$A4,'2013'!P$2:P$50)+SUMIF('2012'!$A$2:$A$50,$A4,'2012'!P$2:P$50)</f>
        <v>0</v>
      </c>
      <c r="S4" s="14">
        <f>SUMIF('2024'!$A$2:$A$50,$A4,'2024'!S$2:S$50)+SUMIF('2023'!$A$2:$A$50,$A4,'2023'!S$2:S$50)+SUMIF('2022'!$A$2:$A$50,$A4,'2022'!Q$2:Q$50)+SUMIF('2021'!$A$2:$A$50,$A4,'2021'!Q$2:Q$50)+SUMIF('2020'!$A$2:$A$50,$A4,'2020'!Q$2:Q$50)+SUMIF('2019'!$A$2:$A$50,$A4,'2019'!Q$2:Q$50)+SUMIF('2018'!$A$2:$A$50,$A4,'2018'!Q$2:Q$50)+SUMIF('2017'!$A$2:$A$50,$A4,'2017'!Q$2:Q$50)+SUMIF('2016'!$A$2:$A$50,$A4,'2016'!Q$2:Q$50)+SUMIF('2015'!$A$2:$A$50,$A4,'2015'!Q$2:Q$50)+SUMIF('2014'!$A$2:$A$50,$A4,'2014'!Q$2:Q$50)+SUMIF('2013'!$A$2:$A$50,$A4,'2013'!Q$2:Q$50)+SUMIF('2012'!$A$2:$A$50,$A4,'2012'!Q$2:Q$50)</f>
        <v>0</v>
      </c>
      <c r="T4" s="15" t="str">
        <f t="shared" si="3"/>
        <v xml:space="preserve"> </v>
      </c>
      <c r="U4" s="15" t="str">
        <f t="shared" si="4"/>
        <v xml:space="preserve"> </v>
      </c>
      <c r="V4" s="16" t="str">
        <f t="shared" si="5"/>
        <v xml:space="preserve"> </v>
      </c>
      <c r="W4" s="17" cm="1">
        <f t="array" ref="W4">MAX(IF('2024'!$A$2:$A$50=$A4,'2024'!$W$2:$W$50),IF('2023'!$A$2:$A$50=$A4,'2023'!$W$2:$W$50),IF('2022'!$A$2:$A$50=$A4,'2022'!$U$2:U$50),IF('2021'!$A$2:$A$50=$A4,'2021'!$U$2:U$50),IF('2020'!$A$2:$A$50=$A4,'2020'!$U$2:U$50),IF('2019'!$A$2:$A$50=$A4,'2019'!$U$2:U$50),IF('2018'!$A$2:$A$50=$A4,'2018'!$U$2:U$50),IF('2017'!$A$2:$A$50=$A4,'2017'!$U$2:U$50),IF('2016'!$A$2:$A$50=$A4,'2016'!$U$2:U$50),IF('2015'!$A$2:$A$50=$A4,'2015'!$U$2:U$50),IF('2014'!$A$2:$A$50=$A4,'2014'!$U$2:U$50),IF('2013'!$A$2:$A$50=$A4,'2013'!$U$2:U$50),IF('2012'!$A$2:$A$50=$A4,'2012'!$U$2:U$50))</f>
        <v>0</v>
      </c>
      <c r="X4" s="18" t="s">
        <v>23</v>
      </c>
      <c r="Y4" s="19" cm="1">
        <f t="array" ref="Y4">MIN(IF(IF('2024'!$A$2:A$50=$A4,1,0)*IF('2024'!$W$2:$W$50=$W4,1,0)&gt;0,'2024'!$Y$2:$Y$50),IF(IF('2023'!$A$2:A$50=$A4,1,0)*IF('2023'!$W$2:$W$50=$W4,1,0)&gt;0,'2023'!$Y$2:$Y$50),IF(IF('2022'!$A$2:A$50=$A4,1,0)*IF('2022'!$U$2:$U$50=$W4,1,0)&gt;0,'2022'!$W$2:$W$50),IF(IF('2021'!$A$2:A$50=$A4,1,0)*IF('2021'!$U$2:$U$50=$W4,1,0)&gt;0,'2021'!$W$2:$W$50),IF(IF('2020'!$A$2:A$50=$A4,1,0)*IF('2020'!$U$2:$U$50=$W4,1,0)&gt;0,'2020'!$W$2:$W$50),IF(IF('2019'!$A$2:A$50=$A4,1,0)*IF('2019'!$U$2:$U$50=$W4,1,0)&gt;0,'2019'!$W$2:$W$50),IF(IF('2018'!$A$2:A$50=$A4,1,0)*IF('2018'!$U$2:$U$50=$W4,1,0)&gt;0,'2018'!$W$2:$W$50),IF(IF('2017'!$A$2:A$50=$A4,1,0)*IF('2017'!$U$2:$U$50=$W4,1,0)&gt;0,'2017'!$W$2:$W$50),IF(IF('2016'!$A$2:A$50=$A4,1,0)*IF('2016'!$U$2:$U$50=$W4,1,0)&gt;0,'2016'!$W$2:$W$50),IF(IF('2015'!$A$2:A$50=$A4,1,0)*IF('2015'!$U$2:$U$50=$W4,1,0)&gt;0,'2015'!$W$2:$W$50),IF(IF('2014'!$A$2:A$50=$A4,1,0)*IF('2014'!$U$2:$U$50=$W4,1,0)&gt;0,'2014'!$W$2:$W$50),IF(IF('2013'!$A$2:A$50=$A4,1,0)*IF('2013'!$U$2:$U$50=$W4,1,0)&gt;0,'2013'!$W$2:$W$50),IF(IF('2012'!$A$2:A$50=$A4,1,0)*IF('2012'!$U$2:$U$50=$W4,1,0)&gt;0,'2012'!$W$2:$W$50))</f>
        <v>0</v>
      </c>
      <c r="Z4" s="20"/>
      <c r="AA4" s="21" cm="1">
        <f t="array" ref="AA4">SUM(IF('2024'!$A$2:$A$50=$A4,TRUNC('2024'!Q$2:Q$50),0))+SUM(IF('2023'!$A$2:$A$50=$A4,TRUNC('2023'!Q$2:Q$50),0))+SUM(IF('2022'!$A$2:$A$50=$A4,TRUNC('2022'!O$2:O$50),0))+SUM(IF('2021'!$A$2:$A$50=$A4,TRUNC('2021'!O$2:O$50),0))+SUM(IF('2020'!$A$2:$A$50=$A4,TRUNC('2020'!O$2:O$50),0))+SUM(IF('2019'!$A$2:$A$50=$A4,TRUNC('2019'!O$2:O$50),0))+SUM(IF('2018'!$A$2:$A$50=$A4,TRUNC('2018'!O$2:O$50),0))+SUM(IF('2017'!$A$2:$A$50=$A4,TRUNC('2017'!O$2:O$50),0))+SUM(IF('2016'!$A$2:$A$50=$A4,TRUNC('2016'!O$2:O$50),0))+SUM(IF('2015'!$A$2:$A$50=$A4,TRUNC('2015'!O$2:O$50),0))+SUM(IF('2014'!$A$2:$A$50=$A4,TRUNC('2014'!O$2:O$50),0))+SUM(IF('2013'!$A$2:$A$50=$A4,TRUNC('2013'!O$2:O$50),0))+SUM(IF('2012'!$A$2:$A$50=$A4,TRUNC('2012'!O$2:O$50),0))</f>
        <v>0</v>
      </c>
      <c r="AB4" s="21" cm="1">
        <f t="array" ref="AB4">SUM(IF('2024'!$A$2:$A$50=$A4,MOD('2024'!Q$2:Q$50,1),0))+SUM(IF('2023'!$A$2:$A$50=$A4,MOD('2023'!Q$2:Q$50,1),0))+SUM(IF('2022'!$A$2:$A$50=$A4,MOD('2022'!O$2:O$50,1),0))+SUM(IF('2021'!$A$2:$A$50=$A4,MOD('2021'!O$2:O$50,1),0))+SUM(IF('2020'!$A$2:$A$50=$A4,MOD('2020'!O$2:O$50,1),0))+SUM(IF('2019'!$A$2:$A$50=$A4,MOD('2019'!O$2:O$50,1),0))+SUM(IF('2018'!$A$2:$A$50=$A4,MOD('2018'!O$2:O$50,1),0))+SUM(IF('2017'!$A$2:$A$50=$A4,MOD('2017'!O$2:O$50,1),0))+SUM(IF('2016'!$A$2:$A$50=$A4,MOD('2016'!O$2:O$50,1),0))+SUM(IF('2015'!$A$2:$A$50=$A4,MOD('2015'!O$2:O$50,1),0))+SUM(IF('2014'!$A$2:$A$50=$A4,MOD('2014'!O$2:O$50,1),0))+SUM(IF('2013'!$A$2:$A$50=$A4,MOD('2013'!O$2:O$50,1),0))+SUM(IF('2012'!$A$2:$A$50=$A4,MOD('2012'!O$2:O$50,1),0))</f>
        <v>0</v>
      </c>
      <c r="AC4" s="21">
        <f t="shared" si="6"/>
        <v>0</v>
      </c>
    </row>
    <row r="5" spans="1:29" ht="14.25" customHeight="1" x14ac:dyDescent="0.6">
      <c r="A5" s="13" t="s">
        <v>138</v>
      </c>
      <c r="B5" s="14">
        <f>SUMIF('2024'!$A$2:$A$50,$A5,'2024'!B$2:B$50)+SUMIF('2023'!$A$2:$A$50,$A5,'2023'!B$2:B$50)+SUMIF('2022'!$A$2:$A$50,$A5,'2022'!B$2:B$50)+SUMIF('2021'!$A$2:$A$50,$A5,'2021'!B$2:B$50)+SUMIF('2020'!$A$2:$A$50,$A5,'2020'!B$2:B$50)+SUMIF('2019'!$A$2:$A$50,$A5,'2019'!B$2:B$50)+SUMIF('2018'!$A$2:$A$50,$A5,'2018'!B$2:B$50)+SUMIF('2017'!$A$2:$A$50,$A5,'2017'!B$2:B$50)+SUMIF('2016'!$A$2:$A$50,$A5,'2016'!B$2:B$50)+SUMIF('2015'!$A$2:$A$50,$A5,'2015'!B$2:B$50)+SUMIF('2014'!$A$2:$A$50,$A5,'2014'!B$2:B$50)+SUMIF('2013'!$A$2:$A$50,$A5,'2013'!B$2:B$50)+SUMIF('2012'!$A$2:$A$50,$A5,'2012'!B$2:B$50)</f>
        <v>5</v>
      </c>
      <c r="C5" s="14">
        <f>SUMIF('2024'!$A$2:$A$50,$A5,'2024'!C$2:C$50)+SUMIF('2023'!$A$2:$A$50,$A5,'2023'!C$2:C$50)+SUMIF('2022'!$A$2:$A$50,$A5,'2022'!C$2:C$50)+SUMIF('2021'!$A$2:$A$50,$A5,'2021'!C$2:C$50)+SUMIF('2020'!$A$2:$A$50,$A5,'2020'!C$2:C$50)+SUMIF('2019'!$A$2:$A$50,$A5,'2019'!C$2:C$50)+SUMIF('2018'!$A$2:$A$50,$A5,'2018'!C$2:C$50)+SUMIF('2017'!$A$2:$A$50,$A5,'2017'!C$2:C$50)+SUMIF('2016'!$A$2:$A$50,$A5,'2016'!C$2:C$50)+SUMIF('2015'!$A$2:$A$50,$A5,'2015'!C$2:C$50)+SUMIF('2014'!$A$2:$A$50,$A5,'2014'!C$2:C$50)+SUMIF('2013'!$A$2:$A$50,$A5,'2013'!C$2:C$50)+SUMIF('2012'!$A$2:$A$50,$A5,'2012'!C$2:C$50)</f>
        <v>3</v>
      </c>
      <c r="D5" s="14">
        <f>SUMIF('2024'!$A$2:$A$50,$A5,'2024'!D$2:D$50)+SUMIF('2023'!$A$2:$A$50,$A5,'2023'!D$2:D$50)+SUMIF('2022'!$A$2:$A$50,$A5,'2022'!D$2:D$50)+SUMIF('2021'!$A$2:$A$50,$A5,'2021'!D$2:D$50)+SUMIF('2020'!$A$2:$A$50,$A5,'2020'!D$2:D$50)+SUMIF('2019'!$A$2:$A$50,$A5,'2019'!D$2:D$50)+SUMIF('2018'!$A$2:$A$50,$A5,'2018'!D$2:D$50)+SUMIF('2017'!$A$2:$A$50,$A5,'2017'!D$2:D$50)+SUMIF('2016'!$A$2:$A$50,$A5,'2016'!D$2:D$50)+SUMIF('2015'!$A$2:$A$50,$A5,'2015'!D$2:D$50)+SUMIF('2014'!$A$2:$A$50,$A5,'2014'!D$2:D$50)+SUMIF('2013'!$A$2:$A$50,$A5,'2013'!D$2:D$50)+SUMIF('2012'!$A$2:$A$50,$A5,'2012'!D$2:D$50)</f>
        <v>5</v>
      </c>
      <c r="E5" s="14" cm="1">
        <f t="array" ref="E5">MAX(IF('2024'!$A$2:$A$50=$A5,'2024'!E$2:E$50),IF('2023'!$A$2:$A$50=$A5,'2023'!E$2:E$50),IF('2022'!$A$2:$A$50=$A5,'2022'!E$2:E$50),IF('2021'!$A$2:$A$50=$A5,'2021'!E$2:E$50),IF('2020'!$A$2:$A$50=$A5,'2020'!E$2:E$50),IF('2019'!$A$2:$A$50=$A5,'2019'!E$2:E$50),IF('2018'!$A$2:$A$50=$A5,'2018'!E$2:E$50),IF('2017'!$A$2:$A$50=$A5,'2017'!E$2:E$50),IF('2016'!$A$2:$A$50=$A5,'2016'!E$2:E$50),IF('2015'!$A$2:$A$50=$A5,'2015'!E$2:E$50),IF('2014'!$A$2:$A$50=$A5,'2014'!E$2:E$50),IF('2013'!$A$2:$A$50=$A5,'2013'!E$2:E$50),IF('2012'!$A$2:$A$50=$A5,'2012'!E$2:E$50))</f>
        <v>5</v>
      </c>
      <c r="F5" s="14">
        <f>SUMIF('2024'!$A$2:$A$50,$A5,'2024'!F$2:F$50)+SUMIF('2023'!$A$2:$A$50,$A5,'2023'!F$2:F$50)+SUMIF('2022'!$A$2:$A$50,$A5,'2022'!F$2:F$50)+SUMIF('2021'!$A$2:$A$50,$A5,'2021'!F$2:F$50)+SUMIF('2020'!$A$2:$A$50,$A5,'2020'!F$2:F$50)+SUMIF('2019'!$A$2:$A$50,$A5,'2019'!F$2:F$50)+SUMIF('2018'!$A$2:$A$50,$A5,'2018'!F$2:F$50)+SUMIF('2017'!$A$2:$A$50,$A5,'2017'!F$2:F$50)+SUMIF('2016'!$A$2:$A$50,$A5,'2016'!F$2:F$50)+SUMIF('2015'!$A$2:$A$50,$A5,'2015'!F$2:F$50)+SUMIF('2014'!$A$2:$A$50,$A5,'2014'!F$2:F$50)+SUMIF('2013'!$A$2:$A$50,$A5,'2013'!F$2:F$50)+SUMIF('2012'!$A$2:$A$50,$A5,'2012'!F$2:F$50)</f>
        <v>0</v>
      </c>
      <c r="G5" s="15">
        <f t="shared" si="0"/>
        <v>1.6666666666666667</v>
      </c>
      <c r="H5" s="14">
        <f>SUMIF('2024'!$A$2:$A$50,$A5,'2024'!H$2:H$50)+SUMIF('2023'!$A$2:$A$50,$A5,'2023'!H$2:H$50)+SUMIF('2022'!$A$2:$A$50,$A5,'2022'!H$2:H$50)+SUMIF('2021'!$A$2:$A$50,$A5,'2021'!H$2:H$50)+SUMIF('2020'!$A$2:$A$50,$A5,'2020'!H$2:H$50)+SUMIF('2019'!$A$2:$A$50,$A5,'2019'!H$2:H$50)+SUMIF('2018'!$A$2:$A$50,$A5,'2018'!H$2:H$50)+SUMIF('2017'!$A$2:$A$50,$A5,'2017'!H$2:H$50)+SUMIF('2016'!$A$2:$A$50,$A5,'2016'!H$2:H$50)+SUMIF('2015'!$A$2:$A$50,$A5,'2015'!H$2:H$50)+SUMIF('2014'!$A$2:$A$50,$A5,'2014'!H$2:H$50)+SUMIF('2013'!$A$2:$A$50,$A5,'2013'!H$2:H$50)+SUMIF('2012'!$A$2:$A$50,$A5,'2012'!H$2:H$50)</f>
        <v>0</v>
      </c>
      <c r="I5" s="14">
        <f>SUMIF('2024'!$A$2:$A$50,$A5,'2024'!I$2:I$50)+SUMIF('2023'!$A$2:$A$50,$A5,'2023'!I$2:I$50)+SUMIF('2022'!$A$2:$A$50,$A5,'2022'!I$2:I$50)+SUMIF('2021'!$A$2:$A$50,$A5,'2021'!I$2:I$50)+SUMIF('2020'!$A$2:$A$50,$A5,'2020'!I$2:I$50)+SUMIF('2019'!$A$2:$A$50,$A5,'2019'!I$2:I$50)+SUMIF('2018'!$A$2:$A$50,$A5,'2018'!I$2:I$50)+SUMIF('2017'!$A$2:$A$50,$A5,'2017'!I$2:I$50)+SUMIF('2016'!$A$2:$A$50,$A5,'2016'!I$2:I$50)+SUMIF('2015'!$A$2:$A$50,$A5,'2015'!I$2:I$50)+SUMIF('2014'!$A$2:$A$50,$A5,'2014'!I$2:I$50)+SUMIF('2013'!$A$2:$A$50,$A5,'2013'!I$2:I$50)+SUMIF('2012'!$A$2:$A$50,$A5,'2012'!I$2:I$50)</f>
        <v>0</v>
      </c>
      <c r="J5" s="14">
        <f>SUMIF('2024'!$A$2:$A$50,$A5,'2024'!J$2:J$50)+SUMIF('2023'!$A$2:$A$50,$A5,'2023'!J$2:J$50)</f>
        <v>0</v>
      </c>
      <c r="K5" s="14">
        <f>SUMIF('2024'!$A$2:$A$50,$A5,'2024'!K$2:K$50)+SUMIF('2023'!$A$2:$A$50,$A5,'2023'!K$2:K$50)</f>
        <v>0</v>
      </c>
      <c r="L5" s="14">
        <f>SUMIF('2024'!$A$2:$A$50,$A5,'2024'!L$2:L$50)+SUMIF('2023'!$A$2:$A$50,$A5,'2023'!L$2:L$50)+SUMIF('2022'!$A$2:$A$50,$A5,'2022'!J$2:J$50)+SUMIF('2021'!$A$2:$A$50,$A5,'2021'!J$2:J$50)+SUMIF('2020'!$A$2:$A$50,$A5,'2020'!J$2:J$50)+SUMIF('2019'!$A$2:$A$50,$A5,'2019'!J$2:J$50)+SUMIF('2018'!$A$2:$A$50,$A5,'2018'!J$2:J$50)+SUMIF('2017'!$A$2:$A$50,$A5,'2017'!J$2:J$50)+SUMIF('2016'!$A$2:$A$50,$A5,'2016'!J$2:J$50)+SUMIF('2015'!$A$2:$A$50,$A5,'2015'!J$2:J$50)+SUMIF('2014'!$A$2:$A$50,$A5,'2014'!J$2:J$50)+SUMIF('2013'!$A$2:$A$50,$A5,'2013'!J$2:J$50)+SUMIF('2012'!$A$2:$A$50,$A5,'2012'!J$2:J$50)</f>
        <v>2</v>
      </c>
      <c r="M5" s="14">
        <f>SUMIF('2024'!$A$2:$A$50,$A5,'2024'!M$2:M$50)+SUMIF('2023'!$A$2:$A$50,$A5,'2023'!M$2:M$50)+SUMIF('2022'!$A$2:$A$50,$A5,'2022'!K$2:K$50)+SUMIF('2021'!$A$2:$A$50,$A5,'2021'!K$2:K$50)+SUMIF('2020'!$A$2:$A$50,$A5,'2020'!K$2:K$50)+SUMIF('2019'!$A$2:$A$50,$A5,'2019'!K$2:K$50)+SUMIF('2018'!$A$2:$A$50,$A5,'2018'!K$2:K$50)+SUMIF('2017'!$A$2:$A$50,$A5,'2017'!K$2:K$50)+SUMIF('2016'!$A$2:$A$50,$A5,'2016'!K$2:K$50)+SUMIF('2015'!$A$2:$A$50,$A5,'2015'!K$2:K$50)+SUMIF('2014'!$A$2:$A$50,$A5,'2014'!K$2:K$50)+SUMIF('2013'!$A$2:$A$50,$A5,'2013'!K$2:K$50)+SUMIF('2012'!$A$2:$A$50,$A5,'2012'!K$2:K$50)</f>
        <v>0</v>
      </c>
      <c r="N5" s="14">
        <f>SUMIF('2024'!$A$2:$A$50,$A5,'2024'!N$2:N$50)+SUMIF('2023'!$A$2:$A$50,$A5,'2023'!N$2:N$50)+SUMIF('2022'!$A$2:$A$50,$A5,'2022'!L$2:L$50)+SUMIF('2021'!$A$2:$A$50,$A5,'2021'!L$2:L$50)+SUMIF('2020'!$A$2:$A$50,$A5,'2020'!L$2:L$50)+SUMIF('2019'!$A$2:$A$50,$A5,'2019'!L$2:L$50)+SUMIF('2018'!$A$2:$A$50,$A5,'2018'!L$2:L$50)+SUMIF('2017'!$A$2:$A$50,$A5,'2017'!L$2:L$50)+SUMIF('2016'!$A$2:$A$50,$A5,'2016'!L$2:L$50)+SUMIF('2015'!$A$2:$A$50,$A5,'2015'!L$2:L$50)+SUMIF('2014'!$A$2:$A$50,$A5,'2014'!L$2:L$50)+SUMIF('2013'!$A$2:$A$50,$A5,'2013'!L$2:L$50)+SUMIF('2012'!$A$2:$A$50,$A5,'2012'!L$2:L$50)</f>
        <v>0</v>
      </c>
      <c r="O5" s="14">
        <f>SUMIF('2024'!$A$2:$A$50,$A5,'2024'!O$2:O$50)+SUMIF('2023'!$A$2:$A$50,$A5,'2023'!O$2:O$50)+SUMIF('2022'!$A$2:$A$50,$A5,'2022'!M$2:M$50)+SUMIF('2021'!$A$2:$A$50,$A5,'2021'!M$2:M$50)+SUMIF('2020'!$A$2:$A$50,$A5,'2020'!M$2:M$50)+SUMIF('2019'!$A$2:$A$50,$A5,'2019'!M$2:M$50)+SUMIF('2018'!$A$2:$A$50,$A5,'2018'!M$2:M$50)+SUMIF('2017'!$A$2:$A$50,$A5,'2017'!M$2:M$50)+SUMIF('2016'!$A$2:$A$50,$A5,'2016'!M$2:M$50)+SUMIF('2015'!$A$2:$A$50,$A5,'2015'!M$2:M$50)+SUMIF('2014'!$A$2:$A$50,$A5,'2014'!M$2:M$50)+SUMIF('2013'!$A$2:$A$50,$A5,'2013'!M$2:M$50)+SUMIF('2012'!$A$2:$A$50,$A5,'2012'!M$2:M$50)</f>
        <v>0</v>
      </c>
      <c r="P5" s="14">
        <f t="shared" si="1"/>
        <v>0</v>
      </c>
      <c r="Q5" s="14">
        <f t="shared" si="2"/>
        <v>5</v>
      </c>
      <c r="R5" s="14">
        <f>SUMIF('2024'!$A$2:$A$50,$A5,'2024'!R$2:R$50)+SUMIF('2023'!$A$2:$A$50,$A5,'2023'!R$2:R$50)+SUMIF('2022'!$A$2:$A$50,$A5,'2022'!P$2:P$50)+SUMIF('2021'!$A$2:$A$50,$A5,'2021'!P$2:P$50)+SUMIF('2020'!$A$2:$A$50,$A5,'2020'!P$2:P$50)+SUMIF('2019'!$A$2:$A$50,$A5,'2019'!P$2:P$50)+SUMIF('2018'!$A$2:$A$50,$A5,'2018'!P$2:P$50)+SUMIF('2017'!$A$2:$A$50,$A5,'2017'!P$2:P$50)+SUMIF('2016'!$A$2:$A$50,$A5,'2016'!P$2:P$50)+SUMIF('2015'!$A$2:$A$50,$A5,'2015'!P$2:P$50)+SUMIF('2014'!$A$2:$A$50,$A5,'2014'!P$2:P$50)+SUMIF('2013'!$A$2:$A$50,$A5,'2013'!P$2:P$50)+SUMIF('2012'!$A$2:$A$50,$A5,'2012'!P$2:P$50)</f>
        <v>42</v>
      </c>
      <c r="S5" s="14">
        <f>SUMIF('2024'!$A$2:$A$50,$A5,'2024'!S$2:S$50)+SUMIF('2023'!$A$2:$A$50,$A5,'2023'!S$2:S$50)+SUMIF('2022'!$A$2:$A$50,$A5,'2022'!Q$2:Q$50)+SUMIF('2021'!$A$2:$A$50,$A5,'2021'!Q$2:Q$50)+SUMIF('2020'!$A$2:$A$50,$A5,'2020'!Q$2:Q$50)+SUMIF('2019'!$A$2:$A$50,$A5,'2019'!Q$2:Q$50)+SUMIF('2018'!$A$2:$A$50,$A5,'2018'!Q$2:Q$50)+SUMIF('2017'!$A$2:$A$50,$A5,'2017'!Q$2:Q$50)+SUMIF('2016'!$A$2:$A$50,$A5,'2016'!Q$2:Q$50)+SUMIF('2015'!$A$2:$A$50,$A5,'2015'!Q$2:Q$50)+SUMIF('2014'!$A$2:$A$50,$A5,'2014'!Q$2:Q$50)+SUMIF('2013'!$A$2:$A$50,$A5,'2013'!Q$2:Q$50)+SUMIF('2012'!$A$2:$A$50,$A5,'2012'!Q$2:Q$50)</f>
        <v>1</v>
      </c>
      <c r="T5" s="15">
        <f t="shared" si="3"/>
        <v>42</v>
      </c>
      <c r="U5" s="15">
        <f t="shared" si="4"/>
        <v>8.4</v>
      </c>
      <c r="V5" s="16">
        <f t="shared" si="5"/>
        <v>30</v>
      </c>
      <c r="W5" s="17" cm="1">
        <f t="array" ref="W5">MAX(IF('2024'!$A$2:$A$50=$A5,'2024'!$W$2:$W$50),IF('2023'!$A$2:$A$50=$A5,'2023'!$W$2:$W$50),IF('2022'!$A$2:$A$50=$A5,'2022'!$U$2:U$50),IF('2021'!$A$2:$A$50=$A5,'2021'!$U$2:U$50),IF('2020'!$A$2:$A$50=$A5,'2020'!$U$2:U$50),IF('2019'!$A$2:$A$50=$A5,'2019'!$U$2:U$50),IF('2018'!$A$2:$A$50=$A5,'2018'!$U$2:U$50),IF('2017'!$A$2:$A$50=$A5,'2017'!$U$2:U$50),IF('2016'!$A$2:$A$50=$A5,'2016'!$U$2:U$50),IF('2015'!$A$2:$A$50=$A5,'2015'!$U$2:U$50),IF('2014'!$A$2:$A$50=$A5,'2014'!$U$2:U$50),IF('2013'!$A$2:$A$50=$A5,'2013'!$U$2:U$50),IF('2012'!$A$2:$A$50=$A5,'2012'!$U$2:U$50))</f>
        <v>1</v>
      </c>
      <c r="X5" s="18" t="s">
        <v>23</v>
      </c>
      <c r="Y5" s="19" cm="1">
        <f t="array" ref="Y5">MIN(IF(IF('2024'!$A$2:A$50=$A5,1,0)*IF('2024'!$W$2:$W$50=$W5,1,0)&gt;0,'2024'!$Y$2:$Y$50),IF(IF('2023'!$A$2:A$50=$A5,1,0)*IF('2023'!$W$2:$W$50=$W5,1,0)&gt;0,'2023'!$Y$2:$Y$50),IF(IF('2022'!$A$2:A$50=$A5,1,0)*IF('2022'!$U$2:$U$50=$W5,1,0)&gt;0,'2022'!$W$2:$W$50),IF(IF('2021'!$A$2:A$50=$A5,1,0)*IF('2021'!$U$2:$U$50=$W5,1,0)&gt;0,'2021'!$W$2:$W$50),IF(IF('2020'!$A$2:A$50=$A5,1,0)*IF('2020'!$U$2:$U$50=$W5,1,0)&gt;0,'2020'!$W$2:$W$50),IF(IF('2019'!$A$2:A$50=$A5,1,0)*IF('2019'!$U$2:$U$50=$W5,1,0)&gt;0,'2019'!$W$2:$W$50),IF(IF('2018'!$A$2:A$50=$A5,1,0)*IF('2018'!$U$2:$U$50=$W5,1,0)&gt;0,'2018'!$W$2:$W$50),IF(IF('2017'!$A$2:A$50=$A5,1,0)*IF('2017'!$U$2:$U$50=$W5,1,0)&gt;0,'2017'!$W$2:$W$50),IF(IF('2016'!$A$2:A$50=$A5,1,0)*IF('2016'!$U$2:$U$50=$W5,1,0)&gt;0,'2016'!$W$2:$W$50),IF(IF('2015'!$A$2:A$50=$A5,1,0)*IF('2015'!$U$2:$U$50=$W5,1,0)&gt;0,'2015'!$W$2:$W$50),IF(IF('2014'!$A$2:A$50=$A5,1,0)*IF('2014'!$U$2:$U$50=$W5,1,0)&gt;0,'2014'!$W$2:$W$50),IF(IF('2013'!$A$2:A$50=$A5,1,0)*IF('2013'!$U$2:$U$50=$W5,1,0)&gt;0,'2013'!$W$2:$W$50),IF(IF('2012'!$A$2:A$50=$A5,1,0)*IF('2012'!$U$2:$U$50=$W5,1,0)&gt;0,'2012'!$W$2:$W$50))</f>
        <v>15</v>
      </c>
      <c r="Z5" s="20"/>
      <c r="AA5" s="21" cm="1">
        <f t="array" ref="AA5">SUM(IF('2024'!$A$2:$A$50=$A5,TRUNC('2024'!Q$2:Q$50),0))+SUM(IF('2023'!$A$2:$A$50=$A5,TRUNC('2023'!Q$2:Q$50),0))+SUM(IF('2022'!$A$2:$A$50=$A5,TRUNC('2022'!O$2:O$50),0))+SUM(IF('2021'!$A$2:$A$50=$A5,TRUNC('2021'!O$2:O$50),0))+SUM(IF('2020'!$A$2:$A$50=$A5,TRUNC('2020'!O$2:O$50),0))+SUM(IF('2019'!$A$2:$A$50=$A5,TRUNC('2019'!O$2:O$50),0))+SUM(IF('2018'!$A$2:$A$50=$A5,TRUNC('2018'!O$2:O$50),0))+SUM(IF('2017'!$A$2:$A$50=$A5,TRUNC('2017'!O$2:O$50),0))+SUM(IF('2016'!$A$2:$A$50=$A5,TRUNC('2016'!O$2:O$50),0))+SUM(IF('2015'!$A$2:$A$50=$A5,TRUNC('2015'!O$2:O$50),0))+SUM(IF('2014'!$A$2:$A$50=$A5,TRUNC('2014'!O$2:O$50),0))+SUM(IF('2013'!$A$2:$A$50=$A5,TRUNC('2013'!O$2:O$50),0))+SUM(IF('2012'!$A$2:$A$50=$A5,TRUNC('2012'!O$2:O$50),0))</f>
        <v>5</v>
      </c>
      <c r="AB5" s="21" cm="1">
        <f t="array" ref="AB5">SUM(IF('2024'!$A$2:$A$50=$A5,MOD('2024'!Q$2:Q$50,1),0))+SUM(IF('2023'!$A$2:$A$50=$A5,MOD('2023'!Q$2:Q$50,1),0))+SUM(IF('2022'!$A$2:$A$50=$A5,MOD('2022'!O$2:O$50,1),0))+SUM(IF('2021'!$A$2:$A$50=$A5,MOD('2021'!O$2:O$50,1),0))+SUM(IF('2020'!$A$2:$A$50=$A5,MOD('2020'!O$2:O$50,1),0))+SUM(IF('2019'!$A$2:$A$50=$A5,MOD('2019'!O$2:O$50,1),0))+SUM(IF('2018'!$A$2:$A$50=$A5,MOD('2018'!O$2:O$50,1),0))+SUM(IF('2017'!$A$2:$A$50=$A5,MOD('2017'!O$2:O$50,1),0))+SUM(IF('2016'!$A$2:$A$50=$A5,MOD('2016'!O$2:O$50,1),0))+SUM(IF('2015'!$A$2:$A$50=$A5,MOD('2015'!O$2:O$50,1),0))+SUM(IF('2014'!$A$2:$A$50=$A5,MOD('2014'!O$2:O$50,1),0))+SUM(IF('2013'!$A$2:$A$50=$A5,MOD('2013'!O$2:O$50,1),0))+SUM(IF('2012'!$A$2:$A$50=$A5,MOD('2012'!O$2:O$50,1),0))</f>
        <v>0</v>
      </c>
      <c r="AC5" s="21">
        <f t="shared" si="6"/>
        <v>0</v>
      </c>
    </row>
    <row r="6" spans="1:29" ht="14.25" customHeight="1" x14ac:dyDescent="0.6">
      <c r="A6" s="13" t="s">
        <v>26</v>
      </c>
      <c r="B6" s="14">
        <f>SUMIF('2024'!$A$2:$A$50,$A6,'2024'!B$2:B$50)+SUMIF('2023'!$A$2:$A$50,$A6,'2023'!B$2:B$50)+SUMIF('2022'!$A$2:$A$50,$A6,'2022'!B$2:B$50)+SUMIF('2021'!$A$2:$A$50,$A6,'2021'!B$2:B$50)+SUMIF('2020'!$A$2:$A$50,$A6,'2020'!B$2:B$50)+SUMIF('2019'!$A$2:$A$50,$A6,'2019'!B$2:B$50)+SUMIF('2018'!$A$2:$A$50,$A6,'2018'!B$2:B$50)+SUMIF('2017'!$A$2:$A$50,$A6,'2017'!B$2:B$50)+SUMIF('2016'!$A$2:$A$50,$A6,'2016'!B$2:B$50)+SUMIF('2015'!$A$2:$A$50,$A6,'2015'!B$2:B$50)+SUMIF('2014'!$A$2:$A$50,$A6,'2014'!B$2:B$50)+SUMIF('2013'!$A$2:$A$50,$A6,'2013'!B$2:B$50)+SUMIF('2012'!$A$2:$A$50,$A6,'2012'!B$2:B$50)</f>
        <v>2</v>
      </c>
      <c r="C6" s="14">
        <f>SUMIF('2024'!$A$2:$A$50,$A6,'2024'!C$2:C$50)+SUMIF('2023'!$A$2:$A$50,$A6,'2023'!C$2:C$50)+SUMIF('2022'!$A$2:$A$50,$A6,'2022'!C$2:C$50)+SUMIF('2021'!$A$2:$A$50,$A6,'2021'!C$2:C$50)+SUMIF('2020'!$A$2:$A$50,$A6,'2020'!C$2:C$50)+SUMIF('2019'!$A$2:$A$50,$A6,'2019'!C$2:C$50)+SUMIF('2018'!$A$2:$A$50,$A6,'2018'!C$2:C$50)+SUMIF('2017'!$A$2:$A$50,$A6,'2017'!C$2:C$50)+SUMIF('2016'!$A$2:$A$50,$A6,'2016'!C$2:C$50)+SUMIF('2015'!$A$2:$A$50,$A6,'2015'!C$2:C$50)+SUMIF('2014'!$A$2:$A$50,$A6,'2014'!C$2:C$50)+SUMIF('2013'!$A$2:$A$50,$A6,'2013'!C$2:C$50)+SUMIF('2012'!$A$2:$A$50,$A6,'2012'!C$2:C$50)</f>
        <v>1</v>
      </c>
      <c r="D6" s="14">
        <f>SUMIF('2024'!$A$2:$A$50,$A6,'2024'!D$2:D$50)+SUMIF('2023'!$A$2:$A$50,$A6,'2023'!D$2:D$50)+SUMIF('2022'!$A$2:$A$50,$A6,'2022'!D$2:D$50)+SUMIF('2021'!$A$2:$A$50,$A6,'2021'!D$2:D$50)+SUMIF('2020'!$A$2:$A$50,$A6,'2020'!D$2:D$50)+SUMIF('2019'!$A$2:$A$50,$A6,'2019'!D$2:D$50)+SUMIF('2018'!$A$2:$A$50,$A6,'2018'!D$2:D$50)+SUMIF('2017'!$A$2:$A$50,$A6,'2017'!D$2:D$50)+SUMIF('2016'!$A$2:$A$50,$A6,'2016'!D$2:D$50)+SUMIF('2015'!$A$2:$A$50,$A6,'2015'!D$2:D$50)+SUMIF('2014'!$A$2:$A$50,$A6,'2014'!D$2:D$50)+SUMIF('2013'!$A$2:$A$50,$A6,'2013'!D$2:D$50)+SUMIF('2012'!$A$2:$A$50,$A6,'2012'!D$2:D$50)</f>
        <v>6</v>
      </c>
      <c r="E6" s="14" cm="1">
        <f t="array" ref="E6">MAX(IF('2024'!$A$2:$A$50=$A6,'2024'!E$2:E$50),IF('2023'!$A$2:$A$50=$A6,'2023'!E$2:E$50),IF('2022'!$A$2:$A$50=$A6,'2022'!E$2:E$50),IF('2021'!$A$2:$A$50=$A6,'2021'!E$2:E$50),IF('2020'!$A$2:$A$50=$A6,'2020'!E$2:E$50),IF('2019'!$A$2:$A$50=$A6,'2019'!E$2:E$50),IF('2018'!$A$2:$A$50=$A6,'2018'!E$2:E$50),IF('2017'!$A$2:$A$50=$A6,'2017'!E$2:E$50),IF('2016'!$A$2:$A$50=$A6,'2016'!E$2:E$50),IF('2015'!$A$2:$A$50=$A6,'2015'!E$2:E$50),IF('2014'!$A$2:$A$50=$A6,'2014'!E$2:E$50),IF('2013'!$A$2:$A$50=$A6,'2013'!E$2:E$50),IF('2012'!$A$2:$A$50=$A6,'2012'!E$2:E$50))</f>
        <v>6</v>
      </c>
      <c r="F6" s="14">
        <f>SUMIF('2024'!$A$2:$A$50,$A6,'2024'!F$2:F$50)+SUMIF('2023'!$A$2:$A$50,$A6,'2023'!F$2:F$50)+SUMIF('2022'!$A$2:$A$50,$A6,'2022'!F$2:F$50)+SUMIF('2021'!$A$2:$A$50,$A6,'2021'!F$2:F$50)+SUMIF('2020'!$A$2:$A$50,$A6,'2020'!F$2:F$50)+SUMIF('2019'!$A$2:$A$50,$A6,'2019'!F$2:F$50)+SUMIF('2018'!$A$2:$A$50,$A6,'2018'!F$2:F$50)+SUMIF('2017'!$A$2:$A$50,$A6,'2017'!F$2:F$50)+SUMIF('2016'!$A$2:$A$50,$A6,'2016'!F$2:F$50)+SUMIF('2015'!$A$2:$A$50,$A6,'2015'!F$2:F$50)+SUMIF('2014'!$A$2:$A$50,$A6,'2014'!F$2:F$50)+SUMIF('2013'!$A$2:$A$50,$A6,'2013'!F$2:F$50)+SUMIF('2012'!$A$2:$A$50,$A6,'2012'!F$2:F$50)</f>
        <v>0</v>
      </c>
      <c r="G6" s="15">
        <f t="shared" si="0"/>
        <v>6</v>
      </c>
      <c r="H6" s="14">
        <f>SUMIF('2024'!$A$2:$A$50,$A6,'2024'!H$2:H$50)+SUMIF('2023'!$A$2:$A$50,$A6,'2023'!H$2:H$50)+SUMIF('2022'!$A$2:$A$50,$A6,'2022'!H$2:H$50)+SUMIF('2021'!$A$2:$A$50,$A6,'2021'!H$2:H$50)+SUMIF('2020'!$A$2:$A$50,$A6,'2020'!H$2:H$50)+SUMIF('2019'!$A$2:$A$50,$A6,'2019'!H$2:H$50)+SUMIF('2018'!$A$2:$A$50,$A6,'2018'!H$2:H$50)+SUMIF('2017'!$A$2:$A$50,$A6,'2017'!H$2:H$50)+SUMIF('2016'!$A$2:$A$50,$A6,'2016'!H$2:H$50)+SUMIF('2015'!$A$2:$A$50,$A6,'2015'!H$2:H$50)+SUMIF('2014'!$A$2:$A$50,$A6,'2014'!H$2:H$50)+SUMIF('2013'!$A$2:$A$50,$A6,'2013'!H$2:H$50)+SUMIF('2012'!$A$2:$A$50,$A6,'2012'!H$2:H$50)</f>
        <v>0</v>
      </c>
      <c r="I6" s="14">
        <f>SUMIF('2024'!$A$2:$A$50,$A6,'2024'!I$2:I$50)+SUMIF('2023'!$A$2:$A$50,$A6,'2023'!I$2:I$50)+SUMIF('2022'!$A$2:$A$50,$A6,'2022'!I$2:I$50)+SUMIF('2021'!$A$2:$A$50,$A6,'2021'!I$2:I$50)+SUMIF('2020'!$A$2:$A$50,$A6,'2020'!I$2:I$50)+SUMIF('2019'!$A$2:$A$50,$A6,'2019'!I$2:I$50)+SUMIF('2018'!$A$2:$A$50,$A6,'2018'!I$2:I$50)+SUMIF('2017'!$A$2:$A$50,$A6,'2017'!I$2:I$50)+SUMIF('2016'!$A$2:$A$50,$A6,'2016'!I$2:I$50)+SUMIF('2015'!$A$2:$A$50,$A6,'2015'!I$2:I$50)+SUMIF('2014'!$A$2:$A$50,$A6,'2014'!I$2:I$50)+SUMIF('2013'!$A$2:$A$50,$A6,'2013'!I$2:I$50)+SUMIF('2012'!$A$2:$A$50,$A6,'2012'!I$2:I$50)</f>
        <v>0</v>
      </c>
      <c r="J6" s="14">
        <f>SUMIF('2024'!$A$2:$A$50,$A6,'2024'!J$2:J$50)+SUMIF('2023'!$A$2:$A$50,$A6,'2023'!J$2:J$50)</f>
        <v>0</v>
      </c>
      <c r="K6" s="14">
        <f>SUMIF('2024'!$A$2:$A$50,$A6,'2024'!K$2:K$50)+SUMIF('2023'!$A$2:$A$50,$A6,'2023'!K$2:K$50)</f>
        <v>0</v>
      </c>
      <c r="L6" s="14">
        <f>SUMIF('2024'!$A$2:$A$50,$A6,'2024'!L$2:L$50)+SUMIF('2023'!$A$2:$A$50,$A6,'2023'!L$2:L$50)+SUMIF('2022'!$A$2:$A$50,$A6,'2022'!J$2:J$50)+SUMIF('2021'!$A$2:$A$50,$A6,'2021'!J$2:J$50)+SUMIF('2020'!$A$2:$A$50,$A6,'2020'!J$2:J$50)+SUMIF('2019'!$A$2:$A$50,$A6,'2019'!J$2:J$50)+SUMIF('2018'!$A$2:$A$50,$A6,'2018'!J$2:J$50)+SUMIF('2017'!$A$2:$A$50,$A6,'2017'!J$2:J$50)+SUMIF('2016'!$A$2:$A$50,$A6,'2016'!J$2:J$50)+SUMIF('2015'!$A$2:$A$50,$A6,'2015'!J$2:J$50)+SUMIF('2014'!$A$2:$A$50,$A6,'2014'!J$2:J$50)+SUMIF('2013'!$A$2:$A$50,$A6,'2013'!J$2:J$50)+SUMIF('2012'!$A$2:$A$50,$A6,'2012'!J$2:J$50)</f>
        <v>0</v>
      </c>
      <c r="M6" s="14">
        <f>SUMIF('2024'!$A$2:$A$50,$A6,'2024'!M$2:M$50)+SUMIF('2023'!$A$2:$A$50,$A6,'2023'!M$2:M$50)+SUMIF('2022'!$A$2:$A$50,$A6,'2022'!K$2:K$50)+SUMIF('2021'!$A$2:$A$50,$A6,'2021'!K$2:K$50)+SUMIF('2020'!$A$2:$A$50,$A6,'2020'!K$2:K$50)+SUMIF('2019'!$A$2:$A$50,$A6,'2019'!K$2:K$50)+SUMIF('2018'!$A$2:$A$50,$A6,'2018'!K$2:K$50)+SUMIF('2017'!$A$2:$A$50,$A6,'2017'!K$2:K$50)+SUMIF('2016'!$A$2:$A$50,$A6,'2016'!K$2:K$50)+SUMIF('2015'!$A$2:$A$50,$A6,'2015'!K$2:K$50)+SUMIF('2014'!$A$2:$A$50,$A6,'2014'!K$2:K$50)+SUMIF('2013'!$A$2:$A$50,$A6,'2013'!K$2:K$50)+SUMIF('2012'!$A$2:$A$50,$A6,'2012'!K$2:K$50)</f>
        <v>0</v>
      </c>
      <c r="N6" s="14">
        <f>SUMIF('2024'!$A$2:$A$50,$A6,'2024'!N$2:N$50)+SUMIF('2023'!$A$2:$A$50,$A6,'2023'!N$2:N$50)+SUMIF('2022'!$A$2:$A$50,$A6,'2022'!L$2:L$50)+SUMIF('2021'!$A$2:$A$50,$A6,'2021'!L$2:L$50)+SUMIF('2020'!$A$2:$A$50,$A6,'2020'!L$2:L$50)+SUMIF('2019'!$A$2:$A$50,$A6,'2019'!L$2:L$50)+SUMIF('2018'!$A$2:$A$50,$A6,'2018'!L$2:L$50)+SUMIF('2017'!$A$2:$A$50,$A6,'2017'!L$2:L$50)+SUMIF('2016'!$A$2:$A$50,$A6,'2016'!L$2:L$50)+SUMIF('2015'!$A$2:$A$50,$A6,'2015'!L$2:L$50)+SUMIF('2014'!$A$2:$A$50,$A6,'2014'!L$2:L$50)+SUMIF('2013'!$A$2:$A$50,$A6,'2013'!L$2:L$50)+SUMIF('2012'!$A$2:$A$50,$A6,'2012'!L$2:L$50)</f>
        <v>0</v>
      </c>
      <c r="O6" s="14">
        <f>SUMIF('2024'!$A$2:$A$50,$A6,'2024'!O$2:O$50)+SUMIF('2023'!$A$2:$A$50,$A6,'2023'!O$2:O$50)+SUMIF('2022'!$A$2:$A$50,$A6,'2022'!M$2:M$50)+SUMIF('2021'!$A$2:$A$50,$A6,'2021'!M$2:M$50)+SUMIF('2020'!$A$2:$A$50,$A6,'2020'!M$2:M$50)+SUMIF('2019'!$A$2:$A$50,$A6,'2019'!M$2:M$50)+SUMIF('2018'!$A$2:$A$50,$A6,'2018'!M$2:M$50)+SUMIF('2017'!$A$2:$A$50,$A6,'2017'!M$2:M$50)+SUMIF('2016'!$A$2:$A$50,$A6,'2016'!M$2:M$50)+SUMIF('2015'!$A$2:$A$50,$A6,'2015'!M$2:M$50)+SUMIF('2014'!$A$2:$A$50,$A6,'2014'!M$2:M$50)+SUMIF('2013'!$A$2:$A$50,$A6,'2013'!M$2:M$50)+SUMIF('2012'!$A$2:$A$50,$A6,'2012'!M$2:M$50)</f>
        <v>0</v>
      </c>
      <c r="P6" s="14">
        <f t="shared" si="1"/>
        <v>0</v>
      </c>
      <c r="Q6" s="14">
        <f t="shared" si="2"/>
        <v>5</v>
      </c>
      <c r="R6" s="14">
        <f>SUMIF('2024'!$A$2:$A$50,$A6,'2024'!R$2:R$50)+SUMIF('2023'!$A$2:$A$50,$A6,'2023'!R$2:R$50)+SUMIF('2022'!$A$2:$A$50,$A6,'2022'!P$2:P$50)+SUMIF('2021'!$A$2:$A$50,$A6,'2021'!P$2:P$50)+SUMIF('2020'!$A$2:$A$50,$A6,'2020'!P$2:P$50)+SUMIF('2019'!$A$2:$A$50,$A6,'2019'!P$2:P$50)+SUMIF('2018'!$A$2:$A$50,$A6,'2018'!P$2:P$50)+SUMIF('2017'!$A$2:$A$50,$A6,'2017'!P$2:P$50)+SUMIF('2016'!$A$2:$A$50,$A6,'2016'!P$2:P$50)+SUMIF('2015'!$A$2:$A$50,$A6,'2015'!P$2:P$50)+SUMIF('2014'!$A$2:$A$50,$A6,'2014'!P$2:P$50)+SUMIF('2013'!$A$2:$A$50,$A6,'2013'!P$2:P$50)+SUMIF('2012'!$A$2:$A$50,$A6,'2012'!P$2:P$50)</f>
        <v>45</v>
      </c>
      <c r="S6" s="14">
        <f>SUMIF('2024'!$A$2:$A$50,$A6,'2024'!S$2:S$50)+SUMIF('2023'!$A$2:$A$50,$A6,'2023'!S$2:S$50)+SUMIF('2022'!$A$2:$A$50,$A6,'2022'!Q$2:Q$50)+SUMIF('2021'!$A$2:$A$50,$A6,'2021'!Q$2:Q$50)+SUMIF('2020'!$A$2:$A$50,$A6,'2020'!Q$2:Q$50)+SUMIF('2019'!$A$2:$A$50,$A6,'2019'!Q$2:Q$50)+SUMIF('2018'!$A$2:$A$50,$A6,'2018'!Q$2:Q$50)+SUMIF('2017'!$A$2:$A$50,$A6,'2017'!Q$2:Q$50)+SUMIF('2016'!$A$2:$A$50,$A6,'2016'!Q$2:Q$50)+SUMIF('2015'!$A$2:$A$50,$A6,'2015'!Q$2:Q$50)+SUMIF('2014'!$A$2:$A$50,$A6,'2014'!Q$2:Q$50)+SUMIF('2013'!$A$2:$A$50,$A6,'2013'!Q$2:Q$50)+SUMIF('2012'!$A$2:$A$50,$A6,'2012'!Q$2:Q$50)</f>
        <v>0</v>
      </c>
      <c r="T6" s="15" t="str">
        <f t="shared" si="3"/>
        <v xml:space="preserve"> </v>
      </c>
      <c r="U6" s="15">
        <f t="shared" si="4"/>
        <v>9</v>
      </c>
      <c r="V6" s="16" t="str">
        <f t="shared" si="5"/>
        <v xml:space="preserve"> </v>
      </c>
      <c r="W6" s="17" cm="1">
        <f t="array" ref="W6">MAX(IF('2024'!$A$2:$A$50=$A6,'2024'!$W$2:$W$50),IF('2023'!$A$2:$A$50=$A6,'2023'!$W$2:$W$50),IF('2022'!$A$2:$A$50=$A6,'2022'!$U$2:U$50),IF('2021'!$A$2:$A$50=$A6,'2021'!$U$2:U$50),IF('2020'!$A$2:$A$50=$A6,'2020'!$U$2:U$50),IF('2019'!$A$2:$A$50=$A6,'2019'!$U$2:U$50),IF('2018'!$A$2:$A$50=$A6,'2018'!$U$2:U$50),IF('2017'!$A$2:$A$50=$A6,'2017'!$U$2:U$50),IF('2016'!$A$2:$A$50=$A6,'2016'!$U$2:U$50),IF('2015'!$A$2:$A$50=$A6,'2015'!$U$2:U$50),IF('2014'!$A$2:$A$50=$A6,'2014'!$U$2:U$50),IF('2013'!$A$2:$A$50=$A6,'2013'!$U$2:U$50),IF('2012'!$A$2:$A$50=$A6,'2012'!$U$2:U$50))</f>
        <v>0</v>
      </c>
      <c r="X6" s="18" t="s">
        <v>23</v>
      </c>
      <c r="Y6" s="19" cm="1">
        <f t="array" ref="Y6">MIN(IF(IF('2024'!$A$2:A$50=$A6,1,0)*IF('2024'!$W$2:$W$50=$W6,1,0)&gt;0,'2024'!$Y$2:$Y$50),IF(IF('2023'!$A$2:A$50=$A6,1,0)*IF('2023'!$W$2:$W$50=$W6,1,0)&gt;0,'2023'!$Y$2:$Y$50),IF(IF('2022'!$A$2:A$50=$A6,1,0)*IF('2022'!$U$2:$U$50=$W6,1,0)&gt;0,'2022'!$W$2:$W$50),IF(IF('2021'!$A$2:A$50=$A6,1,0)*IF('2021'!$U$2:$U$50=$W6,1,0)&gt;0,'2021'!$W$2:$W$50),IF(IF('2020'!$A$2:A$50=$A6,1,0)*IF('2020'!$U$2:$U$50=$W6,1,0)&gt;0,'2020'!$W$2:$W$50),IF(IF('2019'!$A$2:A$50=$A6,1,0)*IF('2019'!$U$2:$U$50=$W6,1,0)&gt;0,'2019'!$W$2:$W$50),IF(IF('2018'!$A$2:A$50=$A6,1,0)*IF('2018'!$U$2:$U$50=$W6,1,0)&gt;0,'2018'!$W$2:$W$50),IF(IF('2017'!$A$2:A$50=$A6,1,0)*IF('2017'!$U$2:$U$50=$W6,1,0)&gt;0,'2017'!$W$2:$W$50),IF(IF('2016'!$A$2:A$50=$A6,1,0)*IF('2016'!$U$2:$U$50=$W6,1,0)&gt;0,'2016'!$W$2:$W$50),IF(IF('2015'!$A$2:A$50=$A6,1,0)*IF('2015'!$U$2:$U$50=$W6,1,0)&gt;0,'2015'!$W$2:$W$50),IF(IF('2014'!$A$2:A$50=$A6,1,0)*IF('2014'!$U$2:$U$50=$W6,1,0)&gt;0,'2014'!$W$2:$W$50),IF(IF('2013'!$A$2:A$50=$A6,1,0)*IF('2013'!$U$2:$U$50=$W6,1,0)&gt;0,'2013'!$W$2:$W$50),IF(IF('2012'!$A$2:A$50=$A6,1,0)*IF('2012'!$U$2:$U$50=$W6,1,0)&gt;0,'2012'!$W$2:$W$50))</f>
        <v>13</v>
      </c>
      <c r="Z6" s="20"/>
      <c r="AA6" s="21" cm="1">
        <f t="array" ref="AA6">SUM(IF('2024'!$A$2:$A$50=$A6,TRUNC('2024'!Q$2:Q$50),0))+SUM(IF('2023'!$A$2:$A$50=$A6,TRUNC('2023'!Q$2:Q$50),0))+SUM(IF('2022'!$A$2:$A$50=$A6,TRUNC('2022'!O$2:O$50),0))+SUM(IF('2021'!$A$2:$A$50=$A6,TRUNC('2021'!O$2:O$50),0))+SUM(IF('2020'!$A$2:$A$50=$A6,TRUNC('2020'!O$2:O$50),0))+SUM(IF('2019'!$A$2:$A$50=$A6,TRUNC('2019'!O$2:O$50),0))+SUM(IF('2018'!$A$2:$A$50=$A6,TRUNC('2018'!O$2:O$50),0))+SUM(IF('2017'!$A$2:$A$50=$A6,TRUNC('2017'!O$2:O$50),0))+SUM(IF('2016'!$A$2:$A$50=$A6,TRUNC('2016'!O$2:O$50),0))+SUM(IF('2015'!$A$2:$A$50=$A6,TRUNC('2015'!O$2:O$50),0))+SUM(IF('2014'!$A$2:$A$50=$A6,TRUNC('2014'!O$2:O$50),0))+SUM(IF('2013'!$A$2:$A$50=$A6,TRUNC('2013'!O$2:O$50),0))+SUM(IF('2012'!$A$2:$A$50=$A6,TRUNC('2012'!O$2:O$50),0))</f>
        <v>5</v>
      </c>
      <c r="AB6" s="21" cm="1">
        <f t="array" ref="AB6">SUM(IF('2024'!$A$2:$A$50=$A6,MOD('2024'!Q$2:Q$50,1),0))+SUM(IF('2023'!$A$2:$A$50=$A6,MOD('2023'!Q$2:Q$50,1),0))+SUM(IF('2022'!$A$2:$A$50=$A6,MOD('2022'!O$2:O$50,1),0))+SUM(IF('2021'!$A$2:$A$50=$A6,MOD('2021'!O$2:O$50,1),0))+SUM(IF('2020'!$A$2:$A$50=$A6,MOD('2020'!O$2:O$50,1),0))+SUM(IF('2019'!$A$2:$A$50=$A6,MOD('2019'!O$2:O$50,1),0))+SUM(IF('2018'!$A$2:$A$50=$A6,MOD('2018'!O$2:O$50,1),0))+SUM(IF('2017'!$A$2:$A$50=$A6,MOD('2017'!O$2:O$50,1),0))+SUM(IF('2016'!$A$2:$A$50=$A6,MOD('2016'!O$2:O$50,1),0))+SUM(IF('2015'!$A$2:$A$50=$A6,MOD('2015'!O$2:O$50,1),0))+SUM(IF('2014'!$A$2:$A$50=$A6,MOD('2014'!O$2:O$50,1),0))+SUM(IF('2013'!$A$2:$A$50=$A6,MOD('2013'!O$2:O$50,1),0))+SUM(IF('2012'!$A$2:$A$50=$A6,MOD('2012'!O$2:O$50,1),0))</f>
        <v>0</v>
      </c>
      <c r="AC6" s="21">
        <f t="shared" si="6"/>
        <v>0</v>
      </c>
    </row>
    <row r="7" spans="1:29" ht="14.25" customHeight="1" x14ac:dyDescent="0.6">
      <c r="A7" s="13" t="s">
        <v>27</v>
      </c>
      <c r="B7" s="14">
        <f>SUMIF('2024'!$A$2:$A$50,$A7,'2024'!B$2:B$50)+SUMIF('2023'!$A$2:$A$50,$A7,'2023'!B$2:B$50)+SUMIF('2022'!$A$2:$A$50,$A7,'2022'!B$2:B$50)+SUMIF('2021'!$A$2:$A$50,$A7,'2021'!B$2:B$50)+SUMIF('2020'!$A$2:$A$50,$A7,'2020'!B$2:B$50)+SUMIF('2019'!$A$2:$A$50,$A7,'2019'!B$2:B$50)+SUMIF('2018'!$A$2:$A$50,$A7,'2018'!B$2:B$50)+SUMIF('2017'!$A$2:$A$50,$A7,'2017'!B$2:B$50)+SUMIF('2016'!$A$2:$A$50,$A7,'2016'!B$2:B$50)+SUMIF('2015'!$A$2:$A$50,$A7,'2015'!B$2:B$50)+SUMIF('2014'!$A$2:$A$50,$A7,'2014'!B$2:B$50)+SUMIF('2013'!$A$2:$A$50,$A7,'2013'!B$2:B$50)+SUMIF('2012'!$A$2:$A$50,$A7,'2012'!B$2:B$50)</f>
        <v>44</v>
      </c>
      <c r="C7" s="14">
        <f>SUMIF('2024'!$A$2:$A$50,$A7,'2024'!C$2:C$50)+SUMIF('2023'!$A$2:$A$50,$A7,'2023'!C$2:C$50)+SUMIF('2022'!$A$2:$A$50,$A7,'2022'!C$2:C$50)+SUMIF('2021'!$A$2:$A$50,$A7,'2021'!C$2:C$50)+SUMIF('2020'!$A$2:$A$50,$A7,'2020'!C$2:C$50)+SUMIF('2019'!$A$2:$A$50,$A7,'2019'!C$2:C$50)+SUMIF('2018'!$A$2:$A$50,$A7,'2018'!C$2:C$50)+SUMIF('2017'!$A$2:$A$50,$A7,'2017'!C$2:C$50)+SUMIF('2016'!$A$2:$A$50,$A7,'2016'!C$2:C$50)+SUMIF('2015'!$A$2:$A$50,$A7,'2015'!C$2:C$50)+SUMIF('2014'!$A$2:$A$50,$A7,'2014'!C$2:C$50)+SUMIF('2013'!$A$2:$A$50,$A7,'2013'!C$2:C$50)+SUMIF('2012'!$A$2:$A$50,$A7,'2012'!C$2:C$50)</f>
        <v>42</v>
      </c>
      <c r="D7" s="14">
        <f>SUMIF('2024'!$A$2:$A$50,$A7,'2024'!D$2:D$50)+SUMIF('2023'!$A$2:$A$50,$A7,'2023'!D$2:D$50)+SUMIF('2022'!$A$2:$A$50,$A7,'2022'!D$2:D$50)+SUMIF('2021'!$A$2:$A$50,$A7,'2021'!D$2:D$50)+SUMIF('2020'!$A$2:$A$50,$A7,'2020'!D$2:D$50)+SUMIF('2019'!$A$2:$A$50,$A7,'2019'!D$2:D$50)+SUMIF('2018'!$A$2:$A$50,$A7,'2018'!D$2:D$50)+SUMIF('2017'!$A$2:$A$50,$A7,'2017'!D$2:D$50)+SUMIF('2016'!$A$2:$A$50,$A7,'2016'!D$2:D$50)+SUMIF('2015'!$A$2:$A$50,$A7,'2015'!D$2:D$50)+SUMIF('2014'!$A$2:$A$50,$A7,'2014'!D$2:D$50)+SUMIF('2013'!$A$2:$A$50,$A7,'2013'!D$2:D$50)+SUMIF('2012'!$A$2:$A$50,$A7,'2012'!D$2:D$50)</f>
        <v>639</v>
      </c>
      <c r="E7" s="14" cm="1">
        <f t="array" ref="E7">MAX(IF('2024'!$A$2:$A$50=$A7,'2024'!E$2:E$50),IF('2023'!$A$2:$A$50=$A7,'2023'!E$2:E$50),IF('2022'!$A$2:$A$50=$A7,'2022'!E$2:E$50),IF('2021'!$A$2:$A$50=$A7,'2021'!E$2:E$50),IF('2020'!$A$2:$A$50=$A7,'2020'!E$2:E$50),IF('2019'!$A$2:$A$50=$A7,'2019'!E$2:E$50),IF('2018'!$A$2:$A$50=$A7,'2018'!E$2:E$50),IF('2017'!$A$2:$A$50=$A7,'2017'!E$2:E$50),IF('2016'!$A$2:$A$50=$A7,'2016'!E$2:E$50),IF('2015'!$A$2:$A$50=$A7,'2015'!E$2:E$50),IF('2014'!$A$2:$A$50=$A7,'2014'!E$2:E$50),IF('2013'!$A$2:$A$50=$A7,'2013'!E$2:E$50),IF('2012'!$A$2:$A$50=$A7,'2012'!E$2:E$50))</f>
        <v>65</v>
      </c>
      <c r="F7" s="14">
        <f>SUMIF('2024'!$A$2:$A$50,$A7,'2024'!F$2:F$50)+SUMIF('2023'!$A$2:$A$50,$A7,'2023'!F$2:F$50)+SUMIF('2022'!$A$2:$A$50,$A7,'2022'!F$2:F$50)+SUMIF('2021'!$A$2:$A$50,$A7,'2021'!F$2:F$50)+SUMIF('2020'!$A$2:$A$50,$A7,'2020'!F$2:F$50)+SUMIF('2019'!$A$2:$A$50,$A7,'2019'!F$2:F$50)+SUMIF('2018'!$A$2:$A$50,$A7,'2018'!F$2:F$50)+SUMIF('2017'!$A$2:$A$50,$A7,'2017'!F$2:F$50)+SUMIF('2016'!$A$2:$A$50,$A7,'2016'!F$2:F$50)+SUMIF('2015'!$A$2:$A$50,$A7,'2015'!F$2:F$50)+SUMIF('2014'!$A$2:$A$50,$A7,'2014'!F$2:F$50)+SUMIF('2013'!$A$2:$A$50,$A7,'2013'!F$2:F$50)+SUMIF('2012'!$A$2:$A$50,$A7,'2012'!F$2:F$50)</f>
        <v>4</v>
      </c>
      <c r="G7" s="15">
        <f t="shared" si="0"/>
        <v>16.815789473684209</v>
      </c>
      <c r="H7" s="14">
        <f>SUMIF('2024'!$A$2:$A$50,$A7,'2024'!H$2:H$50)+SUMIF('2023'!$A$2:$A$50,$A7,'2023'!H$2:H$50)+SUMIF('2022'!$A$2:$A$50,$A7,'2022'!H$2:H$50)+SUMIF('2021'!$A$2:$A$50,$A7,'2021'!H$2:H$50)+SUMIF('2020'!$A$2:$A$50,$A7,'2020'!H$2:H$50)+SUMIF('2019'!$A$2:$A$50,$A7,'2019'!H$2:H$50)+SUMIF('2018'!$A$2:$A$50,$A7,'2018'!H$2:H$50)+SUMIF('2017'!$A$2:$A$50,$A7,'2017'!H$2:H$50)+SUMIF('2016'!$A$2:$A$50,$A7,'2016'!H$2:H$50)+SUMIF('2015'!$A$2:$A$50,$A7,'2015'!H$2:H$50)+SUMIF('2014'!$A$2:$A$50,$A7,'2014'!H$2:H$50)+SUMIF('2013'!$A$2:$A$50,$A7,'2013'!H$2:H$50)+SUMIF('2012'!$A$2:$A$50,$A7,'2012'!H$2:H$50)</f>
        <v>2</v>
      </c>
      <c r="I7" s="14">
        <f>SUMIF('2024'!$A$2:$A$50,$A7,'2024'!I$2:I$50)+SUMIF('2023'!$A$2:$A$50,$A7,'2023'!I$2:I$50)+SUMIF('2022'!$A$2:$A$50,$A7,'2022'!I$2:I$50)+SUMIF('2021'!$A$2:$A$50,$A7,'2021'!I$2:I$50)+SUMIF('2020'!$A$2:$A$50,$A7,'2020'!I$2:I$50)+SUMIF('2019'!$A$2:$A$50,$A7,'2019'!I$2:I$50)+SUMIF('2018'!$A$2:$A$50,$A7,'2018'!I$2:I$50)+SUMIF('2017'!$A$2:$A$50,$A7,'2017'!I$2:I$50)+SUMIF('2016'!$A$2:$A$50,$A7,'2016'!I$2:I$50)+SUMIF('2015'!$A$2:$A$50,$A7,'2015'!I$2:I$50)+SUMIF('2014'!$A$2:$A$50,$A7,'2014'!I$2:I$50)+SUMIF('2013'!$A$2:$A$50,$A7,'2013'!I$2:I$50)+SUMIF('2012'!$A$2:$A$50,$A7,'2012'!I$2:I$50)</f>
        <v>0</v>
      </c>
      <c r="J7" s="14">
        <f>SUMIF('2024'!$A$2:$A$50,$A7,'2024'!J$2:J$50)+SUMIF('2023'!$A$2:$A$50,$A7,'2023'!J$2:J$50)</f>
        <v>18</v>
      </c>
      <c r="K7" s="14">
        <f>SUMIF('2024'!$A$2:$A$50,$A7,'2024'!K$2:K$50)+SUMIF('2023'!$A$2:$A$50,$A7,'2023'!K$2:K$50)</f>
        <v>8</v>
      </c>
      <c r="L7" s="14">
        <f>SUMIF('2024'!$A$2:$A$50,$A7,'2024'!L$2:L$50)+SUMIF('2023'!$A$2:$A$50,$A7,'2023'!L$2:L$50)+SUMIF('2022'!$A$2:$A$50,$A7,'2022'!J$2:J$50)+SUMIF('2021'!$A$2:$A$50,$A7,'2021'!J$2:J$50)+SUMIF('2020'!$A$2:$A$50,$A7,'2020'!J$2:J$50)+SUMIF('2019'!$A$2:$A$50,$A7,'2019'!J$2:J$50)+SUMIF('2018'!$A$2:$A$50,$A7,'2018'!J$2:J$50)+SUMIF('2017'!$A$2:$A$50,$A7,'2017'!J$2:J$50)+SUMIF('2016'!$A$2:$A$50,$A7,'2016'!J$2:J$50)+SUMIF('2015'!$A$2:$A$50,$A7,'2015'!J$2:J$50)+SUMIF('2014'!$A$2:$A$50,$A7,'2014'!J$2:J$50)+SUMIF('2013'!$A$2:$A$50,$A7,'2013'!J$2:J$50)+SUMIF('2012'!$A$2:$A$50,$A7,'2012'!J$2:J$50)</f>
        <v>1</v>
      </c>
      <c r="M7" s="14">
        <f>SUMIF('2024'!$A$2:$A$50,$A7,'2024'!M$2:M$50)+SUMIF('2023'!$A$2:$A$50,$A7,'2023'!M$2:M$50)+SUMIF('2022'!$A$2:$A$50,$A7,'2022'!K$2:K$50)+SUMIF('2021'!$A$2:$A$50,$A7,'2021'!K$2:K$50)+SUMIF('2020'!$A$2:$A$50,$A7,'2020'!K$2:K$50)+SUMIF('2019'!$A$2:$A$50,$A7,'2019'!K$2:K$50)+SUMIF('2018'!$A$2:$A$50,$A7,'2018'!K$2:K$50)+SUMIF('2017'!$A$2:$A$50,$A7,'2017'!K$2:K$50)+SUMIF('2016'!$A$2:$A$50,$A7,'2016'!K$2:K$50)+SUMIF('2015'!$A$2:$A$50,$A7,'2015'!K$2:K$50)+SUMIF('2014'!$A$2:$A$50,$A7,'2014'!K$2:K$50)+SUMIF('2013'!$A$2:$A$50,$A7,'2013'!K$2:K$50)+SUMIF('2012'!$A$2:$A$50,$A7,'2012'!K$2:K$50)</f>
        <v>22</v>
      </c>
      <c r="N7" s="14">
        <f>SUMIF('2024'!$A$2:$A$50,$A7,'2024'!N$2:N$50)+SUMIF('2023'!$A$2:$A$50,$A7,'2023'!N$2:N$50)+SUMIF('2022'!$A$2:$A$50,$A7,'2022'!L$2:L$50)+SUMIF('2021'!$A$2:$A$50,$A7,'2021'!L$2:L$50)+SUMIF('2020'!$A$2:$A$50,$A7,'2020'!L$2:L$50)+SUMIF('2019'!$A$2:$A$50,$A7,'2019'!L$2:L$50)+SUMIF('2018'!$A$2:$A$50,$A7,'2018'!L$2:L$50)+SUMIF('2017'!$A$2:$A$50,$A7,'2017'!L$2:L$50)+SUMIF('2016'!$A$2:$A$50,$A7,'2016'!L$2:L$50)+SUMIF('2015'!$A$2:$A$50,$A7,'2015'!L$2:L$50)+SUMIF('2014'!$A$2:$A$50,$A7,'2014'!L$2:L$50)+SUMIF('2013'!$A$2:$A$50,$A7,'2013'!L$2:L$50)+SUMIF('2012'!$A$2:$A$50,$A7,'2012'!L$2:L$50)</f>
        <v>6</v>
      </c>
      <c r="O7" s="14">
        <f>SUMIF('2024'!$A$2:$A$50,$A7,'2024'!O$2:O$50)+SUMIF('2023'!$A$2:$A$50,$A7,'2023'!O$2:O$50)+SUMIF('2022'!$A$2:$A$50,$A7,'2022'!M$2:M$50)+SUMIF('2021'!$A$2:$A$50,$A7,'2021'!M$2:M$50)+SUMIF('2020'!$A$2:$A$50,$A7,'2020'!M$2:M$50)+SUMIF('2019'!$A$2:$A$50,$A7,'2019'!M$2:M$50)+SUMIF('2018'!$A$2:$A$50,$A7,'2018'!M$2:M$50)+SUMIF('2017'!$A$2:$A$50,$A7,'2017'!M$2:M$50)+SUMIF('2016'!$A$2:$A$50,$A7,'2016'!M$2:M$50)+SUMIF('2015'!$A$2:$A$50,$A7,'2015'!M$2:M$50)+SUMIF('2014'!$A$2:$A$50,$A7,'2014'!M$2:M$50)+SUMIF('2013'!$A$2:$A$50,$A7,'2013'!M$2:M$50)+SUMIF('2012'!$A$2:$A$50,$A7,'2012'!M$2:M$50)</f>
        <v>0</v>
      </c>
      <c r="P7" s="14">
        <f t="shared" si="1"/>
        <v>28</v>
      </c>
      <c r="Q7" s="14">
        <f t="shared" si="2"/>
        <v>58.3</v>
      </c>
      <c r="R7" s="14">
        <f>SUMIF('2024'!$A$2:$A$50,$A7,'2024'!R$2:R$50)+SUMIF('2023'!$A$2:$A$50,$A7,'2023'!R$2:R$50)+SUMIF('2022'!$A$2:$A$50,$A7,'2022'!P$2:P$50)+SUMIF('2021'!$A$2:$A$50,$A7,'2021'!P$2:P$50)+SUMIF('2020'!$A$2:$A$50,$A7,'2020'!P$2:P$50)+SUMIF('2019'!$A$2:$A$50,$A7,'2019'!P$2:P$50)+SUMIF('2018'!$A$2:$A$50,$A7,'2018'!P$2:P$50)+SUMIF('2017'!$A$2:$A$50,$A7,'2017'!P$2:P$50)+SUMIF('2016'!$A$2:$A$50,$A7,'2016'!P$2:P$50)+SUMIF('2015'!$A$2:$A$50,$A7,'2015'!P$2:P$50)+SUMIF('2014'!$A$2:$A$50,$A7,'2014'!P$2:P$50)+SUMIF('2013'!$A$2:$A$50,$A7,'2013'!P$2:P$50)+SUMIF('2012'!$A$2:$A$50,$A7,'2012'!P$2:P$50)</f>
        <v>299</v>
      </c>
      <c r="S7" s="14">
        <f>SUMIF('2024'!$A$2:$A$50,$A7,'2024'!S$2:S$50)+SUMIF('2023'!$A$2:$A$50,$A7,'2023'!S$2:S$50)+SUMIF('2022'!$A$2:$A$50,$A7,'2022'!Q$2:Q$50)+SUMIF('2021'!$A$2:$A$50,$A7,'2021'!Q$2:Q$50)+SUMIF('2020'!$A$2:$A$50,$A7,'2020'!Q$2:Q$50)+SUMIF('2019'!$A$2:$A$50,$A7,'2019'!Q$2:Q$50)+SUMIF('2018'!$A$2:$A$50,$A7,'2018'!Q$2:Q$50)+SUMIF('2017'!$A$2:$A$50,$A7,'2017'!Q$2:Q$50)+SUMIF('2016'!$A$2:$A$50,$A7,'2016'!Q$2:Q$50)+SUMIF('2015'!$A$2:$A$50,$A7,'2015'!Q$2:Q$50)+SUMIF('2014'!$A$2:$A$50,$A7,'2014'!Q$2:Q$50)+SUMIF('2013'!$A$2:$A$50,$A7,'2013'!Q$2:Q$50)+SUMIF('2012'!$A$2:$A$50,$A7,'2012'!Q$2:Q$50)</f>
        <v>20</v>
      </c>
      <c r="T7" s="15">
        <f t="shared" si="3"/>
        <v>14.95</v>
      </c>
      <c r="U7" s="15">
        <f t="shared" si="4"/>
        <v>5.128644939965695</v>
      </c>
      <c r="V7" s="16">
        <f t="shared" si="5"/>
        <v>17.55</v>
      </c>
      <c r="W7" s="17" cm="1">
        <f t="array" ref="W7">MAX(IF('2024'!$A$2:$A$50=$A7,'2024'!$W$2:$W$50),IF('2023'!$A$2:$A$50=$A7,'2023'!$W$2:$W$50),IF('2022'!$A$2:$A$50=$A7,'2022'!$U$2:U$50),IF('2021'!$A$2:$A$50=$A7,'2021'!$U$2:U$50),IF('2020'!$A$2:$A$50=$A7,'2020'!$U$2:U$50),IF('2019'!$A$2:$A$50=$A7,'2019'!$U$2:U$50),IF('2018'!$A$2:$A$50=$A7,'2018'!$U$2:U$50),IF('2017'!$A$2:$A$50=$A7,'2017'!$U$2:U$50),IF('2016'!$A$2:$A$50=$A7,'2016'!$U$2:U$50),IF('2015'!$A$2:$A$50=$A7,'2015'!$U$2:U$50),IF('2014'!$A$2:$A$50=$A7,'2014'!$U$2:U$50),IF('2013'!$A$2:$A$50=$A7,'2013'!$U$2:U$50),IF('2012'!$A$2:$A$50=$A7,'2012'!$U$2:U$50))</f>
        <v>5</v>
      </c>
      <c r="X7" s="18" t="s">
        <v>23</v>
      </c>
      <c r="Y7" s="19" cm="1">
        <f t="array" ref="Y7">MIN(IF(IF('2024'!$A$2:A$50=$A7,1,0)*IF('2024'!$W$2:$W$50=$W7,1,0)&gt;0,'2024'!$Y$2:$Y$50),IF(IF('2023'!$A$2:A$50=$A7,1,0)*IF('2023'!$W$2:$W$50=$W7,1,0)&gt;0,'2023'!$Y$2:$Y$50),IF(IF('2022'!$A$2:A$50=$A7,1,0)*IF('2022'!$U$2:$U$50=$W7,1,0)&gt;0,'2022'!$W$2:$W$50),IF(IF('2021'!$A$2:A$50=$A7,1,0)*IF('2021'!$U$2:$U$50=$W7,1,0)&gt;0,'2021'!$W$2:$W$50),IF(IF('2020'!$A$2:A$50=$A7,1,0)*IF('2020'!$U$2:$U$50=$W7,1,0)&gt;0,'2020'!$W$2:$W$50),IF(IF('2019'!$A$2:A$50=$A7,1,0)*IF('2019'!$U$2:$U$50=$W7,1,0)&gt;0,'2019'!$W$2:$W$50),IF(IF('2018'!$A$2:A$50=$A7,1,0)*IF('2018'!$U$2:$U$50=$W7,1,0)&gt;0,'2018'!$W$2:$W$50),IF(IF('2017'!$A$2:A$50=$A7,1,0)*IF('2017'!$U$2:$U$50=$W7,1,0)&gt;0,'2017'!$W$2:$W$50),IF(IF('2016'!$A$2:A$50=$A7,1,0)*IF('2016'!$U$2:$U$50=$W7,1,0)&gt;0,'2016'!$W$2:$W$50),IF(IF('2015'!$A$2:A$50=$A7,1,0)*IF('2015'!$U$2:$U$50=$W7,1,0)&gt;0,'2015'!$W$2:$W$50),IF(IF('2014'!$A$2:A$50=$A7,1,0)*IF('2014'!$U$2:$U$50=$W7,1,0)&gt;0,'2014'!$W$2:$W$50),IF(IF('2013'!$A$2:A$50=$A7,1,0)*IF('2013'!$U$2:$U$50=$W7,1,0)&gt;0,'2013'!$W$2:$W$50),IF(IF('2012'!$A$2:A$50=$A7,1,0)*IF('2012'!$U$2:$U$50=$W7,1,0)&gt;0,'2012'!$W$2:$W$50))</f>
        <v>21</v>
      </c>
      <c r="Z7" s="20"/>
      <c r="AA7" s="21" cm="1">
        <f t="array" ref="AA7">SUM(IF('2024'!$A$2:$A$50=$A7,TRUNC('2024'!Q$2:Q$50),0))+SUM(IF('2023'!$A$2:$A$50=$A7,TRUNC('2023'!Q$2:Q$50),0))+SUM(IF('2022'!$A$2:$A$50=$A7,TRUNC('2022'!O$2:O$50),0))+SUM(IF('2021'!$A$2:$A$50=$A7,TRUNC('2021'!O$2:O$50),0))+SUM(IF('2020'!$A$2:$A$50=$A7,TRUNC('2020'!O$2:O$50),0))+SUM(IF('2019'!$A$2:$A$50=$A7,TRUNC('2019'!O$2:O$50),0))+SUM(IF('2018'!$A$2:$A$50=$A7,TRUNC('2018'!O$2:O$50),0))+SUM(IF('2017'!$A$2:$A$50=$A7,TRUNC('2017'!O$2:O$50),0))+SUM(IF('2016'!$A$2:$A$50=$A7,TRUNC('2016'!O$2:O$50),0))+SUM(IF('2015'!$A$2:$A$50=$A7,TRUNC('2015'!O$2:O$50),0))+SUM(IF('2014'!$A$2:$A$50=$A7,TRUNC('2014'!O$2:O$50),0))+SUM(IF('2013'!$A$2:$A$50=$A7,TRUNC('2013'!O$2:O$50),0))+SUM(IF('2012'!$A$2:$A$50=$A7,TRUNC('2012'!O$2:O$50),0))</f>
        <v>57</v>
      </c>
      <c r="AB7" s="21" cm="1">
        <f t="array" ref="AB7">SUM(IF('2024'!$A$2:$A$50=$A7,MOD('2024'!Q$2:Q$50,1),0))+SUM(IF('2023'!$A$2:$A$50=$A7,MOD('2023'!Q$2:Q$50,1),0))+SUM(IF('2022'!$A$2:$A$50=$A7,MOD('2022'!O$2:O$50,1),0))+SUM(IF('2021'!$A$2:$A$50=$A7,MOD('2021'!O$2:O$50,1),0))+SUM(IF('2020'!$A$2:$A$50=$A7,MOD('2020'!O$2:O$50,1),0))+SUM(IF('2019'!$A$2:$A$50=$A7,MOD('2019'!O$2:O$50,1),0))+SUM(IF('2018'!$A$2:$A$50=$A7,MOD('2018'!O$2:O$50,1),0))+SUM(IF('2017'!$A$2:$A$50=$A7,MOD('2017'!O$2:O$50,1),0))+SUM(IF('2016'!$A$2:$A$50=$A7,MOD('2016'!O$2:O$50,1),0))+SUM(IF('2015'!$A$2:$A$50=$A7,MOD('2015'!O$2:O$50,1),0))+SUM(IF('2014'!$A$2:$A$50=$A7,MOD('2014'!O$2:O$50,1),0))+SUM(IF('2013'!$A$2:$A$50=$A7,MOD('2013'!O$2:O$50,1),0))+SUM(IF('2012'!$A$2:$A$50=$A7,MOD('2012'!O$2:O$50,1),0))</f>
        <v>0.89999999999999858</v>
      </c>
      <c r="AC7" s="21">
        <f t="shared" si="6"/>
        <v>1.2999999999999985</v>
      </c>
    </row>
    <row r="8" spans="1:29" ht="14.25" customHeight="1" x14ac:dyDescent="0.6">
      <c r="A8" s="13" t="s">
        <v>28</v>
      </c>
      <c r="B8" s="14">
        <f>SUMIF('2024'!$A$2:$A$50,$A8,'2024'!B$2:B$50)+SUMIF('2023'!$A$2:$A$50,$A8,'2023'!B$2:B$50)+SUMIF('2022'!$A$2:$A$50,$A8,'2022'!B$2:B$50)+SUMIF('2021'!$A$2:$A$50,$A8,'2021'!B$2:B$50)+SUMIF('2020'!$A$2:$A$50,$A8,'2020'!B$2:B$50)+SUMIF('2019'!$A$2:$A$50,$A8,'2019'!B$2:B$50)+SUMIF('2018'!$A$2:$A$50,$A8,'2018'!B$2:B$50)+SUMIF('2017'!$A$2:$A$50,$A8,'2017'!B$2:B$50)+SUMIF('2016'!$A$2:$A$50,$A8,'2016'!B$2:B$50)+SUMIF('2015'!$A$2:$A$50,$A8,'2015'!B$2:B$50)+SUMIF('2014'!$A$2:$A$50,$A8,'2014'!B$2:B$50)+SUMIF('2013'!$A$2:$A$50,$A8,'2013'!B$2:B$50)+SUMIF('2012'!$A$2:$A$50,$A8,'2012'!B$2:B$50)</f>
        <v>78</v>
      </c>
      <c r="C8" s="14">
        <f>SUMIF('2024'!$A$2:$A$50,$A8,'2024'!C$2:C$50)+SUMIF('2023'!$A$2:$A$50,$A8,'2023'!C$2:C$50)+SUMIF('2022'!$A$2:$A$50,$A8,'2022'!C$2:C$50)+SUMIF('2021'!$A$2:$A$50,$A8,'2021'!C$2:C$50)+SUMIF('2020'!$A$2:$A$50,$A8,'2020'!C$2:C$50)+SUMIF('2019'!$A$2:$A$50,$A8,'2019'!C$2:C$50)+SUMIF('2018'!$A$2:$A$50,$A8,'2018'!C$2:C$50)+SUMIF('2017'!$A$2:$A$50,$A8,'2017'!C$2:C$50)+SUMIF('2016'!$A$2:$A$50,$A8,'2016'!C$2:C$50)+SUMIF('2015'!$A$2:$A$50,$A8,'2015'!C$2:C$50)+SUMIF('2014'!$A$2:$A$50,$A8,'2014'!C$2:C$50)+SUMIF('2013'!$A$2:$A$50,$A8,'2013'!C$2:C$50)+SUMIF('2012'!$A$2:$A$50,$A8,'2012'!C$2:C$50)</f>
        <v>61</v>
      </c>
      <c r="D8" s="14">
        <f>SUMIF('2024'!$A$2:$A$50,$A8,'2024'!D$2:D$50)+SUMIF('2023'!$A$2:$A$50,$A8,'2023'!D$2:D$50)+SUMIF('2022'!$A$2:$A$50,$A8,'2022'!D$2:D$50)+SUMIF('2021'!$A$2:$A$50,$A8,'2021'!D$2:D$50)+SUMIF('2020'!$A$2:$A$50,$A8,'2020'!D$2:D$50)+SUMIF('2019'!$A$2:$A$50,$A8,'2019'!D$2:D$50)+SUMIF('2018'!$A$2:$A$50,$A8,'2018'!D$2:D$50)+SUMIF('2017'!$A$2:$A$50,$A8,'2017'!D$2:D$50)+SUMIF('2016'!$A$2:$A$50,$A8,'2016'!D$2:D$50)+SUMIF('2015'!$A$2:$A$50,$A8,'2015'!D$2:D$50)+SUMIF('2014'!$A$2:$A$50,$A8,'2014'!D$2:D$50)+SUMIF('2013'!$A$2:$A$50,$A8,'2013'!D$2:D$50)+SUMIF('2012'!$A$2:$A$50,$A8,'2012'!D$2:D$50)</f>
        <v>598</v>
      </c>
      <c r="E8" s="14" cm="1">
        <f t="array" ref="E8">MAX(IF('2024'!$A$2:$A$50=$A8,'2024'!E$2:E$50),IF('2023'!$A$2:$A$50=$A8,'2023'!E$2:E$50),IF('2022'!$A$2:$A$50=$A8,'2022'!E$2:E$50),IF('2021'!$A$2:$A$50=$A8,'2021'!E$2:E$50),IF('2020'!$A$2:$A$50=$A8,'2020'!E$2:E$50),IF('2019'!$A$2:$A$50=$A8,'2019'!E$2:E$50),IF('2018'!$A$2:$A$50=$A8,'2018'!E$2:E$50),IF('2017'!$A$2:$A$50=$A8,'2017'!E$2:E$50),IF('2016'!$A$2:$A$50=$A8,'2016'!E$2:E$50),IF('2015'!$A$2:$A$50=$A8,'2015'!E$2:E$50),IF('2014'!$A$2:$A$50=$A8,'2014'!E$2:E$50),IF('2013'!$A$2:$A$50=$A8,'2013'!E$2:E$50),IF('2012'!$A$2:$A$50=$A8,'2012'!E$2:E$50))</f>
        <v>50</v>
      </c>
      <c r="F8" s="14">
        <f>SUMIF('2024'!$A$2:$A$50,$A8,'2024'!F$2:F$50)+SUMIF('2023'!$A$2:$A$50,$A8,'2023'!F$2:F$50)+SUMIF('2022'!$A$2:$A$50,$A8,'2022'!F$2:F$50)+SUMIF('2021'!$A$2:$A$50,$A8,'2021'!F$2:F$50)+SUMIF('2020'!$A$2:$A$50,$A8,'2020'!F$2:F$50)+SUMIF('2019'!$A$2:$A$50,$A8,'2019'!F$2:F$50)+SUMIF('2018'!$A$2:$A$50,$A8,'2018'!F$2:F$50)+SUMIF('2017'!$A$2:$A$50,$A8,'2017'!F$2:F$50)+SUMIF('2016'!$A$2:$A$50,$A8,'2016'!F$2:F$50)+SUMIF('2015'!$A$2:$A$50,$A8,'2015'!F$2:F$50)+SUMIF('2014'!$A$2:$A$50,$A8,'2014'!F$2:F$50)+SUMIF('2013'!$A$2:$A$50,$A8,'2013'!F$2:F$50)+SUMIF('2012'!$A$2:$A$50,$A8,'2012'!F$2:F$50)</f>
        <v>11</v>
      </c>
      <c r="G8" s="15">
        <f t="shared" si="0"/>
        <v>11.96</v>
      </c>
      <c r="H8" s="14">
        <f>SUMIF('2024'!$A$2:$A$50,$A8,'2024'!H$2:H$50)+SUMIF('2023'!$A$2:$A$50,$A8,'2023'!H$2:H$50)+SUMIF('2022'!$A$2:$A$50,$A8,'2022'!H$2:H$50)+SUMIF('2021'!$A$2:$A$50,$A8,'2021'!H$2:H$50)+SUMIF('2020'!$A$2:$A$50,$A8,'2020'!H$2:H$50)+SUMIF('2019'!$A$2:$A$50,$A8,'2019'!H$2:H$50)+SUMIF('2018'!$A$2:$A$50,$A8,'2018'!H$2:H$50)+SUMIF('2017'!$A$2:$A$50,$A8,'2017'!H$2:H$50)+SUMIF('2016'!$A$2:$A$50,$A8,'2016'!H$2:H$50)+SUMIF('2015'!$A$2:$A$50,$A8,'2015'!H$2:H$50)+SUMIF('2014'!$A$2:$A$50,$A8,'2014'!H$2:H$50)+SUMIF('2013'!$A$2:$A$50,$A8,'2013'!H$2:H$50)+SUMIF('2012'!$A$2:$A$50,$A8,'2012'!H$2:H$50)</f>
        <v>1</v>
      </c>
      <c r="I8" s="14">
        <f>SUMIF('2024'!$A$2:$A$50,$A8,'2024'!I$2:I$50)+SUMIF('2023'!$A$2:$A$50,$A8,'2023'!I$2:I$50)+SUMIF('2022'!$A$2:$A$50,$A8,'2022'!I$2:I$50)+SUMIF('2021'!$A$2:$A$50,$A8,'2021'!I$2:I$50)+SUMIF('2020'!$A$2:$A$50,$A8,'2020'!I$2:I$50)+SUMIF('2019'!$A$2:$A$50,$A8,'2019'!I$2:I$50)+SUMIF('2018'!$A$2:$A$50,$A8,'2018'!I$2:I$50)+SUMIF('2017'!$A$2:$A$50,$A8,'2017'!I$2:I$50)+SUMIF('2016'!$A$2:$A$50,$A8,'2016'!I$2:I$50)+SUMIF('2015'!$A$2:$A$50,$A8,'2015'!I$2:I$50)+SUMIF('2014'!$A$2:$A$50,$A8,'2014'!I$2:I$50)+SUMIF('2013'!$A$2:$A$50,$A8,'2013'!I$2:I$50)+SUMIF('2012'!$A$2:$A$50,$A8,'2012'!I$2:I$50)</f>
        <v>0</v>
      </c>
      <c r="J8" s="14">
        <f>SUMIF('2024'!$A$2:$A$50,$A8,'2024'!J$2:J$50)+SUMIF('2023'!$A$2:$A$50,$A8,'2023'!J$2:J$50)</f>
        <v>0</v>
      </c>
      <c r="K8" s="14">
        <f>SUMIF('2024'!$A$2:$A$50,$A8,'2024'!K$2:K$50)+SUMIF('2023'!$A$2:$A$50,$A8,'2023'!K$2:K$50)</f>
        <v>0</v>
      </c>
      <c r="L8" s="14">
        <f>SUMIF('2024'!$A$2:$A$50,$A8,'2024'!L$2:L$50)+SUMIF('2023'!$A$2:$A$50,$A8,'2023'!L$2:L$50)+SUMIF('2022'!$A$2:$A$50,$A8,'2022'!J$2:J$50)+SUMIF('2021'!$A$2:$A$50,$A8,'2021'!J$2:J$50)+SUMIF('2020'!$A$2:$A$50,$A8,'2020'!J$2:J$50)+SUMIF('2019'!$A$2:$A$50,$A8,'2019'!J$2:J$50)+SUMIF('2018'!$A$2:$A$50,$A8,'2018'!J$2:J$50)+SUMIF('2017'!$A$2:$A$50,$A8,'2017'!J$2:J$50)+SUMIF('2016'!$A$2:$A$50,$A8,'2016'!J$2:J$50)+SUMIF('2015'!$A$2:$A$50,$A8,'2015'!J$2:J$50)+SUMIF('2014'!$A$2:$A$50,$A8,'2014'!J$2:J$50)+SUMIF('2013'!$A$2:$A$50,$A8,'2013'!J$2:J$50)+SUMIF('2012'!$A$2:$A$50,$A8,'2012'!J$2:J$50)</f>
        <v>7</v>
      </c>
      <c r="M8" s="14">
        <f>SUMIF('2024'!$A$2:$A$50,$A8,'2024'!M$2:M$50)+SUMIF('2023'!$A$2:$A$50,$A8,'2023'!M$2:M$50)+SUMIF('2022'!$A$2:$A$50,$A8,'2022'!K$2:K$50)+SUMIF('2021'!$A$2:$A$50,$A8,'2021'!K$2:K$50)+SUMIF('2020'!$A$2:$A$50,$A8,'2020'!K$2:K$50)+SUMIF('2019'!$A$2:$A$50,$A8,'2019'!K$2:K$50)+SUMIF('2018'!$A$2:$A$50,$A8,'2018'!K$2:K$50)+SUMIF('2017'!$A$2:$A$50,$A8,'2017'!K$2:K$50)+SUMIF('2016'!$A$2:$A$50,$A8,'2016'!K$2:K$50)+SUMIF('2015'!$A$2:$A$50,$A8,'2015'!K$2:K$50)+SUMIF('2014'!$A$2:$A$50,$A8,'2014'!K$2:K$50)+SUMIF('2013'!$A$2:$A$50,$A8,'2013'!K$2:K$50)+SUMIF('2012'!$A$2:$A$50,$A8,'2012'!K$2:K$50)</f>
        <v>11</v>
      </c>
      <c r="N8" s="14">
        <f>SUMIF('2024'!$A$2:$A$50,$A8,'2024'!N$2:N$50)+SUMIF('2023'!$A$2:$A$50,$A8,'2023'!N$2:N$50)+SUMIF('2022'!$A$2:$A$50,$A8,'2022'!L$2:L$50)+SUMIF('2021'!$A$2:$A$50,$A8,'2021'!L$2:L$50)+SUMIF('2020'!$A$2:$A$50,$A8,'2020'!L$2:L$50)+SUMIF('2019'!$A$2:$A$50,$A8,'2019'!L$2:L$50)+SUMIF('2018'!$A$2:$A$50,$A8,'2018'!L$2:L$50)+SUMIF('2017'!$A$2:$A$50,$A8,'2017'!L$2:L$50)+SUMIF('2016'!$A$2:$A$50,$A8,'2016'!L$2:L$50)+SUMIF('2015'!$A$2:$A$50,$A8,'2015'!L$2:L$50)+SUMIF('2014'!$A$2:$A$50,$A8,'2014'!L$2:L$50)+SUMIF('2013'!$A$2:$A$50,$A8,'2013'!L$2:L$50)+SUMIF('2012'!$A$2:$A$50,$A8,'2012'!L$2:L$50)</f>
        <v>1</v>
      </c>
      <c r="O8" s="14">
        <f>SUMIF('2024'!$A$2:$A$50,$A8,'2024'!O$2:O$50)+SUMIF('2023'!$A$2:$A$50,$A8,'2023'!O$2:O$50)+SUMIF('2022'!$A$2:$A$50,$A8,'2022'!M$2:M$50)+SUMIF('2021'!$A$2:$A$50,$A8,'2021'!M$2:M$50)+SUMIF('2020'!$A$2:$A$50,$A8,'2020'!M$2:M$50)+SUMIF('2019'!$A$2:$A$50,$A8,'2019'!M$2:M$50)+SUMIF('2018'!$A$2:$A$50,$A8,'2018'!M$2:M$50)+SUMIF('2017'!$A$2:$A$50,$A8,'2017'!M$2:M$50)+SUMIF('2016'!$A$2:$A$50,$A8,'2016'!M$2:M$50)+SUMIF('2015'!$A$2:$A$50,$A8,'2015'!M$2:M$50)+SUMIF('2014'!$A$2:$A$50,$A8,'2014'!M$2:M$50)+SUMIF('2013'!$A$2:$A$50,$A8,'2013'!M$2:M$50)+SUMIF('2012'!$A$2:$A$50,$A8,'2012'!M$2:M$50)</f>
        <v>0</v>
      </c>
      <c r="P8" s="14">
        <f t="shared" si="1"/>
        <v>12</v>
      </c>
      <c r="Q8" s="14">
        <f t="shared" si="2"/>
        <v>309.60000000000002</v>
      </c>
      <c r="R8" s="14">
        <f>SUMIF('2024'!$A$2:$A$50,$A8,'2024'!R$2:R$50)+SUMIF('2023'!$A$2:$A$50,$A8,'2023'!R$2:R$50)+SUMIF('2022'!$A$2:$A$50,$A8,'2022'!P$2:P$50)+SUMIF('2021'!$A$2:$A$50,$A8,'2021'!P$2:P$50)+SUMIF('2020'!$A$2:$A$50,$A8,'2020'!P$2:P$50)+SUMIF('2019'!$A$2:$A$50,$A8,'2019'!P$2:P$50)+SUMIF('2018'!$A$2:$A$50,$A8,'2018'!P$2:P$50)+SUMIF('2017'!$A$2:$A$50,$A8,'2017'!P$2:P$50)+SUMIF('2016'!$A$2:$A$50,$A8,'2016'!P$2:P$50)+SUMIF('2015'!$A$2:$A$50,$A8,'2015'!P$2:P$50)+SUMIF('2014'!$A$2:$A$50,$A8,'2014'!P$2:P$50)+SUMIF('2013'!$A$2:$A$50,$A8,'2013'!P$2:P$50)+SUMIF('2012'!$A$2:$A$50,$A8,'2012'!P$2:P$50)</f>
        <v>1799</v>
      </c>
      <c r="S8" s="14">
        <f>SUMIF('2024'!$A$2:$A$50,$A8,'2024'!S$2:S$50)+SUMIF('2023'!$A$2:$A$50,$A8,'2023'!S$2:S$50)+SUMIF('2022'!$A$2:$A$50,$A8,'2022'!Q$2:Q$50)+SUMIF('2021'!$A$2:$A$50,$A8,'2021'!Q$2:Q$50)+SUMIF('2020'!$A$2:$A$50,$A8,'2020'!Q$2:Q$50)+SUMIF('2019'!$A$2:$A$50,$A8,'2019'!Q$2:Q$50)+SUMIF('2018'!$A$2:$A$50,$A8,'2018'!Q$2:Q$50)+SUMIF('2017'!$A$2:$A$50,$A8,'2017'!Q$2:Q$50)+SUMIF('2016'!$A$2:$A$50,$A8,'2016'!Q$2:Q$50)+SUMIF('2015'!$A$2:$A$50,$A8,'2015'!Q$2:Q$50)+SUMIF('2014'!$A$2:$A$50,$A8,'2014'!Q$2:Q$50)+SUMIF('2013'!$A$2:$A$50,$A8,'2013'!Q$2:Q$50)+SUMIF('2012'!$A$2:$A$50,$A8,'2012'!Q$2:Q$50)</f>
        <v>93</v>
      </c>
      <c r="T8" s="15">
        <f t="shared" si="3"/>
        <v>19.344086021505376</v>
      </c>
      <c r="U8" s="15">
        <f t="shared" si="4"/>
        <v>5.8107235142118858</v>
      </c>
      <c r="V8" s="16">
        <f t="shared" si="5"/>
        <v>20.000000000000004</v>
      </c>
      <c r="W8" s="17" cm="1">
        <f t="array" ref="W8">MAX(IF('2024'!$A$2:$A$50=$A8,'2024'!$W$2:$W$50),IF('2023'!$A$2:$A$50=$A8,'2023'!$W$2:$W$50),IF('2022'!$A$2:$A$50=$A8,'2022'!$U$2:U$50),IF('2021'!$A$2:$A$50=$A8,'2021'!$U$2:U$50),IF('2020'!$A$2:$A$50=$A8,'2020'!$U$2:U$50),IF('2019'!$A$2:$A$50=$A8,'2019'!$U$2:U$50),IF('2018'!$A$2:$A$50=$A8,'2018'!$U$2:U$50),IF('2017'!$A$2:$A$50=$A8,'2017'!$U$2:U$50),IF('2016'!$A$2:$A$50=$A8,'2016'!$U$2:U$50),IF('2015'!$A$2:$A$50=$A8,'2015'!$U$2:U$50),IF('2014'!$A$2:$A$50=$A8,'2014'!$U$2:U$50),IF('2013'!$A$2:$A$50=$A8,'2013'!$U$2:U$50),IF('2012'!$A$2:$A$50=$A8,'2012'!$U$2:U$50))</f>
        <v>5</v>
      </c>
      <c r="X8" s="18" t="s">
        <v>23</v>
      </c>
      <c r="Y8" s="19" cm="1">
        <f t="array" ref="Y8">MIN(IF(IF('2024'!$A$2:A$50=$A8,1,0)*IF('2024'!$W$2:$W$50=$W8,1,0)&gt;0,'2024'!$Y$2:$Y$50),IF(IF('2023'!$A$2:A$50=$A8,1,0)*IF('2023'!$W$2:$W$50=$W8,1,0)&gt;0,'2023'!$Y$2:$Y$50),IF(IF('2022'!$A$2:A$50=$A8,1,0)*IF('2022'!$U$2:$U$50=$W8,1,0)&gt;0,'2022'!$W$2:$W$50),IF(IF('2021'!$A$2:A$50=$A8,1,0)*IF('2021'!$U$2:$U$50=$W8,1,0)&gt;0,'2021'!$W$2:$W$50),IF(IF('2020'!$A$2:A$50=$A8,1,0)*IF('2020'!$U$2:$U$50=$W8,1,0)&gt;0,'2020'!$W$2:$W$50),IF(IF('2019'!$A$2:A$50=$A8,1,0)*IF('2019'!$U$2:$U$50=$W8,1,0)&gt;0,'2019'!$W$2:$W$50),IF(IF('2018'!$A$2:A$50=$A8,1,0)*IF('2018'!$U$2:$U$50=$W8,1,0)&gt;0,'2018'!$W$2:$W$50),IF(IF('2017'!$A$2:A$50=$A8,1,0)*IF('2017'!$U$2:$U$50=$W8,1,0)&gt;0,'2017'!$W$2:$W$50),IF(IF('2016'!$A$2:A$50=$A8,1,0)*IF('2016'!$U$2:$U$50=$W8,1,0)&gt;0,'2016'!$W$2:$W$50),IF(IF('2015'!$A$2:A$50=$A8,1,0)*IF('2015'!$U$2:$U$50=$W8,1,0)&gt;0,'2015'!$W$2:$W$50),IF(IF('2014'!$A$2:A$50=$A8,1,0)*IF('2014'!$U$2:$U$50=$W8,1,0)&gt;0,'2014'!$W$2:$W$50),IF(IF('2013'!$A$2:A$50=$A8,1,0)*IF('2013'!$U$2:$U$50=$W8,1,0)&gt;0,'2013'!$W$2:$W$50),IF(IF('2012'!$A$2:A$50=$A8,1,0)*IF('2012'!$U$2:$U$50=$W8,1,0)&gt;0,'2012'!$W$2:$W$50))</f>
        <v>25</v>
      </c>
      <c r="Z8" s="20"/>
      <c r="AA8" s="21" cm="1">
        <f t="array" ref="AA8">SUM(IF('2024'!$A$2:$A$50=$A8,TRUNC('2024'!Q$2:Q$50),0))+SUM(IF('2023'!$A$2:$A$50=$A8,TRUNC('2023'!Q$2:Q$50),0))+SUM(IF('2022'!$A$2:$A$50=$A8,TRUNC('2022'!O$2:O$50),0))+SUM(IF('2021'!$A$2:$A$50=$A8,TRUNC('2021'!O$2:O$50),0))+SUM(IF('2020'!$A$2:$A$50=$A8,TRUNC('2020'!O$2:O$50),0))+SUM(IF('2019'!$A$2:$A$50=$A8,TRUNC('2019'!O$2:O$50),0))+SUM(IF('2018'!$A$2:$A$50=$A8,TRUNC('2018'!O$2:O$50),0))+SUM(IF('2017'!$A$2:$A$50=$A8,TRUNC('2017'!O$2:O$50),0))+SUM(IF('2016'!$A$2:$A$50=$A8,TRUNC('2016'!O$2:O$50),0))+SUM(IF('2015'!$A$2:$A$50=$A8,TRUNC('2015'!O$2:O$50),0))+SUM(IF('2014'!$A$2:$A$50=$A8,TRUNC('2014'!O$2:O$50),0))+SUM(IF('2013'!$A$2:$A$50=$A8,TRUNC('2013'!O$2:O$50),0))+SUM(IF('2012'!$A$2:$A$50=$A8,TRUNC('2012'!O$2:O$50),0))</f>
        <v>307</v>
      </c>
      <c r="AB8" s="21" cm="1">
        <f t="array" ref="AB8">SUM(IF('2024'!$A$2:$A$50=$A8,MOD('2024'!Q$2:Q$50,1),0))+SUM(IF('2023'!$A$2:$A$50=$A8,MOD('2023'!Q$2:Q$50,1),0))+SUM(IF('2022'!$A$2:$A$50=$A8,MOD('2022'!O$2:O$50,1),0))+SUM(IF('2021'!$A$2:$A$50=$A8,MOD('2021'!O$2:O$50,1),0))+SUM(IF('2020'!$A$2:$A$50=$A8,MOD('2020'!O$2:O$50,1),0))+SUM(IF('2019'!$A$2:$A$50=$A8,MOD('2019'!O$2:O$50,1),0))+SUM(IF('2018'!$A$2:$A$50=$A8,MOD('2018'!O$2:O$50,1),0))+SUM(IF('2017'!$A$2:$A$50=$A8,MOD('2017'!O$2:O$50,1),0))+SUM(IF('2016'!$A$2:$A$50=$A8,MOD('2016'!O$2:O$50,1),0))+SUM(IF('2015'!$A$2:$A$50=$A8,MOD('2015'!O$2:O$50,1),0))+SUM(IF('2014'!$A$2:$A$50=$A8,MOD('2014'!O$2:O$50,1),0))+SUM(IF('2013'!$A$2:$A$50=$A8,MOD('2013'!O$2:O$50,1),0))+SUM(IF('2012'!$A$2:$A$50=$A8,MOD('2012'!O$2:O$50,1),0))</f>
        <v>1.1999999999999993</v>
      </c>
      <c r="AC8" s="21">
        <f t="shared" si="6"/>
        <v>2.5999999999999992</v>
      </c>
    </row>
    <row r="9" spans="1:29" ht="14.25" customHeight="1" x14ac:dyDescent="0.6">
      <c r="A9" s="13" t="s">
        <v>29</v>
      </c>
      <c r="B9" s="14">
        <f>SUMIF('2024'!$A$2:$A$50,$A9,'2024'!B$2:B$50)+SUMIF('2023'!$A$2:$A$50,$A9,'2023'!B$2:B$50)+SUMIF('2022'!$A$2:$A$50,$A9,'2022'!B$2:B$50)+SUMIF('2021'!$A$2:$A$50,$A9,'2021'!B$2:B$50)+SUMIF('2020'!$A$2:$A$50,$A9,'2020'!B$2:B$50)+SUMIF('2019'!$A$2:$A$50,$A9,'2019'!B$2:B$50)+SUMIF('2018'!$A$2:$A$50,$A9,'2018'!B$2:B$50)+SUMIF('2017'!$A$2:$A$50,$A9,'2017'!B$2:B$50)+SUMIF('2016'!$A$2:$A$50,$A9,'2016'!B$2:B$50)+SUMIF('2015'!$A$2:$A$50,$A9,'2015'!B$2:B$50)+SUMIF('2014'!$A$2:$A$50,$A9,'2014'!B$2:B$50)+SUMIF('2013'!$A$2:$A$50,$A9,'2013'!B$2:B$50)+SUMIF('2012'!$A$2:$A$50,$A9,'2012'!B$2:B$50)</f>
        <v>95</v>
      </c>
      <c r="C9" s="14">
        <f>SUMIF('2024'!$A$2:$A$50,$A9,'2024'!C$2:C$50)+SUMIF('2023'!$A$2:$A$50,$A9,'2023'!C$2:C$50)+SUMIF('2022'!$A$2:$A$50,$A9,'2022'!C$2:C$50)+SUMIF('2021'!$A$2:$A$50,$A9,'2021'!C$2:C$50)+SUMIF('2020'!$A$2:$A$50,$A9,'2020'!C$2:C$50)+SUMIF('2019'!$A$2:$A$50,$A9,'2019'!C$2:C$50)+SUMIF('2018'!$A$2:$A$50,$A9,'2018'!C$2:C$50)+SUMIF('2017'!$A$2:$A$50,$A9,'2017'!C$2:C$50)+SUMIF('2016'!$A$2:$A$50,$A9,'2016'!C$2:C$50)+SUMIF('2015'!$A$2:$A$50,$A9,'2015'!C$2:C$50)+SUMIF('2014'!$A$2:$A$50,$A9,'2014'!C$2:C$50)+SUMIF('2013'!$A$2:$A$50,$A9,'2013'!C$2:C$50)+SUMIF('2012'!$A$2:$A$50,$A9,'2012'!C$2:C$50)</f>
        <v>86</v>
      </c>
      <c r="D9" s="14">
        <f>SUMIF('2024'!$A$2:$A$50,$A9,'2024'!D$2:D$50)+SUMIF('2023'!$A$2:$A$50,$A9,'2023'!D$2:D$50)+SUMIF('2022'!$A$2:$A$50,$A9,'2022'!D$2:D$50)+SUMIF('2021'!$A$2:$A$50,$A9,'2021'!D$2:D$50)+SUMIF('2020'!$A$2:$A$50,$A9,'2020'!D$2:D$50)+SUMIF('2019'!$A$2:$A$50,$A9,'2019'!D$2:D$50)+SUMIF('2018'!$A$2:$A$50,$A9,'2018'!D$2:D$50)+SUMIF('2017'!$A$2:$A$50,$A9,'2017'!D$2:D$50)+SUMIF('2016'!$A$2:$A$50,$A9,'2016'!D$2:D$50)+SUMIF('2015'!$A$2:$A$50,$A9,'2015'!D$2:D$50)+SUMIF('2014'!$A$2:$A$50,$A9,'2014'!D$2:D$50)+SUMIF('2013'!$A$2:$A$50,$A9,'2013'!D$2:D$50)+SUMIF('2012'!$A$2:$A$50,$A9,'2012'!D$2:D$50)</f>
        <v>948</v>
      </c>
      <c r="E9" s="14" cm="1">
        <f t="array" ref="E9">MAX(IF('2024'!$A$2:$A$50=$A9,'2024'!E$2:E$50),IF('2023'!$A$2:$A$50=$A9,'2023'!E$2:E$50),IF('2022'!$A$2:$A$50=$A9,'2022'!E$2:E$50),IF('2021'!$A$2:$A$50=$A9,'2021'!E$2:E$50),IF('2020'!$A$2:$A$50=$A9,'2020'!E$2:E$50),IF('2019'!$A$2:$A$50=$A9,'2019'!E$2:E$50),IF('2018'!$A$2:$A$50=$A9,'2018'!E$2:E$50),IF('2017'!$A$2:$A$50=$A9,'2017'!E$2:E$50),IF('2016'!$A$2:$A$50=$A9,'2016'!E$2:E$50),IF('2015'!$A$2:$A$50=$A9,'2015'!E$2:E$50),IF('2014'!$A$2:$A$50=$A9,'2014'!E$2:E$50),IF('2013'!$A$2:$A$50=$A9,'2013'!E$2:E$50),IF('2012'!$A$2:$A$50=$A9,'2012'!E$2:E$50))</f>
        <v>53</v>
      </c>
      <c r="F9" s="14">
        <f>SUMIF('2024'!$A$2:$A$50,$A9,'2024'!F$2:F$50)+SUMIF('2023'!$A$2:$A$50,$A9,'2023'!F$2:F$50)+SUMIF('2022'!$A$2:$A$50,$A9,'2022'!F$2:F$50)+SUMIF('2021'!$A$2:$A$50,$A9,'2021'!F$2:F$50)+SUMIF('2020'!$A$2:$A$50,$A9,'2020'!F$2:F$50)+SUMIF('2019'!$A$2:$A$50,$A9,'2019'!F$2:F$50)+SUMIF('2018'!$A$2:$A$50,$A9,'2018'!F$2:F$50)+SUMIF('2017'!$A$2:$A$50,$A9,'2017'!F$2:F$50)+SUMIF('2016'!$A$2:$A$50,$A9,'2016'!F$2:F$50)+SUMIF('2015'!$A$2:$A$50,$A9,'2015'!F$2:F$50)+SUMIF('2014'!$A$2:$A$50,$A9,'2014'!F$2:F$50)+SUMIF('2013'!$A$2:$A$50,$A9,'2013'!F$2:F$50)+SUMIF('2012'!$A$2:$A$50,$A9,'2012'!F$2:F$50)</f>
        <v>10</v>
      </c>
      <c r="G9" s="15">
        <f t="shared" si="0"/>
        <v>12.473684210526315</v>
      </c>
      <c r="H9" s="14">
        <f>SUMIF('2024'!$A$2:$A$50,$A9,'2024'!H$2:H$50)+SUMIF('2023'!$A$2:$A$50,$A9,'2023'!H$2:H$50)+SUMIF('2022'!$A$2:$A$50,$A9,'2022'!H$2:H$50)+SUMIF('2021'!$A$2:$A$50,$A9,'2021'!H$2:H$50)+SUMIF('2020'!$A$2:$A$50,$A9,'2020'!H$2:H$50)+SUMIF('2019'!$A$2:$A$50,$A9,'2019'!H$2:H$50)+SUMIF('2018'!$A$2:$A$50,$A9,'2018'!H$2:H$50)+SUMIF('2017'!$A$2:$A$50,$A9,'2017'!H$2:H$50)+SUMIF('2016'!$A$2:$A$50,$A9,'2016'!H$2:H$50)+SUMIF('2015'!$A$2:$A$50,$A9,'2015'!H$2:H$50)+SUMIF('2014'!$A$2:$A$50,$A9,'2014'!H$2:H$50)+SUMIF('2013'!$A$2:$A$50,$A9,'2013'!H$2:H$50)+SUMIF('2012'!$A$2:$A$50,$A9,'2012'!H$2:H$50)</f>
        <v>1</v>
      </c>
      <c r="I9" s="14">
        <f>SUMIF('2024'!$A$2:$A$50,$A9,'2024'!I$2:I$50)+SUMIF('2023'!$A$2:$A$50,$A9,'2023'!I$2:I$50)+SUMIF('2022'!$A$2:$A$50,$A9,'2022'!I$2:I$50)+SUMIF('2021'!$A$2:$A$50,$A9,'2021'!I$2:I$50)+SUMIF('2020'!$A$2:$A$50,$A9,'2020'!I$2:I$50)+SUMIF('2019'!$A$2:$A$50,$A9,'2019'!I$2:I$50)+SUMIF('2018'!$A$2:$A$50,$A9,'2018'!I$2:I$50)+SUMIF('2017'!$A$2:$A$50,$A9,'2017'!I$2:I$50)+SUMIF('2016'!$A$2:$A$50,$A9,'2016'!I$2:I$50)+SUMIF('2015'!$A$2:$A$50,$A9,'2015'!I$2:I$50)+SUMIF('2014'!$A$2:$A$50,$A9,'2014'!I$2:I$50)+SUMIF('2013'!$A$2:$A$50,$A9,'2013'!I$2:I$50)+SUMIF('2012'!$A$2:$A$50,$A9,'2012'!I$2:I$50)</f>
        <v>0</v>
      </c>
      <c r="J9" s="14">
        <f>SUMIF('2024'!$A$2:$A$50,$A9,'2024'!J$2:J$50)+SUMIF('2023'!$A$2:$A$50,$A9,'2023'!J$2:J$50)</f>
        <v>11</v>
      </c>
      <c r="K9" s="14">
        <f>SUMIF('2024'!$A$2:$A$50,$A9,'2024'!K$2:K$50)+SUMIF('2023'!$A$2:$A$50,$A9,'2023'!K$2:K$50)</f>
        <v>0</v>
      </c>
      <c r="L9" s="14">
        <f>SUMIF('2024'!$A$2:$A$50,$A9,'2024'!L$2:L$50)+SUMIF('2023'!$A$2:$A$50,$A9,'2023'!L$2:L$50)+SUMIF('2022'!$A$2:$A$50,$A9,'2022'!J$2:J$50)+SUMIF('2021'!$A$2:$A$50,$A9,'2021'!J$2:J$50)+SUMIF('2020'!$A$2:$A$50,$A9,'2020'!J$2:J$50)+SUMIF('2019'!$A$2:$A$50,$A9,'2019'!J$2:J$50)+SUMIF('2018'!$A$2:$A$50,$A9,'2018'!J$2:J$50)+SUMIF('2017'!$A$2:$A$50,$A9,'2017'!J$2:J$50)+SUMIF('2016'!$A$2:$A$50,$A9,'2016'!J$2:J$50)+SUMIF('2015'!$A$2:$A$50,$A9,'2015'!J$2:J$50)+SUMIF('2014'!$A$2:$A$50,$A9,'2014'!J$2:J$50)+SUMIF('2013'!$A$2:$A$50,$A9,'2013'!J$2:J$50)+SUMIF('2012'!$A$2:$A$50,$A9,'2012'!J$2:J$50)</f>
        <v>6</v>
      </c>
      <c r="M9" s="14">
        <f>SUMIF('2024'!$A$2:$A$50,$A9,'2024'!M$2:M$50)+SUMIF('2023'!$A$2:$A$50,$A9,'2023'!M$2:M$50)+SUMIF('2022'!$A$2:$A$50,$A9,'2022'!K$2:K$50)+SUMIF('2021'!$A$2:$A$50,$A9,'2021'!K$2:K$50)+SUMIF('2020'!$A$2:$A$50,$A9,'2020'!K$2:K$50)+SUMIF('2019'!$A$2:$A$50,$A9,'2019'!K$2:K$50)+SUMIF('2018'!$A$2:$A$50,$A9,'2018'!K$2:K$50)+SUMIF('2017'!$A$2:$A$50,$A9,'2017'!K$2:K$50)+SUMIF('2016'!$A$2:$A$50,$A9,'2016'!K$2:K$50)+SUMIF('2015'!$A$2:$A$50,$A9,'2015'!K$2:K$50)+SUMIF('2014'!$A$2:$A$50,$A9,'2014'!K$2:K$50)+SUMIF('2013'!$A$2:$A$50,$A9,'2013'!K$2:K$50)+SUMIF('2012'!$A$2:$A$50,$A9,'2012'!K$2:K$50)</f>
        <v>63</v>
      </c>
      <c r="N9" s="14">
        <f>SUMIF('2024'!$A$2:$A$50,$A9,'2024'!N$2:N$50)+SUMIF('2023'!$A$2:$A$50,$A9,'2023'!N$2:N$50)+SUMIF('2022'!$A$2:$A$50,$A9,'2022'!L$2:L$50)+SUMIF('2021'!$A$2:$A$50,$A9,'2021'!L$2:L$50)+SUMIF('2020'!$A$2:$A$50,$A9,'2020'!L$2:L$50)+SUMIF('2019'!$A$2:$A$50,$A9,'2019'!L$2:L$50)+SUMIF('2018'!$A$2:$A$50,$A9,'2018'!L$2:L$50)+SUMIF('2017'!$A$2:$A$50,$A9,'2017'!L$2:L$50)+SUMIF('2016'!$A$2:$A$50,$A9,'2016'!L$2:L$50)+SUMIF('2015'!$A$2:$A$50,$A9,'2015'!L$2:L$50)+SUMIF('2014'!$A$2:$A$50,$A9,'2014'!L$2:L$50)+SUMIF('2013'!$A$2:$A$50,$A9,'2013'!L$2:L$50)+SUMIF('2012'!$A$2:$A$50,$A9,'2012'!L$2:L$50)</f>
        <v>3</v>
      </c>
      <c r="O9" s="14">
        <f>SUMIF('2024'!$A$2:$A$50,$A9,'2024'!O$2:O$50)+SUMIF('2023'!$A$2:$A$50,$A9,'2023'!O$2:O$50)+SUMIF('2022'!$A$2:$A$50,$A9,'2022'!M$2:M$50)+SUMIF('2021'!$A$2:$A$50,$A9,'2021'!M$2:M$50)+SUMIF('2020'!$A$2:$A$50,$A9,'2020'!M$2:M$50)+SUMIF('2019'!$A$2:$A$50,$A9,'2019'!M$2:M$50)+SUMIF('2018'!$A$2:$A$50,$A9,'2018'!M$2:M$50)+SUMIF('2017'!$A$2:$A$50,$A9,'2017'!M$2:M$50)+SUMIF('2016'!$A$2:$A$50,$A9,'2016'!M$2:M$50)+SUMIF('2015'!$A$2:$A$50,$A9,'2015'!M$2:M$50)+SUMIF('2014'!$A$2:$A$50,$A9,'2014'!M$2:M$50)+SUMIF('2013'!$A$2:$A$50,$A9,'2013'!M$2:M$50)+SUMIF('2012'!$A$2:$A$50,$A9,'2012'!M$2:M$50)</f>
        <v>19</v>
      </c>
      <c r="P9" s="14">
        <f t="shared" si="1"/>
        <v>85</v>
      </c>
      <c r="Q9" s="14">
        <f t="shared" si="2"/>
        <v>15</v>
      </c>
      <c r="R9" s="14">
        <f>SUMIF('2024'!$A$2:$A$50,$A9,'2024'!R$2:R$50)+SUMIF('2023'!$A$2:$A$50,$A9,'2023'!R$2:R$50)+SUMIF('2022'!$A$2:$A$50,$A9,'2022'!P$2:P$50)+SUMIF('2021'!$A$2:$A$50,$A9,'2021'!P$2:P$50)+SUMIF('2020'!$A$2:$A$50,$A9,'2020'!P$2:P$50)+SUMIF('2019'!$A$2:$A$50,$A9,'2019'!P$2:P$50)+SUMIF('2018'!$A$2:$A$50,$A9,'2018'!P$2:P$50)+SUMIF('2017'!$A$2:$A$50,$A9,'2017'!P$2:P$50)+SUMIF('2016'!$A$2:$A$50,$A9,'2016'!P$2:P$50)+SUMIF('2015'!$A$2:$A$50,$A9,'2015'!P$2:P$50)+SUMIF('2014'!$A$2:$A$50,$A9,'2014'!P$2:P$50)+SUMIF('2013'!$A$2:$A$50,$A9,'2013'!P$2:P$50)+SUMIF('2012'!$A$2:$A$50,$A9,'2012'!P$2:P$50)</f>
        <v>91</v>
      </c>
      <c r="S9" s="14">
        <f>SUMIF('2024'!$A$2:$A$50,$A9,'2024'!S$2:S$50)+SUMIF('2023'!$A$2:$A$50,$A9,'2023'!S$2:S$50)+SUMIF('2022'!$A$2:$A$50,$A9,'2022'!Q$2:Q$50)+SUMIF('2021'!$A$2:$A$50,$A9,'2021'!Q$2:Q$50)+SUMIF('2020'!$A$2:$A$50,$A9,'2020'!Q$2:Q$50)+SUMIF('2019'!$A$2:$A$50,$A9,'2019'!Q$2:Q$50)+SUMIF('2018'!$A$2:$A$50,$A9,'2018'!Q$2:Q$50)+SUMIF('2017'!$A$2:$A$50,$A9,'2017'!Q$2:Q$50)+SUMIF('2016'!$A$2:$A$50,$A9,'2016'!Q$2:Q$50)+SUMIF('2015'!$A$2:$A$50,$A9,'2015'!Q$2:Q$50)+SUMIF('2014'!$A$2:$A$50,$A9,'2014'!Q$2:Q$50)+SUMIF('2013'!$A$2:$A$50,$A9,'2013'!Q$2:Q$50)+SUMIF('2012'!$A$2:$A$50,$A9,'2012'!Q$2:Q$50)</f>
        <v>1</v>
      </c>
      <c r="T9" s="15">
        <f t="shared" si="3"/>
        <v>91</v>
      </c>
      <c r="U9" s="15">
        <f t="shared" si="4"/>
        <v>6.0666666666666664</v>
      </c>
      <c r="V9" s="16">
        <f t="shared" si="5"/>
        <v>90</v>
      </c>
      <c r="W9" s="17" cm="1">
        <f t="array" ref="W9">MAX(IF('2024'!$A$2:$A$50=$A9,'2024'!$W$2:$W$50),IF('2023'!$A$2:$A$50=$A9,'2023'!$W$2:$W$50),IF('2022'!$A$2:$A$50=$A9,'2022'!$U$2:U$50),IF('2021'!$A$2:$A$50=$A9,'2021'!$U$2:U$50),IF('2020'!$A$2:$A$50=$A9,'2020'!$U$2:U$50),IF('2019'!$A$2:$A$50=$A9,'2019'!$U$2:U$50),IF('2018'!$A$2:$A$50=$A9,'2018'!$U$2:U$50),IF('2017'!$A$2:$A$50=$A9,'2017'!$U$2:U$50),IF('2016'!$A$2:$A$50=$A9,'2016'!$U$2:U$50),IF('2015'!$A$2:$A$50=$A9,'2015'!$U$2:U$50),IF('2014'!$A$2:$A$50=$A9,'2014'!$U$2:U$50),IF('2013'!$A$2:$A$50=$A9,'2013'!$U$2:U$50),IF('2012'!$A$2:$A$50=$A9,'2012'!$U$2:U$50))</f>
        <v>1</v>
      </c>
      <c r="X9" s="18" t="s">
        <v>23</v>
      </c>
      <c r="Y9" s="19" cm="1">
        <f t="array" ref="Y9">MIN(IF(IF('2024'!$A$2:A$50=$A9,1,0)*IF('2024'!$W$2:$W$50=$W9,1,0)&gt;0,'2024'!$Y$2:$Y$50),IF(IF('2023'!$A$2:A$50=$A9,1,0)*IF('2023'!$W$2:$W$50=$W9,1,0)&gt;0,'2023'!$Y$2:$Y$50),IF(IF('2022'!$A$2:A$50=$A9,1,0)*IF('2022'!$U$2:$U$50=$W9,1,0)&gt;0,'2022'!$W$2:$W$50),IF(IF('2021'!$A$2:A$50=$A9,1,0)*IF('2021'!$U$2:$U$50=$W9,1,0)&gt;0,'2021'!$W$2:$W$50),IF(IF('2020'!$A$2:A$50=$A9,1,0)*IF('2020'!$U$2:$U$50=$W9,1,0)&gt;0,'2020'!$W$2:$W$50),IF(IF('2019'!$A$2:A$50=$A9,1,0)*IF('2019'!$U$2:$U$50=$W9,1,0)&gt;0,'2019'!$W$2:$W$50),IF(IF('2018'!$A$2:A$50=$A9,1,0)*IF('2018'!$U$2:$U$50=$W9,1,0)&gt;0,'2018'!$W$2:$W$50),IF(IF('2017'!$A$2:A$50=$A9,1,0)*IF('2017'!$U$2:$U$50=$W9,1,0)&gt;0,'2017'!$W$2:$W$50),IF(IF('2016'!$A$2:A$50=$A9,1,0)*IF('2016'!$U$2:$U$50=$W9,1,0)&gt;0,'2016'!$W$2:$W$50),IF(IF('2015'!$A$2:A$50=$A9,1,0)*IF('2015'!$U$2:$U$50=$W9,1,0)&gt;0,'2015'!$W$2:$W$50),IF(IF('2014'!$A$2:A$50=$A9,1,0)*IF('2014'!$U$2:$U$50=$W9,1,0)&gt;0,'2014'!$W$2:$W$50),IF(IF('2013'!$A$2:A$50=$A9,1,0)*IF('2013'!$U$2:$U$50=$W9,1,0)&gt;0,'2013'!$W$2:$W$50),IF(IF('2012'!$A$2:A$50=$A9,1,0)*IF('2012'!$U$2:$U$50=$W9,1,0)&gt;0,'2012'!$W$2:$W$50))</f>
        <v>12</v>
      </c>
      <c r="Z9" s="20"/>
      <c r="AA9" s="21" cm="1">
        <f t="array" ref="AA9">SUM(IF('2024'!$A$2:$A$50=$A9,TRUNC('2024'!Q$2:Q$50),0))+SUM(IF('2023'!$A$2:$A$50=$A9,TRUNC('2023'!Q$2:Q$50),0))+SUM(IF('2022'!$A$2:$A$50=$A9,TRUNC('2022'!O$2:O$50),0))+SUM(IF('2021'!$A$2:$A$50=$A9,TRUNC('2021'!O$2:O$50),0))+SUM(IF('2020'!$A$2:$A$50=$A9,TRUNC('2020'!O$2:O$50),0))+SUM(IF('2019'!$A$2:$A$50=$A9,TRUNC('2019'!O$2:O$50),0))+SUM(IF('2018'!$A$2:$A$50=$A9,TRUNC('2018'!O$2:O$50),0))+SUM(IF('2017'!$A$2:$A$50=$A9,TRUNC('2017'!O$2:O$50),0))+SUM(IF('2016'!$A$2:$A$50=$A9,TRUNC('2016'!O$2:O$50),0))+SUM(IF('2015'!$A$2:$A$50=$A9,TRUNC('2015'!O$2:O$50),0))+SUM(IF('2014'!$A$2:$A$50=$A9,TRUNC('2014'!O$2:O$50),0))+SUM(IF('2013'!$A$2:$A$50=$A9,TRUNC('2013'!O$2:O$50),0))+SUM(IF('2012'!$A$2:$A$50=$A9,TRUNC('2012'!O$2:O$50),0))</f>
        <v>15</v>
      </c>
      <c r="AB9" s="21" cm="1">
        <f t="array" ref="AB9">SUM(IF('2024'!$A$2:$A$50=$A9,MOD('2024'!Q$2:Q$50,1),0))+SUM(IF('2023'!$A$2:$A$50=$A9,MOD('2023'!Q$2:Q$50,1),0))+SUM(IF('2022'!$A$2:$A$50=$A9,MOD('2022'!O$2:O$50,1),0))+SUM(IF('2021'!$A$2:$A$50=$A9,MOD('2021'!O$2:O$50,1),0))+SUM(IF('2020'!$A$2:$A$50=$A9,MOD('2020'!O$2:O$50,1),0))+SUM(IF('2019'!$A$2:$A$50=$A9,MOD('2019'!O$2:O$50,1),0))+SUM(IF('2018'!$A$2:$A$50=$A9,MOD('2018'!O$2:O$50,1),0))+SUM(IF('2017'!$A$2:$A$50=$A9,MOD('2017'!O$2:O$50,1),0))+SUM(IF('2016'!$A$2:$A$50=$A9,MOD('2016'!O$2:O$50,1),0))+SUM(IF('2015'!$A$2:$A$50=$A9,MOD('2015'!O$2:O$50,1),0))+SUM(IF('2014'!$A$2:$A$50=$A9,MOD('2014'!O$2:O$50,1),0))+SUM(IF('2013'!$A$2:$A$50=$A9,MOD('2013'!O$2:O$50,1),0))+SUM(IF('2012'!$A$2:$A$50=$A9,MOD('2012'!O$2:O$50,1),0))</f>
        <v>0</v>
      </c>
      <c r="AC9" s="21">
        <f t="shared" si="6"/>
        <v>0</v>
      </c>
    </row>
    <row r="10" spans="1:29" ht="14.25" customHeight="1" x14ac:dyDescent="0.6">
      <c r="A10" s="13" t="s">
        <v>30</v>
      </c>
      <c r="B10" s="14">
        <f>SUMIF('2024'!$A$2:$A$50,$A10,'2024'!B$2:B$50)+SUMIF('2023'!$A$2:$A$50,$A10,'2023'!B$2:B$50)+SUMIF('2022'!$A$2:$A$50,$A10,'2022'!B$2:B$50)+SUMIF('2021'!$A$2:$A$50,$A10,'2021'!B$2:B$50)+SUMIF('2020'!$A$2:$A$50,$A10,'2020'!B$2:B$50)+SUMIF('2019'!$A$2:$A$50,$A10,'2019'!B$2:B$50)+SUMIF('2018'!$A$2:$A$50,$A10,'2018'!B$2:B$50)+SUMIF('2017'!$A$2:$A$50,$A10,'2017'!B$2:B$50)+SUMIF('2016'!$A$2:$A$50,$A10,'2016'!B$2:B$50)+SUMIF('2015'!$A$2:$A$50,$A10,'2015'!B$2:B$50)+SUMIF('2014'!$A$2:$A$50,$A10,'2014'!B$2:B$50)+SUMIF('2013'!$A$2:$A$50,$A10,'2013'!B$2:B$50)+SUMIF('2012'!$A$2:$A$50,$A10,'2012'!B$2:B$50)</f>
        <v>9</v>
      </c>
      <c r="C10" s="14">
        <f>SUMIF('2024'!$A$2:$A$50,$A10,'2024'!C$2:C$50)+SUMIF('2023'!$A$2:$A$50,$A10,'2023'!C$2:C$50)+SUMIF('2022'!$A$2:$A$50,$A10,'2022'!C$2:C$50)+SUMIF('2021'!$A$2:$A$50,$A10,'2021'!C$2:C$50)+SUMIF('2020'!$A$2:$A$50,$A10,'2020'!C$2:C$50)+SUMIF('2019'!$A$2:$A$50,$A10,'2019'!C$2:C$50)+SUMIF('2018'!$A$2:$A$50,$A10,'2018'!C$2:C$50)+SUMIF('2017'!$A$2:$A$50,$A10,'2017'!C$2:C$50)+SUMIF('2016'!$A$2:$A$50,$A10,'2016'!C$2:C$50)+SUMIF('2015'!$A$2:$A$50,$A10,'2015'!C$2:C$50)+SUMIF('2014'!$A$2:$A$50,$A10,'2014'!C$2:C$50)+SUMIF('2013'!$A$2:$A$50,$A10,'2013'!C$2:C$50)+SUMIF('2012'!$A$2:$A$50,$A10,'2012'!C$2:C$50)</f>
        <v>4</v>
      </c>
      <c r="D10" s="14">
        <f>SUMIF('2024'!$A$2:$A$50,$A10,'2024'!D$2:D$50)+SUMIF('2023'!$A$2:$A$50,$A10,'2023'!D$2:D$50)+SUMIF('2022'!$A$2:$A$50,$A10,'2022'!D$2:D$50)+SUMIF('2021'!$A$2:$A$50,$A10,'2021'!D$2:D$50)+SUMIF('2020'!$A$2:$A$50,$A10,'2020'!D$2:D$50)+SUMIF('2019'!$A$2:$A$50,$A10,'2019'!D$2:D$50)+SUMIF('2018'!$A$2:$A$50,$A10,'2018'!D$2:D$50)+SUMIF('2017'!$A$2:$A$50,$A10,'2017'!D$2:D$50)+SUMIF('2016'!$A$2:$A$50,$A10,'2016'!D$2:D$50)+SUMIF('2015'!$A$2:$A$50,$A10,'2015'!D$2:D$50)+SUMIF('2014'!$A$2:$A$50,$A10,'2014'!D$2:D$50)+SUMIF('2013'!$A$2:$A$50,$A10,'2013'!D$2:D$50)+SUMIF('2012'!$A$2:$A$50,$A10,'2012'!D$2:D$50)</f>
        <v>14</v>
      </c>
      <c r="E10" s="14" cm="1">
        <f t="array" ref="E10">MAX(IF('2024'!$A$2:$A$50=$A10,'2024'!E$2:E$50),IF('2023'!$A$2:$A$50=$A10,'2023'!E$2:E$50),IF('2022'!$A$2:$A$50=$A10,'2022'!E$2:E$50),IF('2021'!$A$2:$A$50=$A10,'2021'!E$2:E$50),IF('2020'!$A$2:$A$50=$A10,'2020'!E$2:E$50),IF('2019'!$A$2:$A$50=$A10,'2019'!E$2:E$50),IF('2018'!$A$2:$A$50=$A10,'2018'!E$2:E$50),IF('2017'!$A$2:$A$50=$A10,'2017'!E$2:E$50),IF('2016'!$A$2:$A$50=$A10,'2016'!E$2:E$50),IF('2015'!$A$2:$A$50=$A10,'2015'!E$2:E$50),IF('2014'!$A$2:$A$50=$A10,'2014'!E$2:E$50),IF('2013'!$A$2:$A$50=$A10,'2013'!E$2:E$50),IF('2012'!$A$2:$A$50=$A10,'2012'!E$2:E$50))</f>
        <v>8</v>
      </c>
      <c r="F10" s="14">
        <f>SUMIF('2024'!$A$2:$A$50,$A10,'2024'!F$2:F$50)+SUMIF('2023'!$A$2:$A$50,$A10,'2023'!F$2:F$50)+SUMIF('2022'!$A$2:$A$50,$A10,'2022'!F$2:F$50)+SUMIF('2021'!$A$2:$A$50,$A10,'2021'!F$2:F$50)+SUMIF('2020'!$A$2:$A$50,$A10,'2020'!F$2:F$50)+SUMIF('2019'!$A$2:$A$50,$A10,'2019'!F$2:F$50)+SUMIF('2018'!$A$2:$A$50,$A10,'2018'!F$2:F$50)+SUMIF('2017'!$A$2:$A$50,$A10,'2017'!F$2:F$50)+SUMIF('2016'!$A$2:$A$50,$A10,'2016'!F$2:F$50)+SUMIF('2015'!$A$2:$A$50,$A10,'2015'!F$2:F$50)+SUMIF('2014'!$A$2:$A$50,$A10,'2014'!F$2:F$50)+SUMIF('2013'!$A$2:$A$50,$A10,'2013'!F$2:F$50)+SUMIF('2012'!$A$2:$A$50,$A10,'2012'!F$2:F$50)</f>
        <v>1</v>
      </c>
      <c r="G10" s="15">
        <f t="shared" si="0"/>
        <v>4.666666666666667</v>
      </c>
      <c r="H10" s="14">
        <f>SUMIF('2024'!$A$2:$A$50,$A10,'2024'!H$2:H$50)+SUMIF('2023'!$A$2:$A$50,$A10,'2023'!H$2:H$50)+SUMIF('2022'!$A$2:$A$50,$A10,'2022'!H$2:H$50)+SUMIF('2021'!$A$2:$A$50,$A10,'2021'!H$2:H$50)+SUMIF('2020'!$A$2:$A$50,$A10,'2020'!H$2:H$50)+SUMIF('2019'!$A$2:$A$50,$A10,'2019'!H$2:H$50)+SUMIF('2018'!$A$2:$A$50,$A10,'2018'!H$2:H$50)+SUMIF('2017'!$A$2:$A$50,$A10,'2017'!H$2:H$50)+SUMIF('2016'!$A$2:$A$50,$A10,'2016'!H$2:H$50)+SUMIF('2015'!$A$2:$A$50,$A10,'2015'!H$2:H$50)+SUMIF('2014'!$A$2:$A$50,$A10,'2014'!H$2:H$50)+SUMIF('2013'!$A$2:$A$50,$A10,'2013'!H$2:H$50)+SUMIF('2012'!$A$2:$A$50,$A10,'2012'!H$2:H$50)</f>
        <v>0</v>
      </c>
      <c r="I10" s="14">
        <f>SUMIF('2024'!$A$2:$A$50,$A10,'2024'!I$2:I$50)+SUMIF('2023'!$A$2:$A$50,$A10,'2023'!I$2:I$50)+SUMIF('2022'!$A$2:$A$50,$A10,'2022'!I$2:I$50)+SUMIF('2021'!$A$2:$A$50,$A10,'2021'!I$2:I$50)+SUMIF('2020'!$A$2:$A$50,$A10,'2020'!I$2:I$50)+SUMIF('2019'!$A$2:$A$50,$A10,'2019'!I$2:I$50)+SUMIF('2018'!$A$2:$A$50,$A10,'2018'!I$2:I$50)+SUMIF('2017'!$A$2:$A$50,$A10,'2017'!I$2:I$50)+SUMIF('2016'!$A$2:$A$50,$A10,'2016'!I$2:I$50)+SUMIF('2015'!$A$2:$A$50,$A10,'2015'!I$2:I$50)+SUMIF('2014'!$A$2:$A$50,$A10,'2014'!I$2:I$50)+SUMIF('2013'!$A$2:$A$50,$A10,'2013'!I$2:I$50)+SUMIF('2012'!$A$2:$A$50,$A10,'2012'!I$2:I$50)</f>
        <v>0</v>
      </c>
      <c r="J10" s="14">
        <f>SUMIF('2024'!$A$2:$A$50,$A10,'2024'!J$2:J$50)+SUMIF('2023'!$A$2:$A$50,$A10,'2023'!J$2:J$50)</f>
        <v>0</v>
      </c>
      <c r="K10" s="14">
        <f>SUMIF('2024'!$A$2:$A$50,$A10,'2024'!K$2:K$50)+SUMIF('2023'!$A$2:$A$50,$A10,'2023'!K$2:K$50)</f>
        <v>0</v>
      </c>
      <c r="L10" s="14">
        <f>SUMIF('2024'!$A$2:$A$50,$A10,'2024'!L$2:L$50)+SUMIF('2023'!$A$2:$A$50,$A10,'2023'!L$2:L$50)+SUMIF('2022'!$A$2:$A$50,$A10,'2022'!J$2:J$50)+SUMIF('2021'!$A$2:$A$50,$A10,'2021'!J$2:J$50)+SUMIF('2020'!$A$2:$A$50,$A10,'2020'!J$2:J$50)+SUMIF('2019'!$A$2:$A$50,$A10,'2019'!J$2:J$50)+SUMIF('2018'!$A$2:$A$50,$A10,'2018'!J$2:J$50)+SUMIF('2017'!$A$2:$A$50,$A10,'2017'!J$2:J$50)+SUMIF('2016'!$A$2:$A$50,$A10,'2016'!J$2:J$50)+SUMIF('2015'!$A$2:$A$50,$A10,'2015'!J$2:J$50)+SUMIF('2014'!$A$2:$A$50,$A10,'2014'!J$2:J$50)+SUMIF('2013'!$A$2:$A$50,$A10,'2013'!J$2:J$50)+SUMIF('2012'!$A$2:$A$50,$A10,'2012'!J$2:J$50)</f>
        <v>0</v>
      </c>
      <c r="M10" s="14">
        <f>SUMIF('2024'!$A$2:$A$50,$A10,'2024'!M$2:M$50)+SUMIF('2023'!$A$2:$A$50,$A10,'2023'!M$2:M$50)+SUMIF('2022'!$A$2:$A$50,$A10,'2022'!K$2:K$50)+SUMIF('2021'!$A$2:$A$50,$A10,'2021'!K$2:K$50)+SUMIF('2020'!$A$2:$A$50,$A10,'2020'!K$2:K$50)+SUMIF('2019'!$A$2:$A$50,$A10,'2019'!K$2:K$50)+SUMIF('2018'!$A$2:$A$50,$A10,'2018'!K$2:K$50)+SUMIF('2017'!$A$2:$A$50,$A10,'2017'!K$2:K$50)+SUMIF('2016'!$A$2:$A$50,$A10,'2016'!K$2:K$50)+SUMIF('2015'!$A$2:$A$50,$A10,'2015'!K$2:K$50)+SUMIF('2014'!$A$2:$A$50,$A10,'2014'!K$2:K$50)+SUMIF('2013'!$A$2:$A$50,$A10,'2013'!K$2:K$50)+SUMIF('2012'!$A$2:$A$50,$A10,'2012'!K$2:K$50)</f>
        <v>2</v>
      </c>
      <c r="N10" s="14">
        <f>SUMIF('2024'!$A$2:$A$50,$A10,'2024'!N$2:N$50)+SUMIF('2023'!$A$2:$A$50,$A10,'2023'!N$2:N$50)+SUMIF('2022'!$A$2:$A$50,$A10,'2022'!L$2:L$50)+SUMIF('2021'!$A$2:$A$50,$A10,'2021'!L$2:L$50)+SUMIF('2020'!$A$2:$A$50,$A10,'2020'!L$2:L$50)+SUMIF('2019'!$A$2:$A$50,$A10,'2019'!L$2:L$50)+SUMIF('2018'!$A$2:$A$50,$A10,'2018'!L$2:L$50)+SUMIF('2017'!$A$2:$A$50,$A10,'2017'!L$2:L$50)+SUMIF('2016'!$A$2:$A$50,$A10,'2016'!L$2:L$50)+SUMIF('2015'!$A$2:$A$50,$A10,'2015'!L$2:L$50)+SUMIF('2014'!$A$2:$A$50,$A10,'2014'!L$2:L$50)+SUMIF('2013'!$A$2:$A$50,$A10,'2013'!L$2:L$50)+SUMIF('2012'!$A$2:$A$50,$A10,'2012'!L$2:L$50)</f>
        <v>0</v>
      </c>
      <c r="O10" s="14">
        <f>SUMIF('2024'!$A$2:$A$50,$A10,'2024'!O$2:O$50)+SUMIF('2023'!$A$2:$A$50,$A10,'2023'!O$2:O$50)+SUMIF('2022'!$A$2:$A$50,$A10,'2022'!M$2:M$50)+SUMIF('2021'!$A$2:$A$50,$A10,'2021'!M$2:M$50)+SUMIF('2020'!$A$2:$A$50,$A10,'2020'!M$2:M$50)+SUMIF('2019'!$A$2:$A$50,$A10,'2019'!M$2:M$50)+SUMIF('2018'!$A$2:$A$50,$A10,'2018'!M$2:M$50)+SUMIF('2017'!$A$2:$A$50,$A10,'2017'!M$2:M$50)+SUMIF('2016'!$A$2:$A$50,$A10,'2016'!M$2:M$50)+SUMIF('2015'!$A$2:$A$50,$A10,'2015'!M$2:M$50)+SUMIF('2014'!$A$2:$A$50,$A10,'2014'!M$2:M$50)+SUMIF('2013'!$A$2:$A$50,$A10,'2013'!M$2:M$50)+SUMIF('2012'!$A$2:$A$50,$A10,'2012'!M$2:M$50)</f>
        <v>0</v>
      </c>
      <c r="P10" s="14">
        <f t="shared" si="1"/>
        <v>2</v>
      </c>
      <c r="Q10" s="14">
        <f t="shared" si="2"/>
        <v>2.5</v>
      </c>
      <c r="R10" s="14">
        <f>SUMIF('2024'!$A$2:$A$50,$A10,'2024'!R$2:R$50)+SUMIF('2023'!$A$2:$A$50,$A10,'2023'!R$2:R$50)+SUMIF('2022'!$A$2:$A$50,$A10,'2022'!P$2:P$50)+SUMIF('2021'!$A$2:$A$50,$A10,'2021'!P$2:P$50)+SUMIF('2020'!$A$2:$A$50,$A10,'2020'!P$2:P$50)+SUMIF('2019'!$A$2:$A$50,$A10,'2019'!P$2:P$50)+SUMIF('2018'!$A$2:$A$50,$A10,'2018'!P$2:P$50)+SUMIF('2017'!$A$2:$A$50,$A10,'2017'!P$2:P$50)+SUMIF('2016'!$A$2:$A$50,$A10,'2016'!P$2:P$50)+SUMIF('2015'!$A$2:$A$50,$A10,'2015'!P$2:P$50)+SUMIF('2014'!$A$2:$A$50,$A10,'2014'!P$2:P$50)+SUMIF('2013'!$A$2:$A$50,$A10,'2013'!P$2:P$50)+SUMIF('2012'!$A$2:$A$50,$A10,'2012'!P$2:P$50)</f>
        <v>14</v>
      </c>
      <c r="S10" s="14">
        <f>SUMIF('2024'!$A$2:$A$50,$A10,'2024'!S$2:S$50)+SUMIF('2023'!$A$2:$A$50,$A10,'2023'!S$2:S$50)+SUMIF('2022'!$A$2:$A$50,$A10,'2022'!Q$2:Q$50)+SUMIF('2021'!$A$2:$A$50,$A10,'2021'!Q$2:Q$50)+SUMIF('2020'!$A$2:$A$50,$A10,'2020'!Q$2:Q$50)+SUMIF('2019'!$A$2:$A$50,$A10,'2019'!Q$2:Q$50)+SUMIF('2018'!$A$2:$A$50,$A10,'2018'!Q$2:Q$50)+SUMIF('2017'!$A$2:$A$50,$A10,'2017'!Q$2:Q$50)+SUMIF('2016'!$A$2:$A$50,$A10,'2016'!Q$2:Q$50)+SUMIF('2015'!$A$2:$A$50,$A10,'2015'!Q$2:Q$50)+SUMIF('2014'!$A$2:$A$50,$A10,'2014'!Q$2:Q$50)+SUMIF('2013'!$A$2:$A$50,$A10,'2013'!Q$2:Q$50)+SUMIF('2012'!$A$2:$A$50,$A10,'2012'!Q$2:Q$50)</f>
        <v>3</v>
      </c>
      <c r="T10" s="15">
        <f t="shared" si="3"/>
        <v>4.666666666666667</v>
      </c>
      <c r="U10" s="15">
        <f t="shared" si="4"/>
        <v>5.6</v>
      </c>
      <c r="V10" s="16">
        <f t="shared" si="5"/>
        <v>5.666666666666667</v>
      </c>
      <c r="W10" s="17" cm="1">
        <f t="array" ref="W10">MAX(IF('2024'!$A$2:$A$50=$A10,'2024'!$W$2:$W$50),IF('2023'!$A$2:$A$50=$A10,'2023'!$W$2:$W$50),IF('2022'!$A$2:$A$50=$A10,'2022'!$U$2:U$50),IF('2021'!$A$2:$A$50=$A10,'2021'!$U$2:U$50),IF('2020'!$A$2:$A$50=$A10,'2020'!$U$2:U$50),IF('2019'!$A$2:$A$50=$A10,'2019'!$U$2:U$50),IF('2018'!$A$2:$A$50=$A10,'2018'!$U$2:U$50),IF('2017'!$A$2:$A$50=$A10,'2017'!$U$2:U$50),IF('2016'!$A$2:$A$50=$A10,'2016'!$U$2:U$50),IF('2015'!$A$2:$A$50=$A10,'2015'!$U$2:U$50),IF('2014'!$A$2:$A$50=$A10,'2014'!$U$2:U$50),IF('2013'!$A$2:$A$50=$A10,'2013'!$U$2:U$50),IF('2012'!$A$2:$A$50=$A10,'2012'!$U$2:U$50))</f>
        <v>2</v>
      </c>
      <c r="X10" s="18" t="s">
        <v>23</v>
      </c>
      <c r="Y10" s="19" cm="1">
        <f t="array" ref="Y10">MIN(IF(IF('2024'!$A$2:A$50=$A10,1,0)*IF('2024'!$W$2:$W$50=$W10,1,0)&gt;0,'2024'!$Y$2:$Y$50),IF(IF('2023'!$A$2:A$50=$A10,1,0)*IF('2023'!$W$2:$W$50=$W10,1,0)&gt;0,'2023'!$Y$2:$Y$50),IF(IF('2022'!$A$2:A$50=$A10,1,0)*IF('2022'!$U$2:$U$50=$W10,1,0)&gt;0,'2022'!$W$2:$W$50),IF(IF('2021'!$A$2:A$50=$A10,1,0)*IF('2021'!$U$2:$U$50=$W10,1,0)&gt;0,'2021'!$W$2:$W$50),IF(IF('2020'!$A$2:A$50=$A10,1,0)*IF('2020'!$U$2:$U$50=$W10,1,0)&gt;0,'2020'!$W$2:$W$50),IF(IF('2019'!$A$2:A$50=$A10,1,0)*IF('2019'!$U$2:$U$50=$W10,1,0)&gt;0,'2019'!$W$2:$W$50),IF(IF('2018'!$A$2:A$50=$A10,1,0)*IF('2018'!$U$2:$U$50=$W10,1,0)&gt;0,'2018'!$W$2:$W$50),IF(IF('2017'!$A$2:A$50=$A10,1,0)*IF('2017'!$U$2:$U$50=$W10,1,0)&gt;0,'2017'!$W$2:$W$50),IF(IF('2016'!$A$2:A$50=$A10,1,0)*IF('2016'!$U$2:$U$50=$W10,1,0)&gt;0,'2016'!$W$2:$W$50),IF(IF('2015'!$A$2:A$50=$A10,1,0)*IF('2015'!$U$2:$U$50=$W10,1,0)&gt;0,'2015'!$W$2:$W$50),IF(IF('2014'!$A$2:A$50=$A10,1,0)*IF('2014'!$U$2:$U$50=$W10,1,0)&gt;0,'2014'!$W$2:$W$50),IF(IF('2013'!$A$2:A$50=$A10,1,0)*IF('2013'!$U$2:$U$50=$W10,1,0)&gt;0,'2013'!$W$2:$W$50),IF(IF('2012'!$A$2:A$50=$A10,1,0)*IF('2012'!$U$2:$U$50=$W10,1,0)&gt;0,'2012'!$W$2:$W$50))</f>
        <v>8</v>
      </c>
      <c r="Z10" s="20"/>
      <c r="AA10" s="21" cm="1">
        <f t="array" ref="AA10">SUM(IF('2024'!$A$2:$A$50=$A10,TRUNC('2024'!Q$2:Q$50),0))+SUM(IF('2023'!$A$2:$A$50=$A10,TRUNC('2023'!Q$2:Q$50),0))+SUM(IF('2022'!$A$2:$A$50=$A10,TRUNC('2022'!O$2:O$50),0))+SUM(IF('2021'!$A$2:$A$50=$A10,TRUNC('2021'!O$2:O$50),0))+SUM(IF('2020'!$A$2:$A$50=$A10,TRUNC('2020'!O$2:O$50),0))+SUM(IF('2019'!$A$2:$A$50=$A10,TRUNC('2019'!O$2:O$50),0))+SUM(IF('2018'!$A$2:$A$50=$A10,TRUNC('2018'!O$2:O$50),0))+SUM(IF('2017'!$A$2:$A$50=$A10,TRUNC('2017'!O$2:O$50),0))+SUM(IF('2016'!$A$2:$A$50=$A10,TRUNC('2016'!O$2:O$50),0))+SUM(IF('2015'!$A$2:$A$50=$A10,TRUNC('2015'!O$2:O$50),0))+SUM(IF('2014'!$A$2:$A$50=$A10,TRUNC('2014'!O$2:O$50),0))+SUM(IF('2013'!$A$2:$A$50=$A10,TRUNC('2013'!O$2:O$50),0))+SUM(IF('2012'!$A$2:$A$50=$A10,TRUNC('2012'!O$2:O$50),0))</f>
        <v>2</v>
      </c>
      <c r="AB10" s="21" cm="1">
        <f t="array" ref="AB10">SUM(IF('2024'!$A$2:$A$50=$A10,MOD('2024'!Q$2:Q$50,1),0))+SUM(IF('2023'!$A$2:$A$50=$A10,MOD('2023'!Q$2:Q$50,1),0))+SUM(IF('2022'!$A$2:$A$50=$A10,MOD('2022'!O$2:O$50,1),0))+SUM(IF('2021'!$A$2:$A$50=$A10,MOD('2021'!O$2:O$50,1),0))+SUM(IF('2020'!$A$2:$A$50=$A10,MOD('2020'!O$2:O$50,1),0))+SUM(IF('2019'!$A$2:$A$50=$A10,MOD('2019'!O$2:O$50,1),0))+SUM(IF('2018'!$A$2:$A$50=$A10,MOD('2018'!O$2:O$50,1),0))+SUM(IF('2017'!$A$2:$A$50=$A10,MOD('2017'!O$2:O$50,1),0))+SUM(IF('2016'!$A$2:$A$50=$A10,MOD('2016'!O$2:O$50,1),0))+SUM(IF('2015'!$A$2:$A$50=$A10,MOD('2015'!O$2:O$50,1),0))+SUM(IF('2014'!$A$2:$A$50=$A10,MOD('2014'!O$2:O$50,1),0))+SUM(IF('2013'!$A$2:$A$50=$A10,MOD('2013'!O$2:O$50,1),0))+SUM(IF('2012'!$A$2:$A$50=$A10,MOD('2012'!O$2:O$50,1),0))</f>
        <v>0.5</v>
      </c>
      <c r="AC10" s="21">
        <f t="shared" si="6"/>
        <v>0.5</v>
      </c>
    </row>
    <row r="11" spans="1:29" ht="14.25" customHeight="1" x14ac:dyDescent="0.6">
      <c r="A11" s="13" t="s">
        <v>31</v>
      </c>
      <c r="B11" s="14">
        <f>SUMIF('2024'!$A$2:$A$50,$A11,'2024'!B$2:B$50)+SUMIF('2023'!$A$2:$A$50,$A11,'2023'!B$2:B$50)+SUMIF('2022'!$A$2:$A$50,$A11,'2022'!B$2:B$50)+SUMIF('2021'!$A$2:$A$50,$A11,'2021'!B$2:B$50)+SUMIF('2020'!$A$2:$A$50,$A11,'2020'!B$2:B$50)+SUMIF('2019'!$A$2:$A$50,$A11,'2019'!B$2:B$50)+SUMIF('2018'!$A$2:$A$50,$A11,'2018'!B$2:B$50)+SUMIF('2017'!$A$2:$A$50,$A11,'2017'!B$2:B$50)+SUMIF('2016'!$A$2:$A$50,$A11,'2016'!B$2:B$50)+SUMIF('2015'!$A$2:$A$50,$A11,'2015'!B$2:B$50)+SUMIF('2014'!$A$2:$A$50,$A11,'2014'!B$2:B$50)+SUMIF('2013'!$A$2:$A$50,$A11,'2013'!B$2:B$50)+SUMIF('2012'!$A$2:$A$50,$A11,'2012'!B$2:B$50)</f>
        <v>7</v>
      </c>
      <c r="C11" s="14">
        <f>SUMIF('2024'!$A$2:$A$50,$A11,'2024'!C$2:C$50)+SUMIF('2023'!$A$2:$A$50,$A11,'2023'!C$2:C$50)+SUMIF('2022'!$A$2:$A$50,$A11,'2022'!C$2:C$50)+SUMIF('2021'!$A$2:$A$50,$A11,'2021'!C$2:C$50)+SUMIF('2020'!$A$2:$A$50,$A11,'2020'!C$2:C$50)+SUMIF('2019'!$A$2:$A$50,$A11,'2019'!C$2:C$50)+SUMIF('2018'!$A$2:$A$50,$A11,'2018'!C$2:C$50)+SUMIF('2017'!$A$2:$A$50,$A11,'2017'!C$2:C$50)+SUMIF('2016'!$A$2:$A$50,$A11,'2016'!C$2:C$50)+SUMIF('2015'!$A$2:$A$50,$A11,'2015'!C$2:C$50)+SUMIF('2014'!$A$2:$A$50,$A11,'2014'!C$2:C$50)+SUMIF('2013'!$A$2:$A$50,$A11,'2013'!C$2:C$50)+SUMIF('2012'!$A$2:$A$50,$A11,'2012'!C$2:C$50)</f>
        <v>6</v>
      </c>
      <c r="D11" s="14">
        <f>SUMIF('2024'!$A$2:$A$50,$A11,'2024'!D$2:D$50)+SUMIF('2023'!$A$2:$A$50,$A11,'2023'!D$2:D$50)+SUMIF('2022'!$A$2:$A$50,$A11,'2022'!D$2:D$50)+SUMIF('2021'!$A$2:$A$50,$A11,'2021'!D$2:D$50)+SUMIF('2020'!$A$2:$A$50,$A11,'2020'!D$2:D$50)+SUMIF('2019'!$A$2:$A$50,$A11,'2019'!D$2:D$50)+SUMIF('2018'!$A$2:$A$50,$A11,'2018'!D$2:D$50)+SUMIF('2017'!$A$2:$A$50,$A11,'2017'!D$2:D$50)+SUMIF('2016'!$A$2:$A$50,$A11,'2016'!D$2:D$50)+SUMIF('2015'!$A$2:$A$50,$A11,'2015'!D$2:D$50)+SUMIF('2014'!$A$2:$A$50,$A11,'2014'!D$2:D$50)+SUMIF('2013'!$A$2:$A$50,$A11,'2013'!D$2:D$50)+SUMIF('2012'!$A$2:$A$50,$A11,'2012'!D$2:D$50)</f>
        <v>180</v>
      </c>
      <c r="E11" s="14" cm="1">
        <f t="array" ref="E11">MAX(IF('2024'!$A$2:$A$50=$A11,'2024'!E$2:E$50),IF('2023'!$A$2:$A$50=$A11,'2023'!E$2:E$50),IF('2022'!$A$2:$A$50=$A11,'2022'!E$2:E$50),IF('2021'!$A$2:$A$50=$A11,'2021'!E$2:E$50),IF('2020'!$A$2:$A$50=$A11,'2020'!E$2:E$50),IF('2019'!$A$2:$A$50=$A11,'2019'!E$2:E$50),IF('2018'!$A$2:$A$50=$A11,'2018'!E$2:E$50),IF('2017'!$A$2:$A$50=$A11,'2017'!E$2:E$50),IF('2016'!$A$2:$A$50=$A11,'2016'!E$2:E$50),IF('2015'!$A$2:$A$50=$A11,'2015'!E$2:E$50),IF('2014'!$A$2:$A$50=$A11,'2014'!E$2:E$50),IF('2013'!$A$2:$A$50=$A11,'2013'!E$2:E$50),IF('2012'!$A$2:$A$50=$A11,'2012'!E$2:E$50))</f>
        <v>64</v>
      </c>
      <c r="F11" s="14">
        <f>SUMIF('2024'!$A$2:$A$50,$A11,'2024'!F$2:F$50)+SUMIF('2023'!$A$2:$A$50,$A11,'2023'!F$2:F$50)+SUMIF('2022'!$A$2:$A$50,$A11,'2022'!F$2:F$50)+SUMIF('2021'!$A$2:$A$50,$A11,'2021'!F$2:F$50)+SUMIF('2020'!$A$2:$A$50,$A11,'2020'!F$2:F$50)+SUMIF('2019'!$A$2:$A$50,$A11,'2019'!F$2:F$50)+SUMIF('2018'!$A$2:$A$50,$A11,'2018'!F$2:F$50)+SUMIF('2017'!$A$2:$A$50,$A11,'2017'!F$2:F$50)+SUMIF('2016'!$A$2:$A$50,$A11,'2016'!F$2:F$50)+SUMIF('2015'!$A$2:$A$50,$A11,'2015'!F$2:F$50)+SUMIF('2014'!$A$2:$A$50,$A11,'2014'!F$2:F$50)+SUMIF('2013'!$A$2:$A$50,$A11,'2013'!F$2:F$50)+SUMIF('2012'!$A$2:$A$50,$A11,'2012'!F$2:F$50)</f>
        <v>1</v>
      </c>
      <c r="G11" s="15">
        <f t="shared" si="0"/>
        <v>36</v>
      </c>
      <c r="H11" s="14">
        <f>SUMIF('2024'!$A$2:$A$50,$A11,'2024'!H$2:H$50)+SUMIF('2023'!$A$2:$A$50,$A11,'2023'!H$2:H$50)+SUMIF('2022'!$A$2:$A$50,$A11,'2022'!H$2:H$50)+SUMIF('2021'!$A$2:$A$50,$A11,'2021'!H$2:H$50)+SUMIF('2020'!$A$2:$A$50,$A11,'2020'!H$2:H$50)+SUMIF('2019'!$A$2:$A$50,$A11,'2019'!H$2:H$50)+SUMIF('2018'!$A$2:$A$50,$A11,'2018'!H$2:H$50)+SUMIF('2017'!$A$2:$A$50,$A11,'2017'!H$2:H$50)+SUMIF('2016'!$A$2:$A$50,$A11,'2016'!H$2:H$50)+SUMIF('2015'!$A$2:$A$50,$A11,'2015'!H$2:H$50)+SUMIF('2014'!$A$2:$A$50,$A11,'2014'!H$2:H$50)+SUMIF('2013'!$A$2:$A$50,$A11,'2013'!H$2:H$50)+SUMIF('2012'!$A$2:$A$50,$A11,'2012'!H$2:H$50)</f>
        <v>0</v>
      </c>
      <c r="I11" s="14">
        <f>SUMIF('2024'!$A$2:$A$50,$A11,'2024'!I$2:I$50)+SUMIF('2023'!$A$2:$A$50,$A11,'2023'!I$2:I$50)+SUMIF('2022'!$A$2:$A$50,$A11,'2022'!I$2:I$50)+SUMIF('2021'!$A$2:$A$50,$A11,'2021'!I$2:I$50)+SUMIF('2020'!$A$2:$A$50,$A11,'2020'!I$2:I$50)+SUMIF('2019'!$A$2:$A$50,$A11,'2019'!I$2:I$50)+SUMIF('2018'!$A$2:$A$50,$A11,'2018'!I$2:I$50)+SUMIF('2017'!$A$2:$A$50,$A11,'2017'!I$2:I$50)+SUMIF('2016'!$A$2:$A$50,$A11,'2016'!I$2:I$50)+SUMIF('2015'!$A$2:$A$50,$A11,'2015'!I$2:I$50)+SUMIF('2014'!$A$2:$A$50,$A11,'2014'!I$2:I$50)+SUMIF('2013'!$A$2:$A$50,$A11,'2013'!I$2:I$50)+SUMIF('2012'!$A$2:$A$50,$A11,'2012'!I$2:I$50)</f>
        <v>0</v>
      </c>
      <c r="J11" s="14">
        <f>SUMIF('2024'!$A$2:$A$50,$A11,'2024'!J$2:J$50)+SUMIF('2023'!$A$2:$A$50,$A11,'2023'!J$2:J$50)</f>
        <v>0</v>
      </c>
      <c r="K11" s="14">
        <f>SUMIF('2024'!$A$2:$A$50,$A11,'2024'!K$2:K$50)+SUMIF('2023'!$A$2:$A$50,$A11,'2023'!K$2:K$50)</f>
        <v>0</v>
      </c>
      <c r="L11" s="14">
        <f>SUMIF('2024'!$A$2:$A$50,$A11,'2024'!L$2:L$50)+SUMIF('2023'!$A$2:$A$50,$A11,'2023'!L$2:L$50)+SUMIF('2022'!$A$2:$A$50,$A11,'2022'!J$2:J$50)+SUMIF('2021'!$A$2:$A$50,$A11,'2021'!J$2:J$50)+SUMIF('2020'!$A$2:$A$50,$A11,'2020'!J$2:J$50)+SUMIF('2019'!$A$2:$A$50,$A11,'2019'!J$2:J$50)+SUMIF('2018'!$A$2:$A$50,$A11,'2018'!J$2:J$50)+SUMIF('2017'!$A$2:$A$50,$A11,'2017'!J$2:J$50)+SUMIF('2016'!$A$2:$A$50,$A11,'2016'!J$2:J$50)+SUMIF('2015'!$A$2:$A$50,$A11,'2015'!J$2:J$50)+SUMIF('2014'!$A$2:$A$50,$A11,'2014'!J$2:J$50)+SUMIF('2013'!$A$2:$A$50,$A11,'2013'!J$2:J$50)+SUMIF('2012'!$A$2:$A$50,$A11,'2012'!J$2:J$50)</f>
        <v>0</v>
      </c>
      <c r="M11" s="14">
        <f>SUMIF('2024'!$A$2:$A$50,$A11,'2024'!M$2:M$50)+SUMIF('2023'!$A$2:$A$50,$A11,'2023'!M$2:M$50)+SUMIF('2022'!$A$2:$A$50,$A11,'2022'!K$2:K$50)+SUMIF('2021'!$A$2:$A$50,$A11,'2021'!K$2:K$50)+SUMIF('2020'!$A$2:$A$50,$A11,'2020'!K$2:K$50)+SUMIF('2019'!$A$2:$A$50,$A11,'2019'!K$2:K$50)+SUMIF('2018'!$A$2:$A$50,$A11,'2018'!K$2:K$50)+SUMIF('2017'!$A$2:$A$50,$A11,'2017'!K$2:K$50)+SUMIF('2016'!$A$2:$A$50,$A11,'2016'!K$2:K$50)+SUMIF('2015'!$A$2:$A$50,$A11,'2015'!K$2:K$50)+SUMIF('2014'!$A$2:$A$50,$A11,'2014'!K$2:K$50)+SUMIF('2013'!$A$2:$A$50,$A11,'2013'!K$2:K$50)+SUMIF('2012'!$A$2:$A$50,$A11,'2012'!K$2:K$50)</f>
        <v>2</v>
      </c>
      <c r="N11" s="14">
        <f>SUMIF('2024'!$A$2:$A$50,$A11,'2024'!N$2:N$50)+SUMIF('2023'!$A$2:$A$50,$A11,'2023'!N$2:N$50)+SUMIF('2022'!$A$2:$A$50,$A11,'2022'!L$2:L$50)+SUMIF('2021'!$A$2:$A$50,$A11,'2021'!L$2:L$50)+SUMIF('2020'!$A$2:$A$50,$A11,'2020'!L$2:L$50)+SUMIF('2019'!$A$2:$A$50,$A11,'2019'!L$2:L$50)+SUMIF('2018'!$A$2:$A$50,$A11,'2018'!L$2:L$50)+SUMIF('2017'!$A$2:$A$50,$A11,'2017'!L$2:L$50)+SUMIF('2016'!$A$2:$A$50,$A11,'2016'!L$2:L$50)+SUMIF('2015'!$A$2:$A$50,$A11,'2015'!L$2:L$50)+SUMIF('2014'!$A$2:$A$50,$A11,'2014'!L$2:L$50)+SUMIF('2013'!$A$2:$A$50,$A11,'2013'!L$2:L$50)+SUMIF('2012'!$A$2:$A$50,$A11,'2012'!L$2:L$50)</f>
        <v>0</v>
      </c>
      <c r="O11" s="14">
        <f>SUMIF('2024'!$A$2:$A$50,$A11,'2024'!O$2:O$50)+SUMIF('2023'!$A$2:$A$50,$A11,'2023'!O$2:O$50)+SUMIF('2022'!$A$2:$A$50,$A11,'2022'!M$2:M$50)+SUMIF('2021'!$A$2:$A$50,$A11,'2021'!M$2:M$50)+SUMIF('2020'!$A$2:$A$50,$A11,'2020'!M$2:M$50)+SUMIF('2019'!$A$2:$A$50,$A11,'2019'!M$2:M$50)+SUMIF('2018'!$A$2:$A$50,$A11,'2018'!M$2:M$50)+SUMIF('2017'!$A$2:$A$50,$A11,'2017'!M$2:M$50)+SUMIF('2016'!$A$2:$A$50,$A11,'2016'!M$2:M$50)+SUMIF('2015'!$A$2:$A$50,$A11,'2015'!M$2:M$50)+SUMIF('2014'!$A$2:$A$50,$A11,'2014'!M$2:M$50)+SUMIF('2013'!$A$2:$A$50,$A11,'2013'!M$2:M$50)+SUMIF('2012'!$A$2:$A$50,$A11,'2012'!M$2:M$50)</f>
        <v>0</v>
      </c>
      <c r="P11" s="14">
        <f t="shared" si="1"/>
        <v>2</v>
      </c>
      <c r="Q11" s="14">
        <f t="shared" si="2"/>
        <v>7</v>
      </c>
      <c r="R11" s="14">
        <f>SUMIF('2024'!$A$2:$A$50,$A11,'2024'!R$2:R$50)+SUMIF('2023'!$A$2:$A$50,$A11,'2023'!R$2:R$50)+SUMIF('2022'!$A$2:$A$50,$A11,'2022'!P$2:P$50)+SUMIF('2021'!$A$2:$A$50,$A11,'2021'!P$2:P$50)+SUMIF('2020'!$A$2:$A$50,$A11,'2020'!P$2:P$50)+SUMIF('2019'!$A$2:$A$50,$A11,'2019'!P$2:P$50)+SUMIF('2018'!$A$2:$A$50,$A11,'2018'!P$2:P$50)+SUMIF('2017'!$A$2:$A$50,$A11,'2017'!P$2:P$50)+SUMIF('2016'!$A$2:$A$50,$A11,'2016'!P$2:P$50)+SUMIF('2015'!$A$2:$A$50,$A11,'2015'!P$2:P$50)+SUMIF('2014'!$A$2:$A$50,$A11,'2014'!P$2:P$50)+SUMIF('2013'!$A$2:$A$50,$A11,'2013'!P$2:P$50)+SUMIF('2012'!$A$2:$A$50,$A11,'2012'!P$2:P$50)</f>
        <v>61</v>
      </c>
      <c r="S11" s="14">
        <f>SUMIF('2024'!$A$2:$A$50,$A11,'2024'!S$2:S$50)+SUMIF('2023'!$A$2:$A$50,$A11,'2023'!S$2:S$50)+SUMIF('2022'!$A$2:$A$50,$A11,'2022'!Q$2:Q$50)+SUMIF('2021'!$A$2:$A$50,$A11,'2021'!Q$2:Q$50)+SUMIF('2020'!$A$2:$A$50,$A11,'2020'!Q$2:Q$50)+SUMIF('2019'!$A$2:$A$50,$A11,'2019'!Q$2:Q$50)+SUMIF('2018'!$A$2:$A$50,$A11,'2018'!Q$2:Q$50)+SUMIF('2017'!$A$2:$A$50,$A11,'2017'!Q$2:Q$50)+SUMIF('2016'!$A$2:$A$50,$A11,'2016'!Q$2:Q$50)+SUMIF('2015'!$A$2:$A$50,$A11,'2015'!Q$2:Q$50)+SUMIF('2014'!$A$2:$A$50,$A11,'2014'!Q$2:Q$50)+SUMIF('2013'!$A$2:$A$50,$A11,'2013'!Q$2:Q$50)+SUMIF('2012'!$A$2:$A$50,$A11,'2012'!Q$2:Q$50)</f>
        <v>1</v>
      </c>
      <c r="T11" s="15">
        <f t="shared" si="3"/>
        <v>61</v>
      </c>
      <c r="U11" s="15">
        <f t="shared" si="4"/>
        <v>8.7142857142857135</v>
      </c>
      <c r="V11" s="16">
        <f t="shared" si="5"/>
        <v>42</v>
      </c>
      <c r="W11" s="17" cm="1">
        <f t="array" ref="W11">MAX(IF('2024'!$A$2:$A$50=$A11,'2024'!$W$2:$W$50),IF('2023'!$A$2:$A$50=$A11,'2023'!$W$2:$W$50),IF('2022'!$A$2:$A$50=$A11,'2022'!$U$2:U$50),IF('2021'!$A$2:$A$50=$A11,'2021'!$U$2:U$50),IF('2020'!$A$2:$A$50=$A11,'2020'!$U$2:U$50),IF('2019'!$A$2:$A$50=$A11,'2019'!$U$2:U$50),IF('2018'!$A$2:$A$50=$A11,'2018'!$U$2:U$50),IF('2017'!$A$2:$A$50=$A11,'2017'!$U$2:U$50),IF('2016'!$A$2:$A$50=$A11,'2016'!$U$2:U$50),IF('2015'!$A$2:$A$50=$A11,'2015'!$U$2:U$50),IF('2014'!$A$2:$A$50=$A11,'2014'!$U$2:U$50),IF('2013'!$A$2:$A$50=$A11,'2013'!$U$2:U$50),IF('2012'!$A$2:$A$50=$A11,'2012'!$U$2:U$50))</f>
        <v>1</v>
      </c>
      <c r="X11" s="18" t="s">
        <v>23</v>
      </c>
      <c r="Y11" s="19" cm="1">
        <f t="array" ref="Y11">MIN(IF(IF('2024'!$A$2:A$50=$A11,1,0)*IF('2024'!$W$2:$W$50=$W11,1,0)&gt;0,'2024'!$Y$2:$Y$50),IF(IF('2023'!$A$2:A$50=$A11,1,0)*IF('2023'!$W$2:$W$50=$W11,1,0)&gt;0,'2023'!$Y$2:$Y$50),IF(IF('2022'!$A$2:A$50=$A11,1,0)*IF('2022'!$U$2:$U$50=$W11,1,0)&gt;0,'2022'!$W$2:$W$50),IF(IF('2021'!$A$2:A$50=$A11,1,0)*IF('2021'!$U$2:$U$50=$W11,1,0)&gt;0,'2021'!$W$2:$W$50),IF(IF('2020'!$A$2:A$50=$A11,1,0)*IF('2020'!$U$2:$U$50=$W11,1,0)&gt;0,'2020'!$W$2:$W$50),IF(IF('2019'!$A$2:A$50=$A11,1,0)*IF('2019'!$U$2:$U$50=$W11,1,0)&gt;0,'2019'!$W$2:$W$50),IF(IF('2018'!$A$2:A$50=$A11,1,0)*IF('2018'!$U$2:$U$50=$W11,1,0)&gt;0,'2018'!$W$2:$W$50),IF(IF('2017'!$A$2:A$50=$A11,1,0)*IF('2017'!$U$2:$U$50=$W11,1,0)&gt;0,'2017'!$W$2:$W$50),IF(IF('2016'!$A$2:A$50=$A11,1,0)*IF('2016'!$U$2:$U$50=$W11,1,0)&gt;0,'2016'!$W$2:$W$50),IF(IF('2015'!$A$2:A$50=$A11,1,0)*IF('2015'!$U$2:$U$50=$W11,1,0)&gt;0,'2015'!$W$2:$W$50),IF(IF('2014'!$A$2:A$50=$A11,1,0)*IF('2014'!$U$2:$U$50=$W11,1,0)&gt;0,'2014'!$W$2:$W$50),IF(IF('2013'!$A$2:A$50=$A11,1,0)*IF('2013'!$U$2:$U$50=$W11,1,0)&gt;0,'2013'!$W$2:$W$50),IF(IF('2012'!$A$2:A$50=$A11,1,0)*IF('2012'!$U$2:$U$50=$W11,1,0)&gt;0,'2012'!$W$2:$W$50))</f>
        <v>35</v>
      </c>
      <c r="Z11" s="20"/>
      <c r="AA11" s="21" cm="1">
        <f t="array" ref="AA11">SUM(IF('2024'!$A$2:$A$50=$A11,TRUNC('2024'!Q$2:Q$50),0))+SUM(IF('2023'!$A$2:$A$50=$A11,TRUNC('2023'!Q$2:Q$50),0))+SUM(IF('2022'!$A$2:$A$50=$A11,TRUNC('2022'!O$2:O$50),0))+SUM(IF('2021'!$A$2:$A$50=$A11,TRUNC('2021'!O$2:O$50),0))+SUM(IF('2020'!$A$2:$A$50=$A11,TRUNC('2020'!O$2:O$50),0))+SUM(IF('2019'!$A$2:$A$50=$A11,TRUNC('2019'!O$2:O$50),0))+SUM(IF('2018'!$A$2:$A$50=$A11,TRUNC('2018'!O$2:O$50),0))+SUM(IF('2017'!$A$2:$A$50=$A11,TRUNC('2017'!O$2:O$50),0))+SUM(IF('2016'!$A$2:$A$50=$A11,TRUNC('2016'!O$2:O$50),0))+SUM(IF('2015'!$A$2:$A$50=$A11,TRUNC('2015'!O$2:O$50),0))+SUM(IF('2014'!$A$2:$A$50=$A11,TRUNC('2014'!O$2:O$50),0))+SUM(IF('2013'!$A$2:$A$50=$A11,TRUNC('2013'!O$2:O$50),0))+SUM(IF('2012'!$A$2:$A$50=$A11,TRUNC('2012'!O$2:O$50),0))</f>
        <v>7</v>
      </c>
      <c r="AB11" s="21" cm="1">
        <f t="array" ref="AB11">SUM(IF('2024'!$A$2:$A$50=$A11,MOD('2024'!Q$2:Q$50,1),0))+SUM(IF('2023'!$A$2:$A$50=$A11,MOD('2023'!Q$2:Q$50,1),0))+SUM(IF('2022'!$A$2:$A$50=$A11,MOD('2022'!O$2:O$50,1),0))+SUM(IF('2021'!$A$2:$A$50=$A11,MOD('2021'!O$2:O$50,1),0))+SUM(IF('2020'!$A$2:$A$50=$A11,MOD('2020'!O$2:O$50,1),0))+SUM(IF('2019'!$A$2:$A$50=$A11,MOD('2019'!O$2:O$50,1),0))+SUM(IF('2018'!$A$2:$A$50=$A11,MOD('2018'!O$2:O$50,1),0))+SUM(IF('2017'!$A$2:$A$50=$A11,MOD('2017'!O$2:O$50,1),0))+SUM(IF('2016'!$A$2:$A$50=$A11,MOD('2016'!O$2:O$50,1),0))+SUM(IF('2015'!$A$2:$A$50=$A11,MOD('2015'!O$2:O$50,1),0))+SUM(IF('2014'!$A$2:$A$50=$A11,MOD('2014'!O$2:O$50,1),0))+SUM(IF('2013'!$A$2:$A$50=$A11,MOD('2013'!O$2:O$50,1),0))+SUM(IF('2012'!$A$2:$A$50=$A11,MOD('2012'!O$2:O$50,1),0))</f>
        <v>0</v>
      </c>
      <c r="AC11" s="21">
        <f t="shared" si="6"/>
        <v>0</v>
      </c>
    </row>
    <row r="12" spans="1:29" ht="14.25" customHeight="1" x14ac:dyDescent="0.6">
      <c r="A12" s="13" t="s">
        <v>32</v>
      </c>
      <c r="B12" s="14">
        <f>SUMIF('2024'!$A$2:$A$50,$A12,'2024'!B$2:B$50)+SUMIF('2023'!$A$2:$A$50,$A12,'2023'!B$2:B$50)+SUMIF('2022'!$A$2:$A$50,$A12,'2022'!B$2:B$50)+SUMIF('2021'!$A$2:$A$50,$A12,'2021'!B$2:B$50)+SUMIF('2020'!$A$2:$A$50,$A12,'2020'!B$2:B$50)+SUMIF('2019'!$A$2:$A$50,$A12,'2019'!B$2:B$50)+SUMIF('2018'!$A$2:$A$50,$A12,'2018'!B$2:B$50)+SUMIF('2017'!$A$2:$A$50,$A12,'2017'!B$2:B$50)+SUMIF('2016'!$A$2:$A$50,$A12,'2016'!B$2:B$50)+SUMIF('2015'!$A$2:$A$50,$A12,'2015'!B$2:B$50)+SUMIF('2014'!$A$2:$A$50,$A12,'2014'!B$2:B$50)+SUMIF('2013'!$A$2:$A$50,$A12,'2013'!B$2:B$50)+SUMIF('2012'!$A$2:$A$50,$A12,'2012'!B$2:B$50)</f>
        <v>4</v>
      </c>
      <c r="C12" s="14">
        <f>SUMIF('2024'!$A$2:$A$50,$A12,'2024'!C$2:C$50)+SUMIF('2023'!$A$2:$A$50,$A12,'2023'!C$2:C$50)+SUMIF('2022'!$A$2:$A$50,$A12,'2022'!C$2:C$50)+SUMIF('2021'!$A$2:$A$50,$A12,'2021'!C$2:C$50)+SUMIF('2020'!$A$2:$A$50,$A12,'2020'!C$2:C$50)+SUMIF('2019'!$A$2:$A$50,$A12,'2019'!C$2:C$50)+SUMIF('2018'!$A$2:$A$50,$A12,'2018'!C$2:C$50)+SUMIF('2017'!$A$2:$A$50,$A12,'2017'!C$2:C$50)+SUMIF('2016'!$A$2:$A$50,$A12,'2016'!C$2:C$50)+SUMIF('2015'!$A$2:$A$50,$A12,'2015'!C$2:C$50)+SUMIF('2014'!$A$2:$A$50,$A12,'2014'!C$2:C$50)+SUMIF('2013'!$A$2:$A$50,$A12,'2013'!C$2:C$50)+SUMIF('2012'!$A$2:$A$50,$A12,'2012'!C$2:C$50)</f>
        <v>3</v>
      </c>
      <c r="D12" s="14">
        <f>SUMIF('2024'!$A$2:$A$50,$A12,'2024'!D$2:D$50)+SUMIF('2023'!$A$2:$A$50,$A12,'2023'!D$2:D$50)+SUMIF('2022'!$A$2:$A$50,$A12,'2022'!D$2:D$50)+SUMIF('2021'!$A$2:$A$50,$A12,'2021'!D$2:D$50)+SUMIF('2020'!$A$2:$A$50,$A12,'2020'!D$2:D$50)+SUMIF('2019'!$A$2:$A$50,$A12,'2019'!D$2:D$50)+SUMIF('2018'!$A$2:$A$50,$A12,'2018'!D$2:D$50)+SUMIF('2017'!$A$2:$A$50,$A12,'2017'!D$2:D$50)+SUMIF('2016'!$A$2:$A$50,$A12,'2016'!D$2:D$50)+SUMIF('2015'!$A$2:$A$50,$A12,'2015'!D$2:D$50)+SUMIF('2014'!$A$2:$A$50,$A12,'2014'!D$2:D$50)+SUMIF('2013'!$A$2:$A$50,$A12,'2013'!D$2:D$50)+SUMIF('2012'!$A$2:$A$50,$A12,'2012'!D$2:D$50)</f>
        <v>33</v>
      </c>
      <c r="E12" s="14" cm="1">
        <f t="array" ref="E12">MAX(IF('2024'!$A$2:$A$50=$A12,'2024'!E$2:E$50),IF('2023'!$A$2:$A$50=$A12,'2023'!E$2:E$50),IF('2022'!$A$2:$A$50=$A12,'2022'!E$2:E$50),IF('2021'!$A$2:$A$50=$A12,'2021'!E$2:E$50),IF('2020'!$A$2:$A$50=$A12,'2020'!E$2:E$50),IF('2019'!$A$2:$A$50=$A12,'2019'!E$2:E$50),IF('2018'!$A$2:$A$50=$A12,'2018'!E$2:E$50),IF('2017'!$A$2:$A$50=$A12,'2017'!E$2:E$50),IF('2016'!$A$2:$A$50=$A12,'2016'!E$2:E$50),IF('2015'!$A$2:$A$50=$A12,'2015'!E$2:E$50),IF('2014'!$A$2:$A$50=$A12,'2014'!E$2:E$50),IF('2013'!$A$2:$A$50=$A12,'2013'!E$2:E$50),IF('2012'!$A$2:$A$50=$A12,'2012'!E$2:E$50))</f>
        <v>21</v>
      </c>
      <c r="F12" s="14">
        <f>SUMIF('2024'!$A$2:$A$50,$A12,'2024'!F$2:F$50)+SUMIF('2023'!$A$2:$A$50,$A12,'2023'!F$2:F$50)+SUMIF('2022'!$A$2:$A$50,$A12,'2022'!F$2:F$50)+SUMIF('2021'!$A$2:$A$50,$A12,'2021'!F$2:F$50)+SUMIF('2020'!$A$2:$A$50,$A12,'2020'!F$2:F$50)+SUMIF('2019'!$A$2:$A$50,$A12,'2019'!F$2:F$50)+SUMIF('2018'!$A$2:$A$50,$A12,'2018'!F$2:F$50)+SUMIF('2017'!$A$2:$A$50,$A12,'2017'!F$2:F$50)+SUMIF('2016'!$A$2:$A$50,$A12,'2016'!F$2:F$50)+SUMIF('2015'!$A$2:$A$50,$A12,'2015'!F$2:F$50)+SUMIF('2014'!$A$2:$A$50,$A12,'2014'!F$2:F$50)+SUMIF('2013'!$A$2:$A$50,$A12,'2013'!F$2:F$50)+SUMIF('2012'!$A$2:$A$50,$A12,'2012'!F$2:F$50)</f>
        <v>0</v>
      </c>
      <c r="G12" s="15">
        <f t="shared" si="0"/>
        <v>11</v>
      </c>
      <c r="H12" s="14">
        <f>SUMIF('2024'!$A$2:$A$50,$A12,'2024'!H$2:H$50)+SUMIF('2023'!$A$2:$A$50,$A12,'2023'!H$2:H$50)+SUMIF('2022'!$A$2:$A$50,$A12,'2022'!H$2:H$50)+SUMIF('2021'!$A$2:$A$50,$A12,'2021'!H$2:H$50)+SUMIF('2020'!$A$2:$A$50,$A12,'2020'!H$2:H$50)+SUMIF('2019'!$A$2:$A$50,$A12,'2019'!H$2:H$50)+SUMIF('2018'!$A$2:$A$50,$A12,'2018'!H$2:H$50)+SUMIF('2017'!$A$2:$A$50,$A12,'2017'!H$2:H$50)+SUMIF('2016'!$A$2:$A$50,$A12,'2016'!H$2:H$50)+SUMIF('2015'!$A$2:$A$50,$A12,'2015'!H$2:H$50)+SUMIF('2014'!$A$2:$A$50,$A12,'2014'!H$2:H$50)+SUMIF('2013'!$A$2:$A$50,$A12,'2013'!H$2:H$50)+SUMIF('2012'!$A$2:$A$50,$A12,'2012'!H$2:H$50)</f>
        <v>0</v>
      </c>
      <c r="I12" s="14">
        <f>SUMIF('2024'!$A$2:$A$50,$A12,'2024'!I$2:I$50)+SUMIF('2023'!$A$2:$A$50,$A12,'2023'!I$2:I$50)+SUMIF('2022'!$A$2:$A$50,$A12,'2022'!I$2:I$50)+SUMIF('2021'!$A$2:$A$50,$A12,'2021'!I$2:I$50)+SUMIF('2020'!$A$2:$A$50,$A12,'2020'!I$2:I$50)+SUMIF('2019'!$A$2:$A$50,$A12,'2019'!I$2:I$50)+SUMIF('2018'!$A$2:$A$50,$A12,'2018'!I$2:I$50)+SUMIF('2017'!$A$2:$A$50,$A12,'2017'!I$2:I$50)+SUMIF('2016'!$A$2:$A$50,$A12,'2016'!I$2:I$50)+SUMIF('2015'!$A$2:$A$50,$A12,'2015'!I$2:I$50)+SUMIF('2014'!$A$2:$A$50,$A12,'2014'!I$2:I$50)+SUMIF('2013'!$A$2:$A$50,$A12,'2013'!I$2:I$50)+SUMIF('2012'!$A$2:$A$50,$A12,'2012'!I$2:I$50)</f>
        <v>0</v>
      </c>
      <c r="J12" s="14">
        <f>SUMIF('2024'!$A$2:$A$50,$A12,'2024'!J$2:J$50)+SUMIF('2023'!$A$2:$A$50,$A12,'2023'!J$2:J$50)</f>
        <v>0</v>
      </c>
      <c r="K12" s="14">
        <f>SUMIF('2024'!$A$2:$A$50,$A12,'2024'!K$2:K$50)+SUMIF('2023'!$A$2:$A$50,$A12,'2023'!K$2:K$50)</f>
        <v>0</v>
      </c>
      <c r="L12" s="14">
        <f>SUMIF('2024'!$A$2:$A$50,$A12,'2024'!L$2:L$50)+SUMIF('2023'!$A$2:$A$50,$A12,'2023'!L$2:L$50)+SUMIF('2022'!$A$2:$A$50,$A12,'2022'!J$2:J$50)+SUMIF('2021'!$A$2:$A$50,$A12,'2021'!J$2:J$50)+SUMIF('2020'!$A$2:$A$50,$A12,'2020'!J$2:J$50)+SUMIF('2019'!$A$2:$A$50,$A12,'2019'!J$2:J$50)+SUMIF('2018'!$A$2:$A$50,$A12,'2018'!J$2:J$50)+SUMIF('2017'!$A$2:$A$50,$A12,'2017'!J$2:J$50)+SUMIF('2016'!$A$2:$A$50,$A12,'2016'!J$2:J$50)+SUMIF('2015'!$A$2:$A$50,$A12,'2015'!J$2:J$50)+SUMIF('2014'!$A$2:$A$50,$A12,'2014'!J$2:J$50)+SUMIF('2013'!$A$2:$A$50,$A12,'2013'!J$2:J$50)+SUMIF('2012'!$A$2:$A$50,$A12,'2012'!J$2:J$50)</f>
        <v>0</v>
      </c>
      <c r="M12" s="14">
        <f>SUMIF('2024'!$A$2:$A$50,$A12,'2024'!M$2:M$50)+SUMIF('2023'!$A$2:$A$50,$A12,'2023'!M$2:M$50)+SUMIF('2022'!$A$2:$A$50,$A12,'2022'!K$2:K$50)+SUMIF('2021'!$A$2:$A$50,$A12,'2021'!K$2:K$50)+SUMIF('2020'!$A$2:$A$50,$A12,'2020'!K$2:K$50)+SUMIF('2019'!$A$2:$A$50,$A12,'2019'!K$2:K$50)+SUMIF('2018'!$A$2:$A$50,$A12,'2018'!K$2:K$50)+SUMIF('2017'!$A$2:$A$50,$A12,'2017'!K$2:K$50)+SUMIF('2016'!$A$2:$A$50,$A12,'2016'!K$2:K$50)+SUMIF('2015'!$A$2:$A$50,$A12,'2015'!K$2:K$50)+SUMIF('2014'!$A$2:$A$50,$A12,'2014'!K$2:K$50)+SUMIF('2013'!$A$2:$A$50,$A12,'2013'!K$2:K$50)+SUMIF('2012'!$A$2:$A$50,$A12,'2012'!K$2:K$50)</f>
        <v>0</v>
      </c>
      <c r="N12" s="14">
        <f>SUMIF('2024'!$A$2:$A$50,$A12,'2024'!N$2:N$50)+SUMIF('2023'!$A$2:$A$50,$A12,'2023'!N$2:N$50)+SUMIF('2022'!$A$2:$A$50,$A12,'2022'!L$2:L$50)+SUMIF('2021'!$A$2:$A$50,$A12,'2021'!L$2:L$50)+SUMIF('2020'!$A$2:$A$50,$A12,'2020'!L$2:L$50)+SUMIF('2019'!$A$2:$A$50,$A12,'2019'!L$2:L$50)+SUMIF('2018'!$A$2:$A$50,$A12,'2018'!L$2:L$50)+SUMIF('2017'!$A$2:$A$50,$A12,'2017'!L$2:L$50)+SUMIF('2016'!$A$2:$A$50,$A12,'2016'!L$2:L$50)+SUMIF('2015'!$A$2:$A$50,$A12,'2015'!L$2:L$50)+SUMIF('2014'!$A$2:$A$50,$A12,'2014'!L$2:L$50)+SUMIF('2013'!$A$2:$A$50,$A12,'2013'!L$2:L$50)+SUMIF('2012'!$A$2:$A$50,$A12,'2012'!L$2:L$50)</f>
        <v>0</v>
      </c>
      <c r="O12" s="14">
        <f>SUMIF('2024'!$A$2:$A$50,$A12,'2024'!O$2:O$50)+SUMIF('2023'!$A$2:$A$50,$A12,'2023'!O$2:O$50)+SUMIF('2022'!$A$2:$A$50,$A12,'2022'!M$2:M$50)+SUMIF('2021'!$A$2:$A$50,$A12,'2021'!M$2:M$50)+SUMIF('2020'!$A$2:$A$50,$A12,'2020'!M$2:M$50)+SUMIF('2019'!$A$2:$A$50,$A12,'2019'!M$2:M$50)+SUMIF('2018'!$A$2:$A$50,$A12,'2018'!M$2:M$50)+SUMIF('2017'!$A$2:$A$50,$A12,'2017'!M$2:M$50)+SUMIF('2016'!$A$2:$A$50,$A12,'2016'!M$2:M$50)+SUMIF('2015'!$A$2:$A$50,$A12,'2015'!M$2:M$50)+SUMIF('2014'!$A$2:$A$50,$A12,'2014'!M$2:M$50)+SUMIF('2013'!$A$2:$A$50,$A12,'2013'!M$2:M$50)+SUMIF('2012'!$A$2:$A$50,$A12,'2012'!M$2:M$50)</f>
        <v>0</v>
      </c>
      <c r="P12" s="14">
        <f t="shared" si="1"/>
        <v>0</v>
      </c>
      <c r="Q12" s="14">
        <f t="shared" si="2"/>
        <v>4</v>
      </c>
      <c r="R12" s="14">
        <f>SUMIF('2024'!$A$2:$A$50,$A12,'2024'!R$2:R$50)+SUMIF('2023'!$A$2:$A$50,$A12,'2023'!R$2:R$50)+SUMIF('2022'!$A$2:$A$50,$A12,'2022'!P$2:P$50)+SUMIF('2021'!$A$2:$A$50,$A12,'2021'!P$2:P$50)+SUMIF('2020'!$A$2:$A$50,$A12,'2020'!P$2:P$50)+SUMIF('2019'!$A$2:$A$50,$A12,'2019'!P$2:P$50)+SUMIF('2018'!$A$2:$A$50,$A12,'2018'!P$2:P$50)+SUMIF('2017'!$A$2:$A$50,$A12,'2017'!P$2:P$50)+SUMIF('2016'!$A$2:$A$50,$A12,'2016'!P$2:P$50)+SUMIF('2015'!$A$2:$A$50,$A12,'2015'!P$2:P$50)+SUMIF('2014'!$A$2:$A$50,$A12,'2014'!P$2:P$50)+SUMIF('2013'!$A$2:$A$50,$A12,'2013'!P$2:P$50)+SUMIF('2012'!$A$2:$A$50,$A12,'2012'!P$2:P$50)</f>
        <v>37</v>
      </c>
      <c r="S12" s="14">
        <f>SUMIF('2024'!$A$2:$A$50,$A12,'2024'!S$2:S$50)+SUMIF('2023'!$A$2:$A$50,$A12,'2023'!S$2:S$50)+SUMIF('2022'!$A$2:$A$50,$A12,'2022'!Q$2:Q$50)+SUMIF('2021'!$A$2:$A$50,$A12,'2021'!Q$2:Q$50)+SUMIF('2020'!$A$2:$A$50,$A12,'2020'!Q$2:Q$50)+SUMIF('2019'!$A$2:$A$50,$A12,'2019'!Q$2:Q$50)+SUMIF('2018'!$A$2:$A$50,$A12,'2018'!Q$2:Q$50)+SUMIF('2017'!$A$2:$A$50,$A12,'2017'!Q$2:Q$50)+SUMIF('2016'!$A$2:$A$50,$A12,'2016'!Q$2:Q$50)+SUMIF('2015'!$A$2:$A$50,$A12,'2015'!Q$2:Q$50)+SUMIF('2014'!$A$2:$A$50,$A12,'2014'!Q$2:Q$50)+SUMIF('2013'!$A$2:$A$50,$A12,'2013'!Q$2:Q$50)+SUMIF('2012'!$A$2:$A$50,$A12,'2012'!Q$2:Q$50)</f>
        <v>0</v>
      </c>
      <c r="T12" s="15" t="str">
        <f t="shared" si="3"/>
        <v xml:space="preserve"> </v>
      </c>
      <c r="U12" s="15">
        <f t="shared" si="4"/>
        <v>9.25</v>
      </c>
      <c r="V12" s="16" t="str">
        <f t="shared" si="5"/>
        <v xml:space="preserve"> </v>
      </c>
      <c r="W12" s="17" cm="1">
        <f t="array" ref="W12">MAX(IF('2024'!$A$2:$A$50=$A12,'2024'!$W$2:$W$50),IF('2023'!$A$2:$A$50=$A12,'2023'!$W$2:$W$50),IF('2022'!$A$2:$A$50=$A12,'2022'!$U$2:U$50),IF('2021'!$A$2:$A$50=$A12,'2021'!$U$2:U$50),IF('2020'!$A$2:$A$50=$A12,'2020'!$U$2:U$50),IF('2019'!$A$2:$A$50=$A12,'2019'!$U$2:U$50),IF('2018'!$A$2:$A$50=$A12,'2018'!$U$2:U$50),IF('2017'!$A$2:$A$50=$A12,'2017'!$U$2:U$50),IF('2016'!$A$2:$A$50=$A12,'2016'!$U$2:U$50),IF('2015'!$A$2:$A$50=$A12,'2015'!$U$2:U$50),IF('2014'!$A$2:$A$50=$A12,'2014'!$U$2:U$50),IF('2013'!$A$2:$A$50=$A12,'2013'!$U$2:U$50),IF('2012'!$A$2:$A$50=$A12,'2012'!$U$2:U$50))</f>
        <v>0</v>
      </c>
      <c r="X12" s="18" t="s">
        <v>23</v>
      </c>
      <c r="Y12" s="19" cm="1">
        <f t="array" ref="Y12">MIN(IF(IF('2024'!$A$2:A$50=$A12,1,0)*IF('2024'!$W$2:$W$50=$W12,1,0)&gt;0,'2024'!$Y$2:$Y$50),IF(IF('2023'!$A$2:A$50=$A12,1,0)*IF('2023'!$W$2:$W$50=$W12,1,0)&gt;0,'2023'!$Y$2:$Y$50),IF(IF('2022'!$A$2:A$50=$A12,1,0)*IF('2022'!$U$2:$U$50=$W12,1,0)&gt;0,'2022'!$W$2:$W$50),IF(IF('2021'!$A$2:A$50=$A12,1,0)*IF('2021'!$U$2:$U$50=$W12,1,0)&gt;0,'2021'!$W$2:$W$50),IF(IF('2020'!$A$2:A$50=$A12,1,0)*IF('2020'!$U$2:$U$50=$W12,1,0)&gt;0,'2020'!$W$2:$W$50),IF(IF('2019'!$A$2:A$50=$A12,1,0)*IF('2019'!$U$2:$U$50=$W12,1,0)&gt;0,'2019'!$W$2:$W$50),IF(IF('2018'!$A$2:A$50=$A12,1,0)*IF('2018'!$U$2:$U$50=$W12,1,0)&gt;0,'2018'!$W$2:$W$50),IF(IF('2017'!$A$2:A$50=$A12,1,0)*IF('2017'!$U$2:$U$50=$W12,1,0)&gt;0,'2017'!$W$2:$W$50),IF(IF('2016'!$A$2:A$50=$A12,1,0)*IF('2016'!$U$2:$U$50=$W12,1,0)&gt;0,'2016'!$W$2:$W$50),IF(IF('2015'!$A$2:A$50=$A12,1,0)*IF('2015'!$U$2:$U$50=$W12,1,0)&gt;0,'2015'!$W$2:$W$50),IF(IF('2014'!$A$2:A$50=$A12,1,0)*IF('2014'!$U$2:$U$50=$W12,1,0)&gt;0,'2014'!$W$2:$W$50),IF(IF('2013'!$A$2:A$50=$A12,1,0)*IF('2013'!$U$2:$U$50=$W12,1,0)&gt;0,'2013'!$W$2:$W$50),IF(IF('2012'!$A$2:A$50=$A12,1,0)*IF('2012'!$U$2:$U$50=$W12,1,0)&gt;0,'2012'!$W$2:$W$50))</f>
        <v>0</v>
      </c>
      <c r="Z12" s="20"/>
      <c r="AA12" s="21" cm="1">
        <f t="array" ref="AA12">SUM(IF('2024'!$A$2:$A$50=$A12,TRUNC('2024'!Q$2:Q$50),0))+SUM(IF('2023'!$A$2:$A$50=$A12,TRUNC('2023'!Q$2:Q$50),0))+SUM(IF('2022'!$A$2:$A$50=$A12,TRUNC('2022'!O$2:O$50),0))+SUM(IF('2021'!$A$2:$A$50=$A12,TRUNC('2021'!O$2:O$50),0))+SUM(IF('2020'!$A$2:$A$50=$A12,TRUNC('2020'!O$2:O$50),0))+SUM(IF('2019'!$A$2:$A$50=$A12,TRUNC('2019'!O$2:O$50),0))+SUM(IF('2018'!$A$2:$A$50=$A12,TRUNC('2018'!O$2:O$50),0))+SUM(IF('2017'!$A$2:$A$50=$A12,TRUNC('2017'!O$2:O$50),0))+SUM(IF('2016'!$A$2:$A$50=$A12,TRUNC('2016'!O$2:O$50),0))+SUM(IF('2015'!$A$2:$A$50=$A12,TRUNC('2015'!O$2:O$50),0))+SUM(IF('2014'!$A$2:$A$50=$A12,TRUNC('2014'!O$2:O$50),0))+SUM(IF('2013'!$A$2:$A$50=$A12,TRUNC('2013'!O$2:O$50),0))+SUM(IF('2012'!$A$2:$A$50=$A12,TRUNC('2012'!O$2:O$50),0))</f>
        <v>4</v>
      </c>
      <c r="AB12" s="21" cm="1">
        <f t="array" ref="AB12">SUM(IF('2024'!$A$2:$A$50=$A12,MOD('2024'!Q$2:Q$50,1),0))+SUM(IF('2023'!$A$2:$A$50=$A12,MOD('2023'!Q$2:Q$50,1),0))+SUM(IF('2022'!$A$2:$A$50=$A12,MOD('2022'!O$2:O$50,1),0))+SUM(IF('2021'!$A$2:$A$50=$A12,MOD('2021'!O$2:O$50,1),0))+SUM(IF('2020'!$A$2:$A$50=$A12,MOD('2020'!O$2:O$50,1),0))+SUM(IF('2019'!$A$2:$A$50=$A12,MOD('2019'!O$2:O$50,1),0))+SUM(IF('2018'!$A$2:$A$50=$A12,MOD('2018'!O$2:O$50,1),0))+SUM(IF('2017'!$A$2:$A$50=$A12,MOD('2017'!O$2:O$50,1),0))+SUM(IF('2016'!$A$2:$A$50=$A12,MOD('2016'!O$2:O$50,1),0))+SUM(IF('2015'!$A$2:$A$50=$A12,MOD('2015'!O$2:O$50,1),0))+SUM(IF('2014'!$A$2:$A$50=$A12,MOD('2014'!O$2:O$50,1),0))+SUM(IF('2013'!$A$2:$A$50=$A12,MOD('2013'!O$2:O$50,1),0))+SUM(IF('2012'!$A$2:$A$50=$A12,MOD('2012'!O$2:O$50,1),0))</f>
        <v>0</v>
      </c>
      <c r="AC12" s="21">
        <f t="shared" si="6"/>
        <v>0</v>
      </c>
    </row>
    <row r="13" spans="1:29" ht="14.25" customHeight="1" x14ac:dyDescent="0.6">
      <c r="A13" s="13" t="s">
        <v>33</v>
      </c>
      <c r="B13" s="14">
        <f>SUMIF('2024'!$A$2:$A$50,$A13,'2024'!B$2:B$50)+SUMIF('2023'!$A$2:$A$50,$A13,'2023'!B$2:B$50)+SUMIF('2022'!$A$2:$A$50,$A13,'2022'!B$2:B$50)+SUMIF('2021'!$A$2:$A$50,$A13,'2021'!B$2:B$50)+SUMIF('2020'!$A$2:$A$50,$A13,'2020'!B$2:B$50)+SUMIF('2019'!$A$2:$A$50,$A13,'2019'!B$2:B$50)+SUMIF('2018'!$A$2:$A$50,$A13,'2018'!B$2:B$50)+SUMIF('2017'!$A$2:$A$50,$A13,'2017'!B$2:B$50)+SUMIF('2016'!$A$2:$A$50,$A13,'2016'!B$2:B$50)+SUMIF('2015'!$A$2:$A$50,$A13,'2015'!B$2:B$50)+SUMIF('2014'!$A$2:$A$50,$A13,'2014'!B$2:B$50)+SUMIF('2013'!$A$2:$A$50,$A13,'2013'!B$2:B$50)+SUMIF('2012'!$A$2:$A$50,$A13,'2012'!B$2:B$50)</f>
        <v>1</v>
      </c>
      <c r="C13" s="14">
        <f>SUMIF('2024'!$A$2:$A$50,$A13,'2024'!C$2:C$50)+SUMIF('2023'!$A$2:$A$50,$A13,'2023'!C$2:C$50)+SUMIF('2022'!$A$2:$A$50,$A13,'2022'!C$2:C$50)+SUMIF('2021'!$A$2:$A$50,$A13,'2021'!C$2:C$50)+SUMIF('2020'!$A$2:$A$50,$A13,'2020'!C$2:C$50)+SUMIF('2019'!$A$2:$A$50,$A13,'2019'!C$2:C$50)+SUMIF('2018'!$A$2:$A$50,$A13,'2018'!C$2:C$50)+SUMIF('2017'!$A$2:$A$50,$A13,'2017'!C$2:C$50)+SUMIF('2016'!$A$2:$A$50,$A13,'2016'!C$2:C$50)+SUMIF('2015'!$A$2:$A$50,$A13,'2015'!C$2:C$50)+SUMIF('2014'!$A$2:$A$50,$A13,'2014'!C$2:C$50)+SUMIF('2013'!$A$2:$A$50,$A13,'2013'!C$2:C$50)+SUMIF('2012'!$A$2:$A$50,$A13,'2012'!C$2:C$50)</f>
        <v>1</v>
      </c>
      <c r="D13" s="14">
        <f>SUMIF('2024'!$A$2:$A$50,$A13,'2024'!D$2:D$50)+SUMIF('2023'!$A$2:$A$50,$A13,'2023'!D$2:D$50)+SUMIF('2022'!$A$2:$A$50,$A13,'2022'!D$2:D$50)+SUMIF('2021'!$A$2:$A$50,$A13,'2021'!D$2:D$50)+SUMIF('2020'!$A$2:$A$50,$A13,'2020'!D$2:D$50)+SUMIF('2019'!$A$2:$A$50,$A13,'2019'!D$2:D$50)+SUMIF('2018'!$A$2:$A$50,$A13,'2018'!D$2:D$50)+SUMIF('2017'!$A$2:$A$50,$A13,'2017'!D$2:D$50)+SUMIF('2016'!$A$2:$A$50,$A13,'2016'!D$2:D$50)+SUMIF('2015'!$A$2:$A$50,$A13,'2015'!D$2:D$50)+SUMIF('2014'!$A$2:$A$50,$A13,'2014'!D$2:D$50)+SUMIF('2013'!$A$2:$A$50,$A13,'2013'!D$2:D$50)+SUMIF('2012'!$A$2:$A$50,$A13,'2012'!D$2:D$50)</f>
        <v>7</v>
      </c>
      <c r="E13" s="14" cm="1">
        <f t="array" ref="E13">MAX(IF('2024'!$A$2:$A$50=$A13,'2024'!E$2:E$50),IF('2023'!$A$2:$A$50=$A13,'2023'!E$2:E$50),IF('2022'!$A$2:$A$50=$A13,'2022'!E$2:E$50),IF('2021'!$A$2:$A$50=$A13,'2021'!E$2:E$50),IF('2020'!$A$2:$A$50=$A13,'2020'!E$2:E$50),IF('2019'!$A$2:$A$50=$A13,'2019'!E$2:E$50),IF('2018'!$A$2:$A$50=$A13,'2018'!E$2:E$50),IF('2017'!$A$2:$A$50=$A13,'2017'!E$2:E$50),IF('2016'!$A$2:$A$50=$A13,'2016'!E$2:E$50),IF('2015'!$A$2:$A$50=$A13,'2015'!E$2:E$50),IF('2014'!$A$2:$A$50=$A13,'2014'!E$2:E$50),IF('2013'!$A$2:$A$50=$A13,'2013'!E$2:E$50),IF('2012'!$A$2:$A$50=$A13,'2012'!E$2:E$50))</f>
        <v>7</v>
      </c>
      <c r="F13" s="14">
        <f>SUMIF('2024'!$A$2:$A$50,$A13,'2024'!F$2:F$50)+SUMIF('2023'!$A$2:$A$50,$A13,'2023'!F$2:F$50)+SUMIF('2022'!$A$2:$A$50,$A13,'2022'!F$2:F$50)+SUMIF('2021'!$A$2:$A$50,$A13,'2021'!F$2:F$50)+SUMIF('2020'!$A$2:$A$50,$A13,'2020'!F$2:F$50)+SUMIF('2019'!$A$2:$A$50,$A13,'2019'!F$2:F$50)+SUMIF('2018'!$A$2:$A$50,$A13,'2018'!F$2:F$50)+SUMIF('2017'!$A$2:$A$50,$A13,'2017'!F$2:F$50)+SUMIF('2016'!$A$2:$A$50,$A13,'2016'!F$2:F$50)+SUMIF('2015'!$A$2:$A$50,$A13,'2015'!F$2:F$50)+SUMIF('2014'!$A$2:$A$50,$A13,'2014'!F$2:F$50)+SUMIF('2013'!$A$2:$A$50,$A13,'2013'!F$2:F$50)+SUMIF('2012'!$A$2:$A$50,$A13,'2012'!F$2:F$50)</f>
        <v>0</v>
      </c>
      <c r="G13" s="15">
        <f t="shared" si="0"/>
        <v>7</v>
      </c>
      <c r="H13" s="14">
        <f>SUMIF('2024'!$A$2:$A$50,$A13,'2024'!H$2:H$50)+SUMIF('2023'!$A$2:$A$50,$A13,'2023'!H$2:H$50)+SUMIF('2022'!$A$2:$A$50,$A13,'2022'!H$2:H$50)+SUMIF('2021'!$A$2:$A$50,$A13,'2021'!H$2:H$50)+SUMIF('2020'!$A$2:$A$50,$A13,'2020'!H$2:H$50)+SUMIF('2019'!$A$2:$A$50,$A13,'2019'!H$2:H$50)+SUMIF('2018'!$A$2:$A$50,$A13,'2018'!H$2:H$50)+SUMIF('2017'!$A$2:$A$50,$A13,'2017'!H$2:H$50)+SUMIF('2016'!$A$2:$A$50,$A13,'2016'!H$2:H$50)+SUMIF('2015'!$A$2:$A$50,$A13,'2015'!H$2:H$50)+SUMIF('2014'!$A$2:$A$50,$A13,'2014'!H$2:H$50)+SUMIF('2013'!$A$2:$A$50,$A13,'2013'!H$2:H$50)+SUMIF('2012'!$A$2:$A$50,$A13,'2012'!H$2:H$50)</f>
        <v>0</v>
      </c>
      <c r="I13" s="14">
        <f>SUMIF('2024'!$A$2:$A$50,$A13,'2024'!I$2:I$50)+SUMIF('2023'!$A$2:$A$50,$A13,'2023'!I$2:I$50)+SUMIF('2022'!$A$2:$A$50,$A13,'2022'!I$2:I$50)+SUMIF('2021'!$A$2:$A$50,$A13,'2021'!I$2:I$50)+SUMIF('2020'!$A$2:$A$50,$A13,'2020'!I$2:I$50)+SUMIF('2019'!$A$2:$A$50,$A13,'2019'!I$2:I$50)+SUMIF('2018'!$A$2:$A$50,$A13,'2018'!I$2:I$50)+SUMIF('2017'!$A$2:$A$50,$A13,'2017'!I$2:I$50)+SUMIF('2016'!$A$2:$A$50,$A13,'2016'!I$2:I$50)+SUMIF('2015'!$A$2:$A$50,$A13,'2015'!I$2:I$50)+SUMIF('2014'!$A$2:$A$50,$A13,'2014'!I$2:I$50)+SUMIF('2013'!$A$2:$A$50,$A13,'2013'!I$2:I$50)+SUMIF('2012'!$A$2:$A$50,$A13,'2012'!I$2:I$50)</f>
        <v>0</v>
      </c>
      <c r="J13" s="14">
        <f>SUMIF('2024'!$A$2:$A$50,$A13,'2024'!J$2:J$50)+SUMIF('2023'!$A$2:$A$50,$A13,'2023'!J$2:J$50)</f>
        <v>0</v>
      </c>
      <c r="K13" s="14">
        <f>SUMIF('2024'!$A$2:$A$50,$A13,'2024'!K$2:K$50)+SUMIF('2023'!$A$2:$A$50,$A13,'2023'!K$2:K$50)</f>
        <v>0</v>
      </c>
      <c r="L13" s="14">
        <f>SUMIF('2024'!$A$2:$A$50,$A13,'2024'!L$2:L$50)+SUMIF('2023'!$A$2:$A$50,$A13,'2023'!L$2:L$50)+SUMIF('2022'!$A$2:$A$50,$A13,'2022'!J$2:J$50)+SUMIF('2021'!$A$2:$A$50,$A13,'2021'!J$2:J$50)+SUMIF('2020'!$A$2:$A$50,$A13,'2020'!J$2:J$50)+SUMIF('2019'!$A$2:$A$50,$A13,'2019'!J$2:J$50)+SUMIF('2018'!$A$2:$A$50,$A13,'2018'!J$2:J$50)+SUMIF('2017'!$A$2:$A$50,$A13,'2017'!J$2:J$50)+SUMIF('2016'!$A$2:$A$50,$A13,'2016'!J$2:J$50)+SUMIF('2015'!$A$2:$A$50,$A13,'2015'!J$2:J$50)+SUMIF('2014'!$A$2:$A$50,$A13,'2014'!J$2:J$50)+SUMIF('2013'!$A$2:$A$50,$A13,'2013'!J$2:J$50)+SUMIF('2012'!$A$2:$A$50,$A13,'2012'!J$2:J$50)</f>
        <v>0</v>
      </c>
      <c r="M13" s="14">
        <f>SUMIF('2024'!$A$2:$A$50,$A13,'2024'!M$2:M$50)+SUMIF('2023'!$A$2:$A$50,$A13,'2023'!M$2:M$50)+SUMIF('2022'!$A$2:$A$50,$A13,'2022'!K$2:K$50)+SUMIF('2021'!$A$2:$A$50,$A13,'2021'!K$2:K$50)+SUMIF('2020'!$A$2:$A$50,$A13,'2020'!K$2:K$50)+SUMIF('2019'!$A$2:$A$50,$A13,'2019'!K$2:K$50)+SUMIF('2018'!$A$2:$A$50,$A13,'2018'!K$2:K$50)+SUMIF('2017'!$A$2:$A$50,$A13,'2017'!K$2:K$50)+SUMIF('2016'!$A$2:$A$50,$A13,'2016'!K$2:K$50)+SUMIF('2015'!$A$2:$A$50,$A13,'2015'!K$2:K$50)+SUMIF('2014'!$A$2:$A$50,$A13,'2014'!K$2:K$50)+SUMIF('2013'!$A$2:$A$50,$A13,'2013'!K$2:K$50)+SUMIF('2012'!$A$2:$A$50,$A13,'2012'!K$2:K$50)</f>
        <v>1</v>
      </c>
      <c r="N13" s="14">
        <f>SUMIF('2024'!$A$2:$A$50,$A13,'2024'!N$2:N$50)+SUMIF('2023'!$A$2:$A$50,$A13,'2023'!N$2:N$50)+SUMIF('2022'!$A$2:$A$50,$A13,'2022'!L$2:L$50)+SUMIF('2021'!$A$2:$A$50,$A13,'2021'!L$2:L$50)+SUMIF('2020'!$A$2:$A$50,$A13,'2020'!L$2:L$50)+SUMIF('2019'!$A$2:$A$50,$A13,'2019'!L$2:L$50)+SUMIF('2018'!$A$2:$A$50,$A13,'2018'!L$2:L$50)+SUMIF('2017'!$A$2:$A$50,$A13,'2017'!L$2:L$50)+SUMIF('2016'!$A$2:$A$50,$A13,'2016'!L$2:L$50)+SUMIF('2015'!$A$2:$A$50,$A13,'2015'!L$2:L$50)+SUMIF('2014'!$A$2:$A$50,$A13,'2014'!L$2:L$50)+SUMIF('2013'!$A$2:$A$50,$A13,'2013'!L$2:L$50)+SUMIF('2012'!$A$2:$A$50,$A13,'2012'!L$2:L$50)</f>
        <v>0</v>
      </c>
      <c r="O13" s="14">
        <f>SUMIF('2024'!$A$2:$A$50,$A13,'2024'!O$2:O$50)+SUMIF('2023'!$A$2:$A$50,$A13,'2023'!O$2:O$50)+SUMIF('2022'!$A$2:$A$50,$A13,'2022'!M$2:M$50)+SUMIF('2021'!$A$2:$A$50,$A13,'2021'!M$2:M$50)+SUMIF('2020'!$A$2:$A$50,$A13,'2020'!M$2:M$50)+SUMIF('2019'!$A$2:$A$50,$A13,'2019'!M$2:M$50)+SUMIF('2018'!$A$2:$A$50,$A13,'2018'!M$2:M$50)+SUMIF('2017'!$A$2:$A$50,$A13,'2017'!M$2:M$50)+SUMIF('2016'!$A$2:$A$50,$A13,'2016'!M$2:M$50)+SUMIF('2015'!$A$2:$A$50,$A13,'2015'!M$2:M$50)+SUMIF('2014'!$A$2:$A$50,$A13,'2014'!M$2:M$50)+SUMIF('2013'!$A$2:$A$50,$A13,'2013'!M$2:M$50)+SUMIF('2012'!$A$2:$A$50,$A13,'2012'!M$2:M$50)</f>
        <v>0</v>
      </c>
      <c r="P13" s="14">
        <f t="shared" si="1"/>
        <v>1</v>
      </c>
      <c r="Q13" s="14">
        <f t="shared" si="2"/>
        <v>5</v>
      </c>
      <c r="R13" s="14">
        <f>SUMIF('2024'!$A$2:$A$50,$A13,'2024'!R$2:R$50)+SUMIF('2023'!$A$2:$A$50,$A13,'2023'!R$2:R$50)+SUMIF('2022'!$A$2:$A$50,$A13,'2022'!P$2:P$50)+SUMIF('2021'!$A$2:$A$50,$A13,'2021'!P$2:P$50)+SUMIF('2020'!$A$2:$A$50,$A13,'2020'!P$2:P$50)+SUMIF('2019'!$A$2:$A$50,$A13,'2019'!P$2:P$50)+SUMIF('2018'!$A$2:$A$50,$A13,'2018'!P$2:P$50)+SUMIF('2017'!$A$2:$A$50,$A13,'2017'!P$2:P$50)+SUMIF('2016'!$A$2:$A$50,$A13,'2016'!P$2:P$50)+SUMIF('2015'!$A$2:$A$50,$A13,'2015'!P$2:P$50)+SUMIF('2014'!$A$2:$A$50,$A13,'2014'!P$2:P$50)+SUMIF('2013'!$A$2:$A$50,$A13,'2013'!P$2:P$50)+SUMIF('2012'!$A$2:$A$50,$A13,'2012'!P$2:P$50)</f>
        <v>17</v>
      </c>
      <c r="S13" s="14">
        <f>SUMIF('2024'!$A$2:$A$50,$A13,'2024'!S$2:S$50)+SUMIF('2023'!$A$2:$A$50,$A13,'2023'!S$2:S$50)+SUMIF('2022'!$A$2:$A$50,$A13,'2022'!Q$2:Q$50)+SUMIF('2021'!$A$2:$A$50,$A13,'2021'!Q$2:Q$50)+SUMIF('2020'!$A$2:$A$50,$A13,'2020'!Q$2:Q$50)+SUMIF('2019'!$A$2:$A$50,$A13,'2019'!Q$2:Q$50)+SUMIF('2018'!$A$2:$A$50,$A13,'2018'!Q$2:Q$50)+SUMIF('2017'!$A$2:$A$50,$A13,'2017'!Q$2:Q$50)+SUMIF('2016'!$A$2:$A$50,$A13,'2016'!Q$2:Q$50)+SUMIF('2015'!$A$2:$A$50,$A13,'2015'!Q$2:Q$50)+SUMIF('2014'!$A$2:$A$50,$A13,'2014'!Q$2:Q$50)+SUMIF('2013'!$A$2:$A$50,$A13,'2013'!Q$2:Q$50)+SUMIF('2012'!$A$2:$A$50,$A13,'2012'!Q$2:Q$50)</f>
        <v>2</v>
      </c>
      <c r="T13" s="15">
        <f t="shared" si="3"/>
        <v>8.5</v>
      </c>
      <c r="U13" s="15">
        <f t="shared" si="4"/>
        <v>3.4</v>
      </c>
      <c r="V13" s="16">
        <f t="shared" si="5"/>
        <v>15</v>
      </c>
      <c r="W13" s="17" cm="1">
        <f t="array" ref="W13">MAX(IF('2024'!$A$2:$A$50=$A13,'2024'!$W$2:$W$50),IF('2023'!$A$2:$A$50=$A13,'2023'!$W$2:$W$50),IF('2022'!$A$2:$A$50=$A13,'2022'!$U$2:U$50),IF('2021'!$A$2:$A$50=$A13,'2021'!$U$2:U$50),IF('2020'!$A$2:$A$50=$A13,'2020'!$U$2:U$50),IF('2019'!$A$2:$A$50=$A13,'2019'!$U$2:U$50),IF('2018'!$A$2:$A$50=$A13,'2018'!$U$2:U$50),IF('2017'!$A$2:$A$50=$A13,'2017'!$U$2:U$50),IF('2016'!$A$2:$A$50=$A13,'2016'!$U$2:U$50),IF('2015'!$A$2:$A$50=$A13,'2015'!$U$2:U$50),IF('2014'!$A$2:$A$50=$A13,'2014'!$U$2:U$50),IF('2013'!$A$2:$A$50=$A13,'2013'!$U$2:U$50),IF('2012'!$A$2:$A$50=$A13,'2012'!$U$2:U$50))</f>
        <v>2</v>
      </c>
      <c r="X13" s="18" t="s">
        <v>23</v>
      </c>
      <c r="Y13" s="19" cm="1">
        <f t="array" ref="Y13">MIN(IF(IF('2024'!$A$2:A$50=$A13,1,0)*IF('2024'!$W$2:$W$50=$W13,1,0)&gt;0,'2024'!$Y$2:$Y$50),IF(IF('2023'!$A$2:A$50=$A13,1,0)*IF('2023'!$W$2:$W$50=$W13,1,0)&gt;0,'2023'!$Y$2:$Y$50),IF(IF('2022'!$A$2:A$50=$A13,1,0)*IF('2022'!$U$2:$U$50=$W13,1,0)&gt;0,'2022'!$W$2:$W$50),IF(IF('2021'!$A$2:A$50=$A13,1,0)*IF('2021'!$U$2:$U$50=$W13,1,0)&gt;0,'2021'!$W$2:$W$50),IF(IF('2020'!$A$2:A$50=$A13,1,0)*IF('2020'!$U$2:$U$50=$W13,1,0)&gt;0,'2020'!$W$2:$W$50),IF(IF('2019'!$A$2:A$50=$A13,1,0)*IF('2019'!$U$2:$U$50=$W13,1,0)&gt;0,'2019'!$W$2:$W$50),IF(IF('2018'!$A$2:A$50=$A13,1,0)*IF('2018'!$U$2:$U$50=$W13,1,0)&gt;0,'2018'!$W$2:$W$50),IF(IF('2017'!$A$2:A$50=$A13,1,0)*IF('2017'!$U$2:$U$50=$W13,1,0)&gt;0,'2017'!$W$2:$W$50),IF(IF('2016'!$A$2:A$50=$A13,1,0)*IF('2016'!$U$2:$U$50=$W13,1,0)&gt;0,'2016'!$W$2:$W$50),IF(IF('2015'!$A$2:A$50=$A13,1,0)*IF('2015'!$U$2:$U$50=$W13,1,0)&gt;0,'2015'!$W$2:$W$50),IF(IF('2014'!$A$2:A$50=$A13,1,0)*IF('2014'!$U$2:$U$50=$W13,1,0)&gt;0,'2014'!$W$2:$W$50),IF(IF('2013'!$A$2:A$50=$A13,1,0)*IF('2013'!$U$2:$U$50=$W13,1,0)&gt;0,'2013'!$W$2:$W$50),IF(IF('2012'!$A$2:A$50=$A13,1,0)*IF('2012'!$U$2:$U$50=$W13,1,0)&gt;0,'2012'!$W$2:$W$50))</f>
        <v>17</v>
      </c>
      <c r="Z13" s="20"/>
      <c r="AA13" s="21" cm="1">
        <f t="array" ref="AA13">SUM(IF('2024'!$A$2:$A$50=$A13,TRUNC('2024'!Q$2:Q$50),0))+SUM(IF('2023'!$A$2:$A$50=$A13,TRUNC('2023'!Q$2:Q$50),0))+SUM(IF('2022'!$A$2:$A$50=$A13,TRUNC('2022'!O$2:O$50),0))+SUM(IF('2021'!$A$2:$A$50=$A13,TRUNC('2021'!O$2:O$50),0))+SUM(IF('2020'!$A$2:$A$50=$A13,TRUNC('2020'!O$2:O$50),0))+SUM(IF('2019'!$A$2:$A$50=$A13,TRUNC('2019'!O$2:O$50),0))+SUM(IF('2018'!$A$2:$A$50=$A13,TRUNC('2018'!O$2:O$50),0))+SUM(IF('2017'!$A$2:$A$50=$A13,TRUNC('2017'!O$2:O$50),0))+SUM(IF('2016'!$A$2:$A$50=$A13,TRUNC('2016'!O$2:O$50),0))+SUM(IF('2015'!$A$2:$A$50=$A13,TRUNC('2015'!O$2:O$50),0))+SUM(IF('2014'!$A$2:$A$50=$A13,TRUNC('2014'!O$2:O$50),0))+SUM(IF('2013'!$A$2:$A$50=$A13,TRUNC('2013'!O$2:O$50),0))+SUM(IF('2012'!$A$2:$A$50=$A13,TRUNC('2012'!O$2:O$50),0))</f>
        <v>5</v>
      </c>
      <c r="AB13" s="21" cm="1">
        <f t="array" ref="AB13">SUM(IF('2024'!$A$2:$A$50=$A13,MOD('2024'!Q$2:Q$50,1),0))+SUM(IF('2023'!$A$2:$A$50=$A13,MOD('2023'!Q$2:Q$50,1),0))+SUM(IF('2022'!$A$2:$A$50=$A13,MOD('2022'!O$2:O$50,1),0))+SUM(IF('2021'!$A$2:$A$50=$A13,MOD('2021'!O$2:O$50,1),0))+SUM(IF('2020'!$A$2:$A$50=$A13,MOD('2020'!O$2:O$50,1),0))+SUM(IF('2019'!$A$2:$A$50=$A13,MOD('2019'!O$2:O$50,1),0))+SUM(IF('2018'!$A$2:$A$50=$A13,MOD('2018'!O$2:O$50,1),0))+SUM(IF('2017'!$A$2:$A$50=$A13,MOD('2017'!O$2:O$50,1),0))+SUM(IF('2016'!$A$2:$A$50=$A13,MOD('2016'!O$2:O$50,1),0))+SUM(IF('2015'!$A$2:$A$50=$A13,MOD('2015'!O$2:O$50,1),0))+SUM(IF('2014'!$A$2:$A$50=$A13,MOD('2014'!O$2:O$50,1),0))+SUM(IF('2013'!$A$2:$A$50=$A13,MOD('2013'!O$2:O$50,1),0))+SUM(IF('2012'!$A$2:$A$50=$A13,MOD('2012'!O$2:O$50,1),0))</f>
        <v>0</v>
      </c>
      <c r="AC13" s="21">
        <f t="shared" si="6"/>
        <v>0</v>
      </c>
    </row>
    <row r="14" spans="1:29" ht="14.25" customHeight="1" x14ac:dyDescent="0.6">
      <c r="A14" s="13" t="s">
        <v>34</v>
      </c>
      <c r="B14" s="14">
        <f>SUMIF('2024'!$A$2:$A$50,$A14,'2024'!B$2:B$50)+SUMIF('2023'!$A$2:$A$50,$A14,'2023'!B$2:B$50)+SUMIF('2022'!$A$2:$A$50,$A14,'2022'!B$2:B$50)+SUMIF('2021'!$A$2:$A$50,$A14,'2021'!B$2:B$50)+SUMIF('2020'!$A$2:$A$50,$A14,'2020'!B$2:B$50)+SUMIF('2019'!$A$2:$A$50,$A14,'2019'!B$2:B$50)+SUMIF('2018'!$A$2:$A$50,$A14,'2018'!B$2:B$50)+SUMIF('2017'!$A$2:$A$50,$A14,'2017'!B$2:B$50)+SUMIF('2016'!$A$2:$A$50,$A14,'2016'!B$2:B$50)+SUMIF('2015'!$A$2:$A$50,$A14,'2015'!B$2:B$50)+SUMIF('2014'!$A$2:$A$50,$A14,'2014'!B$2:B$50)+SUMIF('2013'!$A$2:$A$50,$A14,'2013'!B$2:B$50)+SUMIF('2012'!$A$2:$A$50,$A14,'2012'!B$2:B$50)</f>
        <v>29</v>
      </c>
      <c r="C14" s="14">
        <f>SUMIF('2024'!$A$2:$A$50,$A14,'2024'!C$2:C$50)+SUMIF('2023'!$A$2:$A$50,$A14,'2023'!C$2:C$50)+SUMIF('2022'!$A$2:$A$50,$A14,'2022'!C$2:C$50)+SUMIF('2021'!$A$2:$A$50,$A14,'2021'!C$2:C$50)+SUMIF('2020'!$A$2:$A$50,$A14,'2020'!C$2:C$50)+SUMIF('2019'!$A$2:$A$50,$A14,'2019'!C$2:C$50)+SUMIF('2018'!$A$2:$A$50,$A14,'2018'!C$2:C$50)+SUMIF('2017'!$A$2:$A$50,$A14,'2017'!C$2:C$50)+SUMIF('2016'!$A$2:$A$50,$A14,'2016'!C$2:C$50)+SUMIF('2015'!$A$2:$A$50,$A14,'2015'!C$2:C$50)+SUMIF('2014'!$A$2:$A$50,$A14,'2014'!C$2:C$50)+SUMIF('2013'!$A$2:$A$50,$A14,'2013'!C$2:C$50)+SUMIF('2012'!$A$2:$A$50,$A14,'2012'!C$2:C$50)</f>
        <v>27</v>
      </c>
      <c r="D14" s="14">
        <f>SUMIF('2024'!$A$2:$A$50,$A14,'2024'!D$2:D$50)+SUMIF('2023'!$A$2:$A$50,$A14,'2023'!D$2:D$50)+SUMIF('2022'!$A$2:$A$50,$A14,'2022'!D$2:D$50)+SUMIF('2021'!$A$2:$A$50,$A14,'2021'!D$2:D$50)+SUMIF('2020'!$A$2:$A$50,$A14,'2020'!D$2:D$50)+SUMIF('2019'!$A$2:$A$50,$A14,'2019'!D$2:D$50)+SUMIF('2018'!$A$2:$A$50,$A14,'2018'!D$2:D$50)+SUMIF('2017'!$A$2:$A$50,$A14,'2017'!D$2:D$50)+SUMIF('2016'!$A$2:$A$50,$A14,'2016'!D$2:D$50)+SUMIF('2015'!$A$2:$A$50,$A14,'2015'!D$2:D$50)+SUMIF('2014'!$A$2:$A$50,$A14,'2014'!D$2:D$50)+SUMIF('2013'!$A$2:$A$50,$A14,'2013'!D$2:D$50)+SUMIF('2012'!$A$2:$A$50,$A14,'2012'!D$2:D$50)</f>
        <v>196</v>
      </c>
      <c r="E14" s="14" cm="1">
        <f t="array" ref="E14">MAX(IF('2024'!$A$2:$A$50=$A14,'2024'!E$2:E$50),IF('2023'!$A$2:$A$50=$A14,'2023'!E$2:E$50),IF('2022'!$A$2:$A$50=$A14,'2022'!E$2:E$50),IF('2021'!$A$2:$A$50=$A14,'2021'!E$2:E$50),IF('2020'!$A$2:$A$50=$A14,'2020'!E$2:E$50),IF('2019'!$A$2:$A$50=$A14,'2019'!E$2:E$50),IF('2018'!$A$2:$A$50=$A14,'2018'!E$2:E$50),IF('2017'!$A$2:$A$50=$A14,'2017'!E$2:E$50),IF('2016'!$A$2:$A$50=$A14,'2016'!E$2:E$50),IF('2015'!$A$2:$A$50=$A14,'2015'!E$2:E$50),IF('2014'!$A$2:$A$50=$A14,'2014'!E$2:E$50),IF('2013'!$A$2:$A$50=$A14,'2013'!E$2:E$50),IF('2012'!$A$2:$A$50=$A14,'2012'!E$2:E$50))</f>
        <v>29</v>
      </c>
      <c r="F14" s="14">
        <f>SUMIF('2024'!$A$2:$A$50,$A14,'2024'!F$2:F$50)+SUMIF('2023'!$A$2:$A$50,$A14,'2023'!F$2:F$50)+SUMIF('2022'!$A$2:$A$50,$A14,'2022'!F$2:F$50)+SUMIF('2021'!$A$2:$A$50,$A14,'2021'!F$2:F$50)+SUMIF('2020'!$A$2:$A$50,$A14,'2020'!F$2:F$50)+SUMIF('2019'!$A$2:$A$50,$A14,'2019'!F$2:F$50)+SUMIF('2018'!$A$2:$A$50,$A14,'2018'!F$2:F$50)+SUMIF('2017'!$A$2:$A$50,$A14,'2017'!F$2:F$50)+SUMIF('2016'!$A$2:$A$50,$A14,'2016'!F$2:F$50)+SUMIF('2015'!$A$2:$A$50,$A14,'2015'!F$2:F$50)+SUMIF('2014'!$A$2:$A$50,$A14,'2014'!F$2:F$50)+SUMIF('2013'!$A$2:$A$50,$A14,'2013'!F$2:F$50)+SUMIF('2012'!$A$2:$A$50,$A14,'2012'!F$2:F$50)</f>
        <v>1</v>
      </c>
      <c r="G14" s="15">
        <f t="shared" si="0"/>
        <v>7.5384615384615383</v>
      </c>
      <c r="H14" s="14">
        <f>SUMIF('2024'!$A$2:$A$50,$A14,'2024'!H$2:H$50)+SUMIF('2023'!$A$2:$A$50,$A14,'2023'!H$2:H$50)+SUMIF('2022'!$A$2:$A$50,$A14,'2022'!H$2:H$50)+SUMIF('2021'!$A$2:$A$50,$A14,'2021'!H$2:H$50)+SUMIF('2020'!$A$2:$A$50,$A14,'2020'!H$2:H$50)+SUMIF('2019'!$A$2:$A$50,$A14,'2019'!H$2:H$50)+SUMIF('2018'!$A$2:$A$50,$A14,'2018'!H$2:H$50)+SUMIF('2017'!$A$2:$A$50,$A14,'2017'!H$2:H$50)+SUMIF('2016'!$A$2:$A$50,$A14,'2016'!H$2:H$50)+SUMIF('2015'!$A$2:$A$50,$A14,'2015'!H$2:H$50)+SUMIF('2014'!$A$2:$A$50,$A14,'2014'!H$2:H$50)+SUMIF('2013'!$A$2:$A$50,$A14,'2013'!H$2:H$50)+SUMIF('2012'!$A$2:$A$50,$A14,'2012'!H$2:H$50)</f>
        <v>0</v>
      </c>
      <c r="I14" s="14">
        <f>SUMIF('2024'!$A$2:$A$50,$A14,'2024'!I$2:I$50)+SUMIF('2023'!$A$2:$A$50,$A14,'2023'!I$2:I$50)+SUMIF('2022'!$A$2:$A$50,$A14,'2022'!I$2:I$50)+SUMIF('2021'!$A$2:$A$50,$A14,'2021'!I$2:I$50)+SUMIF('2020'!$A$2:$A$50,$A14,'2020'!I$2:I$50)+SUMIF('2019'!$A$2:$A$50,$A14,'2019'!I$2:I$50)+SUMIF('2018'!$A$2:$A$50,$A14,'2018'!I$2:I$50)+SUMIF('2017'!$A$2:$A$50,$A14,'2017'!I$2:I$50)+SUMIF('2016'!$A$2:$A$50,$A14,'2016'!I$2:I$50)+SUMIF('2015'!$A$2:$A$50,$A14,'2015'!I$2:I$50)+SUMIF('2014'!$A$2:$A$50,$A14,'2014'!I$2:I$50)+SUMIF('2013'!$A$2:$A$50,$A14,'2013'!I$2:I$50)+SUMIF('2012'!$A$2:$A$50,$A14,'2012'!I$2:I$50)</f>
        <v>0</v>
      </c>
      <c r="J14" s="14">
        <f>SUMIF('2024'!$A$2:$A$50,$A14,'2024'!J$2:J$50)+SUMIF('2023'!$A$2:$A$50,$A14,'2023'!J$2:J$50)</f>
        <v>0</v>
      </c>
      <c r="K14" s="14">
        <f>SUMIF('2024'!$A$2:$A$50,$A14,'2024'!K$2:K$50)+SUMIF('2023'!$A$2:$A$50,$A14,'2023'!K$2:K$50)</f>
        <v>0</v>
      </c>
      <c r="L14" s="14">
        <f>SUMIF('2024'!$A$2:$A$50,$A14,'2024'!L$2:L$50)+SUMIF('2023'!$A$2:$A$50,$A14,'2023'!L$2:L$50)+SUMIF('2022'!$A$2:$A$50,$A14,'2022'!J$2:J$50)+SUMIF('2021'!$A$2:$A$50,$A14,'2021'!J$2:J$50)+SUMIF('2020'!$A$2:$A$50,$A14,'2020'!J$2:J$50)+SUMIF('2019'!$A$2:$A$50,$A14,'2019'!J$2:J$50)+SUMIF('2018'!$A$2:$A$50,$A14,'2018'!J$2:J$50)+SUMIF('2017'!$A$2:$A$50,$A14,'2017'!J$2:J$50)+SUMIF('2016'!$A$2:$A$50,$A14,'2016'!J$2:J$50)+SUMIF('2015'!$A$2:$A$50,$A14,'2015'!J$2:J$50)+SUMIF('2014'!$A$2:$A$50,$A14,'2014'!J$2:J$50)+SUMIF('2013'!$A$2:$A$50,$A14,'2013'!J$2:J$50)+SUMIF('2012'!$A$2:$A$50,$A14,'2012'!J$2:J$50)</f>
        <v>6</v>
      </c>
      <c r="M14" s="14">
        <f>SUMIF('2024'!$A$2:$A$50,$A14,'2024'!M$2:M$50)+SUMIF('2023'!$A$2:$A$50,$A14,'2023'!M$2:M$50)+SUMIF('2022'!$A$2:$A$50,$A14,'2022'!K$2:K$50)+SUMIF('2021'!$A$2:$A$50,$A14,'2021'!K$2:K$50)+SUMIF('2020'!$A$2:$A$50,$A14,'2020'!K$2:K$50)+SUMIF('2019'!$A$2:$A$50,$A14,'2019'!K$2:K$50)+SUMIF('2018'!$A$2:$A$50,$A14,'2018'!K$2:K$50)+SUMIF('2017'!$A$2:$A$50,$A14,'2017'!K$2:K$50)+SUMIF('2016'!$A$2:$A$50,$A14,'2016'!K$2:K$50)+SUMIF('2015'!$A$2:$A$50,$A14,'2015'!K$2:K$50)+SUMIF('2014'!$A$2:$A$50,$A14,'2014'!K$2:K$50)+SUMIF('2013'!$A$2:$A$50,$A14,'2013'!K$2:K$50)+SUMIF('2012'!$A$2:$A$50,$A14,'2012'!K$2:K$50)</f>
        <v>17</v>
      </c>
      <c r="N14" s="14">
        <f>SUMIF('2024'!$A$2:$A$50,$A14,'2024'!N$2:N$50)+SUMIF('2023'!$A$2:$A$50,$A14,'2023'!N$2:N$50)+SUMIF('2022'!$A$2:$A$50,$A14,'2022'!L$2:L$50)+SUMIF('2021'!$A$2:$A$50,$A14,'2021'!L$2:L$50)+SUMIF('2020'!$A$2:$A$50,$A14,'2020'!L$2:L$50)+SUMIF('2019'!$A$2:$A$50,$A14,'2019'!L$2:L$50)+SUMIF('2018'!$A$2:$A$50,$A14,'2018'!L$2:L$50)+SUMIF('2017'!$A$2:$A$50,$A14,'2017'!L$2:L$50)+SUMIF('2016'!$A$2:$A$50,$A14,'2016'!L$2:L$50)+SUMIF('2015'!$A$2:$A$50,$A14,'2015'!L$2:L$50)+SUMIF('2014'!$A$2:$A$50,$A14,'2014'!L$2:L$50)+SUMIF('2013'!$A$2:$A$50,$A14,'2013'!L$2:L$50)+SUMIF('2012'!$A$2:$A$50,$A14,'2012'!L$2:L$50)</f>
        <v>4</v>
      </c>
      <c r="O14" s="14">
        <f>SUMIF('2024'!$A$2:$A$50,$A14,'2024'!O$2:O$50)+SUMIF('2023'!$A$2:$A$50,$A14,'2023'!O$2:O$50)+SUMIF('2022'!$A$2:$A$50,$A14,'2022'!M$2:M$50)+SUMIF('2021'!$A$2:$A$50,$A14,'2021'!M$2:M$50)+SUMIF('2020'!$A$2:$A$50,$A14,'2020'!M$2:M$50)+SUMIF('2019'!$A$2:$A$50,$A14,'2019'!M$2:M$50)+SUMIF('2018'!$A$2:$A$50,$A14,'2018'!M$2:M$50)+SUMIF('2017'!$A$2:$A$50,$A14,'2017'!M$2:M$50)+SUMIF('2016'!$A$2:$A$50,$A14,'2016'!M$2:M$50)+SUMIF('2015'!$A$2:$A$50,$A14,'2015'!M$2:M$50)+SUMIF('2014'!$A$2:$A$50,$A14,'2014'!M$2:M$50)+SUMIF('2013'!$A$2:$A$50,$A14,'2013'!M$2:M$50)+SUMIF('2012'!$A$2:$A$50,$A14,'2012'!M$2:M$50)</f>
        <v>0</v>
      </c>
      <c r="P14" s="14">
        <f t="shared" si="1"/>
        <v>21</v>
      </c>
      <c r="Q14" s="14">
        <f t="shared" si="2"/>
        <v>4</v>
      </c>
      <c r="R14" s="14">
        <f>SUMIF('2024'!$A$2:$A$50,$A14,'2024'!R$2:R$50)+SUMIF('2023'!$A$2:$A$50,$A14,'2023'!R$2:R$50)+SUMIF('2022'!$A$2:$A$50,$A14,'2022'!P$2:P$50)+SUMIF('2021'!$A$2:$A$50,$A14,'2021'!P$2:P$50)+SUMIF('2020'!$A$2:$A$50,$A14,'2020'!P$2:P$50)+SUMIF('2019'!$A$2:$A$50,$A14,'2019'!P$2:P$50)+SUMIF('2018'!$A$2:$A$50,$A14,'2018'!P$2:P$50)+SUMIF('2017'!$A$2:$A$50,$A14,'2017'!P$2:P$50)+SUMIF('2016'!$A$2:$A$50,$A14,'2016'!P$2:P$50)+SUMIF('2015'!$A$2:$A$50,$A14,'2015'!P$2:P$50)+SUMIF('2014'!$A$2:$A$50,$A14,'2014'!P$2:P$50)+SUMIF('2013'!$A$2:$A$50,$A14,'2013'!P$2:P$50)+SUMIF('2012'!$A$2:$A$50,$A14,'2012'!P$2:P$50)</f>
        <v>37</v>
      </c>
      <c r="S14" s="14">
        <f>SUMIF('2024'!$A$2:$A$50,$A14,'2024'!S$2:S$50)+SUMIF('2023'!$A$2:$A$50,$A14,'2023'!S$2:S$50)+SUMIF('2022'!$A$2:$A$50,$A14,'2022'!Q$2:Q$50)+SUMIF('2021'!$A$2:$A$50,$A14,'2021'!Q$2:Q$50)+SUMIF('2020'!$A$2:$A$50,$A14,'2020'!Q$2:Q$50)+SUMIF('2019'!$A$2:$A$50,$A14,'2019'!Q$2:Q$50)+SUMIF('2018'!$A$2:$A$50,$A14,'2018'!Q$2:Q$50)+SUMIF('2017'!$A$2:$A$50,$A14,'2017'!Q$2:Q$50)+SUMIF('2016'!$A$2:$A$50,$A14,'2016'!Q$2:Q$50)+SUMIF('2015'!$A$2:$A$50,$A14,'2015'!Q$2:Q$50)+SUMIF('2014'!$A$2:$A$50,$A14,'2014'!Q$2:Q$50)+SUMIF('2013'!$A$2:$A$50,$A14,'2013'!Q$2:Q$50)+SUMIF('2012'!$A$2:$A$50,$A14,'2012'!Q$2:Q$50)</f>
        <v>1</v>
      </c>
      <c r="T14" s="15">
        <f t="shared" si="3"/>
        <v>37</v>
      </c>
      <c r="U14" s="15">
        <f t="shared" si="4"/>
        <v>9.25</v>
      </c>
      <c r="V14" s="16">
        <f t="shared" si="5"/>
        <v>24</v>
      </c>
      <c r="W14" s="17" cm="1">
        <f t="array" ref="W14">MAX(IF('2024'!$A$2:$A$50=$A14,'2024'!$W$2:$W$50),IF('2023'!$A$2:$A$50=$A14,'2023'!$W$2:$W$50),IF('2022'!$A$2:$A$50=$A14,'2022'!$U$2:U$50),IF('2021'!$A$2:$A$50=$A14,'2021'!$U$2:U$50),IF('2020'!$A$2:$A$50=$A14,'2020'!$U$2:U$50),IF('2019'!$A$2:$A$50=$A14,'2019'!$U$2:U$50),IF('2018'!$A$2:$A$50=$A14,'2018'!$U$2:U$50),IF('2017'!$A$2:$A$50=$A14,'2017'!$U$2:U$50),IF('2016'!$A$2:$A$50=$A14,'2016'!$U$2:U$50),IF('2015'!$A$2:$A$50=$A14,'2015'!$U$2:U$50),IF('2014'!$A$2:$A$50=$A14,'2014'!$U$2:U$50),IF('2013'!$A$2:$A$50=$A14,'2013'!$U$2:U$50),IF('2012'!$A$2:$A$50=$A14,'2012'!$U$2:U$50))</f>
        <v>1</v>
      </c>
      <c r="X14" s="18" t="s">
        <v>23</v>
      </c>
      <c r="Y14" s="19" cm="1">
        <f t="array" ref="Y14">MIN(IF(IF('2024'!$A$2:A$50=$A14,1,0)*IF('2024'!$W$2:$W$50=$W14,1,0)&gt;0,'2024'!$Y$2:$Y$50),IF(IF('2023'!$A$2:A$50=$A14,1,0)*IF('2023'!$W$2:$W$50=$W14,1,0)&gt;0,'2023'!$Y$2:$Y$50),IF(IF('2022'!$A$2:A$50=$A14,1,0)*IF('2022'!$U$2:$U$50=$W14,1,0)&gt;0,'2022'!$W$2:$W$50),IF(IF('2021'!$A$2:A$50=$A14,1,0)*IF('2021'!$U$2:$U$50=$W14,1,0)&gt;0,'2021'!$W$2:$W$50),IF(IF('2020'!$A$2:A$50=$A14,1,0)*IF('2020'!$U$2:$U$50=$W14,1,0)&gt;0,'2020'!$W$2:$W$50),IF(IF('2019'!$A$2:A$50=$A14,1,0)*IF('2019'!$U$2:$U$50=$W14,1,0)&gt;0,'2019'!$W$2:$W$50),IF(IF('2018'!$A$2:A$50=$A14,1,0)*IF('2018'!$U$2:$U$50=$W14,1,0)&gt;0,'2018'!$W$2:$W$50),IF(IF('2017'!$A$2:A$50=$A14,1,0)*IF('2017'!$U$2:$U$50=$W14,1,0)&gt;0,'2017'!$W$2:$W$50),IF(IF('2016'!$A$2:A$50=$A14,1,0)*IF('2016'!$U$2:$U$50=$W14,1,0)&gt;0,'2016'!$W$2:$W$50),IF(IF('2015'!$A$2:A$50=$A14,1,0)*IF('2015'!$U$2:$U$50=$W14,1,0)&gt;0,'2015'!$W$2:$W$50),IF(IF('2014'!$A$2:A$50=$A14,1,0)*IF('2014'!$U$2:$U$50=$W14,1,0)&gt;0,'2014'!$W$2:$W$50),IF(IF('2013'!$A$2:A$50=$A14,1,0)*IF('2013'!$U$2:$U$50=$W14,1,0)&gt;0,'2013'!$W$2:$W$50),IF(IF('2012'!$A$2:A$50=$A14,1,0)*IF('2012'!$U$2:$U$50=$W14,1,0)&gt;0,'2012'!$W$2:$W$50))</f>
        <v>15</v>
      </c>
      <c r="Z14" s="20"/>
      <c r="AA14" s="21" cm="1">
        <f t="array" ref="AA14">SUM(IF('2024'!$A$2:$A$50=$A14,TRUNC('2024'!Q$2:Q$50),0))+SUM(IF('2023'!$A$2:$A$50=$A14,TRUNC('2023'!Q$2:Q$50),0))+SUM(IF('2022'!$A$2:$A$50=$A14,TRUNC('2022'!O$2:O$50),0))+SUM(IF('2021'!$A$2:$A$50=$A14,TRUNC('2021'!O$2:O$50),0))+SUM(IF('2020'!$A$2:$A$50=$A14,TRUNC('2020'!O$2:O$50),0))+SUM(IF('2019'!$A$2:$A$50=$A14,TRUNC('2019'!O$2:O$50),0))+SUM(IF('2018'!$A$2:$A$50=$A14,TRUNC('2018'!O$2:O$50),0))+SUM(IF('2017'!$A$2:$A$50=$A14,TRUNC('2017'!O$2:O$50),0))+SUM(IF('2016'!$A$2:$A$50=$A14,TRUNC('2016'!O$2:O$50),0))+SUM(IF('2015'!$A$2:$A$50=$A14,TRUNC('2015'!O$2:O$50),0))+SUM(IF('2014'!$A$2:$A$50=$A14,TRUNC('2014'!O$2:O$50),0))+SUM(IF('2013'!$A$2:$A$50=$A14,TRUNC('2013'!O$2:O$50),0))+SUM(IF('2012'!$A$2:$A$50=$A14,TRUNC('2012'!O$2:O$50),0))</f>
        <v>4</v>
      </c>
      <c r="AB14" s="21" cm="1">
        <f t="array" ref="AB14">SUM(IF('2024'!$A$2:$A$50=$A14,MOD('2024'!Q$2:Q$50,1),0))+SUM(IF('2023'!$A$2:$A$50=$A14,MOD('2023'!Q$2:Q$50,1),0))+SUM(IF('2022'!$A$2:$A$50=$A14,MOD('2022'!O$2:O$50,1),0))+SUM(IF('2021'!$A$2:$A$50=$A14,MOD('2021'!O$2:O$50,1),0))+SUM(IF('2020'!$A$2:$A$50=$A14,MOD('2020'!O$2:O$50,1),0))+SUM(IF('2019'!$A$2:$A$50=$A14,MOD('2019'!O$2:O$50,1),0))+SUM(IF('2018'!$A$2:$A$50=$A14,MOD('2018'!O$2:O$50,1),0))+SUM(IF('2017'!$A$2:$A$50=$A14,MOD('2017'!O$2:O$50,1),0))+SUM(IF('2016'!$A$2:$A$50=$A14,MOD('2016'!O$2:O$50,1),0))+SUM(IF('2015'!$A$2:$A$50=$A14,MOD('2015'!O$2:O$50,1),0))+SUM(IF('2014'!$A$2:$A$50=$A14,MOD('2014'!O$2:O$50,1),0))+SUM(IF('2013'!$A$2:$A$50=$A14,MOD('2013'!O$2:O$50,1),0))+SUM(IF('2012'!$A$2:$A$50=$A14,MOD('2012'!O$2:O$50,1),0))</f>
        <v>0</v>
      </c>
      <c r="AC14" s="21">
        <f t="shared" si="6"/>
        <v>0</v>
      </c>
    </row>
    <row r="15" spans="1:29" ht="14.25" customHeight="1" x14ac:dyDescent="0.6">
      <c r="A15" s="13" t="s">
        <v>35</v>
      </c>
      <c r="B15" s="14">
        <f>SUMIF('2024'!$A$2:$A$50,$A15,'2024'!B$2:B$50)+SUMIF('2023'!$A$2:$A$50,$A15,'2023'!B$2:B$50)+SUMIF('2022'!$A$2:$A$50,$A15,'2022'!B$2:B$50)+SUMIF('2021'!$A$2:$A$50,$A15,'2021'!B$2:B$50)+SUMIF('2020'!$A$2:$A$50,$A15,'2020'!B$2:B$50)+SUMIF('2019'!$A$2:$A$50,$A15,'2019'!B$2:B$50)+SUMIF('2018'!$A$2:$A$50,$A15,'2018'!B$2:B$50)+SUMIF('2017'!$A$2:$A$50,$A15,'2017'!B$2:B$50)+SUMIF('2016'!$A$2:$A$50,$A15,'2016'!B$2:B$50)+SUMIF('2015'!$A$2:$A$50,$A15,'2015'!B$2:B$50)+SUMIF('2014'!$A$2:$A$50,$A15,'2014'!B$2:B$50)+SUMIF('2013'!$A$2:$A$50,$A15,'2013'!B$2:B$50)+SUMIF('2012'!$A$2:$A$50,$A15,'2012'!B$2:B$50)</f>
        <v>121</v>
      </c>
      <c r="C15" s="14">
        <f>SUMIF('2024'!$A$2:$A$50,$A15,'2024'!C$2:C$50)+SUMIF('2023'!$A$2:$A$50,$A15,'2023'!C$2:C$50)+SUMIF('2022'!$A$2:$A$50,$A15,'2022'!C$2:C$50)+SUMIF('2021'!$A$2:$A$50,$A15,'2021'!C$2:C$50)+SUMIF('2020'!$A$2:$A$50,$A15,'2020'!C$2:C$50)+SUMIF('2019'!$A$2:$A$50,$A15,'2019'!C$2:C$50)+SUMIF('2018'!$A$2:$A$50,$A15,'2018'!C$2:C$50)+SUMIF('2017'!$A$2:$A$50,$A15,'2017'!C$2:C$50)+SUMIF('2016'!$A$2:$A$50,$A15,'2016'!C$2:C$50)+SUMIF('2015'!$A$2:$A$50,$A15,'2015'!C$2:C$50)+SUMIF('2014'!$A$2:$A$50,$A15,'2014'!C$2:C$50)+SUMIF('2013'!$A$2:$A$50,$A15,'2013'!C$2:C$50)+SUMIF('2012'!$A$2:$A$50,$A15,'2012'!C$2:C$50)</f>
        <v>93</v>
      </c>
      <c r="D15" s="14">
        <f>SUMIF('2024'!$A$2:$A$50,$A15,'2024'!D$2:D$50)+SUMIF('2023'!$A$2:$A$50,$A15,'2023'!D$2:D$50)+SUMIF('2022'!$A$2:$A$50,$A15,'2022'!D$2:D$50)+SUMIF('2021'!$A$2:$A$50,$A15,'2021'!D$2:D$50)+SUMIF('2020'!$A$2:$A$50,$A15,'2020'!D$2:D$50)+SUMIF('2019'!$A$2:$A$50,$A15,'2019'!D$2:D$50)+SUMIF('2018'!$A$2:$A$50,$A15,'2018'!D$2:D$50)+SUMIF('2017'!$A$2:$A$50,$A15,'2017'!D$2:D$50)+SUMIF('2016'!$A$2:$A$50,$A15,'2016'!D$2:D$50)+SUMIF('2015'!$A$2:$A$50,$A15,'2015'!D$2:D$50)+SUMIF('2014'!$A$2:$A$50,$A15,'2014'!D$2:D$50)+SUMIF('2013'!$A$2:$A$50,$A15,'2013'!D$2:D$50)+SUMIF('2012'!$A$2:$A$50,$A15,'2012'!D$2:D$50)</f>
        <v>749</v>
      </c>
      <c r="E15" s="14" cm="1">
        <f t="array" ref="E15">MAX(IF('2024'!$A$2:$A$50=$A15,'2024'!E$2:E$50),IF('2023'!$A$2:$A$50=$A15,'2023'!E$2:E$50),IF('2022'!$A$2:$A$50=$A15,'2022'!E$2:E$50),IF('2021'!$A$2:$A$50=$A15,'2021'!E$2:E$50),IF('2020'!$A$2:$A$50=$A15,'2020'!E$2:E$50),IF('2019'!$A$2:$A$50=$A15,'2019'!E$2:E$50),IF('2018'!$A$2:$A$50=$A15,'2018'!E$2:E$50),IF('2017'!$A$2:$A$50=$A15,'2017'!E$2:E$50),IF('2016'!$A$2:$A$50=$A15,'2016'!E$2:E$50),IF('2015'!$A$2:$A$50=$A15,'2015'!E$2:E$50),IF('2014'!$A$2:$A$50=$A15,'2014'!E$2:E$50),IF('2013'!$A$2:$A$50=$A15,'2013'!E$2:E$50),IF('2012'!$A$2:$A$50=$A15,'2012'!E$2:E$50))</f>
        <v>51</v>
      </c>
      <c r="F15" s="14">
        <f>SUMIF('2024'!$A$2:$A$50,$A15,'2024'!F$2:F$50)+SUMIF('2023'!$A$2:$A$50,$A15,'2023'!F$2:F$50)+SUMIF('2022'!$A$2:$A$50,$A15,'2022'!F$2:F$50)+SUMIF('2021'!$A$2:$A$50,$A15,'2021'!F$2:F$50)+SUMIF('2020'!$A$2:$A$50,$A15,'2020'!F$2:F$50)+SUMIF('2019'!$A$2:$A$50,$A15,'2019'!F$2:F$50)+SUMIF('2018'!$A$2:$A$50,$A15,'2018'!F$2:F$50)+SUMIF('2017'!$A$2:$A$50,$A15,'2017'!F$2:F$50)+SUMIF('2016'!$A$2:$A$50,$A15,'2016'!F$2:F$50)+SUMIF('2015'!$A$2:$A$50,$A15,'2015'!F$2:F$50)+SUMIF('2014'!$A$2:$A$50,$A15,'2014'!F$2:F$50)+SUMIF('2013'!$A$2:$A$50,$A15,'2013'!F$2:F$50)+SUMIF('2012'!$A$2:$A$50,$A15,'2012'!F$2:F$50)</f>
        <v>26</v>
      </c>
      <c r="G15" s="15">
        <f t="shared" si="0"/>
        <v>11.17910447761194</v>
      </c>
      <c r="H15" s="14">
        <f>SUMIF('2024'!$A$2:$A$50,$A15,'2024'!H$2:H$50)+SUMIF('2023'!$A$2:$A$50,$A15,'2023'!H$2:H$50)+SUMIF('2022'!$A$2:$A$50,$A15,'2022'!H$2:H$50)+SUMIF('2021'!$A$2:$A$50,$A15,'2021'!H$2:H$50)+SUMIF('2020'!$A$2:$A$50,$A15,'2020'!H$2:H$50)+SUMIF('2019'!$A$2:$A$50,$A15,'2019'!H$2:H$50)+SUMIF('2018'!$A$2:$A$50,$A15,'2018'!H$2:H$50)+SUMIF('2017'!$A$2:$A$50,$A15,'2017'!H$2:H$50)+SUMIF('2016'!$A$2:$A$50,$A15,'2016'!H$2:H$50)+SUMIF('2015'!$A$2:$A$50,$A15,'2015'!H$2:H$50)+SUMIF('2014'!$A$2:$A$50,$A15,'2014'!H$2:H$50)+SUMIF('2013'!$A$2:$A$50,$A15,'2013'!H$2:H$50)+SUMIF('2012'!$A$2:$A$50,$A15,'2012'!H$2:H$50)</f>
        <v>1</v>
      </c>
      <c r="I15" s="14">
        <f>SUMIF('2024'!$A$2:$A$50,$A15,'2024'!I$2:I$50)+SUMIF('2023'!$A$2:$A$50,$A15,'2023'!I$2:I$50)+SUMIF('2022'!$A$2:$A$50,$A15,'2022'!I$2:I$50)+SUMIF('2021'!$A$2:$A$50,$A15,'2021'!I$2:I$50)+SUMIF('2020'!$A$2:$A$50,$A15,'2020'!I$2:I$50)+SUMIF('2019'!$A$2:$A$50,$A15,'2019'!I$2:I$50)+SUMIF('2018'!$A$2:$A$50,$A15,'2018'!I$2:I$50)+SUMIF('2017'!$A$2:$A$50,$A15,'2017'!I$2:I$50)+SUMIF('2016'!$A$2:$A$50,$A15,'2016'!I$2:I$50)+SUMIF('2015'!$A$2:$A$50,$A15,'2015'!I$2:I$50)+SUMIF('2014'!$A$2:$A$50,$A15,'2014'!I$2:I$50)+SUMIF('2013'!$A$2:$A$50,$A15,'2013'!I$2:I$50)+SUMIF('2012'!$A$2:$A$50,$A15,'2012'!I$2:I$50)</f>
        <v>0</v>
      </c>
      <c r="J15" s="14">
        <f>SUMIF('2024'!$A$2:$A$50,$A15,'2024'!J$2:J$50)+SUMIF('2023'!$A$2:$A$50,$A15,'2023'!J$2:J$50)</f>
        <v>5</v>
      </c>
      <c r="K15" s="14">
        <f>SUMIF('2024'!$A$2:$A$50,$A15,'2024'!K$2:K$50)+SUMIF('2023'!$A$2:$A$50,$A15,'2023'!K$2:K$50)</f>
        <v>1</v>
      </c>
      <c r="L15" s="14">
        <f>SUMIF('2024'!$A$2:$A$50,$A15,'2024'!L$2:L$50)+SUMIF('2023'!$A$2:$A$50,$A15,'2023'!L$2:L$50)+SUMIF('2022'!$A$2:$A$50,$A15,'2022'!J$2:J$50)+SUMIF('2021'!$A$2:$A$50,$A15,'2021'!J$2:J$50)+SUMIF('2020'!$A$2:$A$50,$A15,'2020'!J$2:J$50)+SUMIF('2019'!$A$2:$A$50,$A15,'2019'!J$2:J$50)+SUMIF('2018'!$A$2:$A$50,$A15,'2018'!J$2:J$50)+SUMIF('2017'!$A$2:$A$50,$A15,'2017'!J$2:J$50)+SUMIF('2016'!$A$2:$A$50,$A15,'2016'!J$2:J$50)+SUMIF('2015'!$A$2:$A$50,$A15,'2015'!J$2:J$50)+SUMIF('2014'!$A$2:$A$50,$A15,'2014'!J$2:J$50)+SUMIF('2013'!$A$2:$A$50,$A15,'2013'!J$2:J$50)+SUMIF('2012'!$A$2:$A$50,$A15,'2012'!J$2:J$50)</f>
        <v>13</v>
      </c>
      <c r="M15" s="14">
        <f>SUMIF('2024'!$A$2:$A$50,$A15,'2024'!M$2:M$50)+SUMIF('2023'!$A$2:$A$50,$A15,'2023'!M$2:M$50)+SUMIF('2022'!$A$2:$A$50,$A15,'2022'!K$2:K$50)+SUMIF('2021'!$A$2:$A$50,$A15,'2021'!K$2:K$50)+SUMIF('2020'!$A$2:$A$50,$A15,'2020'!K$2:K$50)+SUMIF('2019'!$A$2:$A$50,$A15,'2019'!K$2:K$50)+SUMIF('2018'!$A$2:$A$50,$A15,'2018'!K$2:K$50)+SUMIF('2017'!$A$2:$A$50,$A15,'2017'!K$2:K$50)+SUMIF('2016'!$A$2:$A$50,$A15,'2016'!K$2:K$50)+SUMIF('2015'!$A$2:$A$50,$A15,'2015'!K$2:K$50)+SUMIF('2014'!$A$2:$A$50,$A15,'2014'!K$2:K$50)+SUMIF('2013'!$A$2:$A$50,$A15,'2013'!K$2:K$50)+SUMIF('2012'!$A$2:$A$50,$A15,'2012'!K$2:K$50)</f>
        <v>59</v>
      </c>
      <c r="N15" s="14">
        <f>SUMIF('2024'!$A$2:$A$50,$A15,'2024'!N$2:N$50)+SUMIF('2023'!$A$2:$A$50,$A15,'2023'!N$2:N$50)+SUMIF('2022'!$A$2:$A$50,$A15,'2022'!L$2:L$50)+SUMIF('2021'!$A$2:$A$50,$A15,'2021'!L$2:L$50)+SUMIF('2020'!$A$2:$A$50,$A15,'2020'!L$2:L$50)+SUMIF('2019'!$A$2:$A$50,$A15,'2019'!L$2:L$50)+SUMIF('2018'!$A$2:$A$50,$A15,'2018'!L$2:L$50)+SUMIF('2017'!$A$2:$A$50,$A15,'2017'!L$2:L$50)+SUMIF('2016'!$A$2:$A$50,$A15,'2016'!L$2:L$50)+SUMIF('2015'!$A$2:$A$50,$A15,'2015'!L$2:L$50)+SUMIF('2014'!$A$2:$A$50,$A15,'2014'!L$2:L$50)+SUMIF('2013'!$A$2:$A$50,$A15,'2013'!L$2:L$50)+SUMIF('2012'!$A$2:$A$50,$A15,'2012'!L$2:L$50)</f>
        <v>7</v>
      </c>
      <c r="O15" s="14">
        <f>SUMIF('2024'!$A$2:$A$50,$A15,'2024'!O$2:O$50)+SUMIF('2023'!$A$2:$A$50,$A15,'2023'!O$2:O$50)+SUMIF('2022'!$A$2:$A$50,$A15,'2022'!M$2:M$50)+SUMIF('2021'!$A$2:$A$50,$A15,'2021'!M$2:M$50)+SUMIF('2020'!$A$2:$A$50,$A15,'2020'!M$2:M$50)+SUMIF('2019'!$A$2:$A$50,$A15,'2019'!M$2:M$50)+SUMIF('2018'!$A$2:$A$50,$A15,'2018'!M$2:M$50)+SUMIF('2017'!$A$2:$A$50,$A15,'2017'!M$2:M$50)+SUMIF('2016'!$A$2:$A$50,$A15,'2016'!M$2:M$50)+SUMIF('2015'!$A$2:$A$50,$A15,'2015'!M$2:M$50)+SUMIF('2014'!$A$2:$A$50,$A15,'2014'!M$2:M$50)+SUMIF('2013'!$A$2:$A$50,$A15,'2013'!M$2:M$50)+SUMIF('2012'!$A$2:$A$50,$A15,'2012'!M$2:M$50)</f>
        <v>0</v>
      </c>
      <c r="P15" s="14">
        <f t="shared" si="1"/>
        <v>66</v>
      </c>
      <c r="Q15" s="14">
        <f t="shared" si="2"/>
        <v>158.5</v>
      </c>
      <c r="R15" s="14">
        <f>SUMIF('2024'!$A$2:$A$50,$A15,'2024'!R$2:R$50)+SUMIF('2023'!$A$2:$A$50,$A15,'2023'!R$2:R$50)+SUMIF('2022'!$A$2:$A$50,$A15,'2022'!P$2:P$50)+SUMIF('2021'!$A$2:$A$50,$A15,'2021'!P$2:P$50)+SUMIF('2020'!$A$2:$A$50,$A15,'2020'!P$2:P$50)+SUMIF('2019'!$A$2:$A$50,$A15,'2019'!P$2:P$50)+SUMIF('2018'!$A$2:$A$50,$A15,'2018'!P$2:P$50)+SUMIF('2017'!$A$2:$A$50,$A15,'2017'!P$2:P$50)+SUMIF('2016'!$A$2:$A$50,$A15,'2016'!P$2:P$50)+SUMIF('2015'!$A$2:$A$50,$A15,'2015'!P$2:P$50)+SUMIF('2014'!$A$2:$A$50,$A15,'2014'!P$2:P$50)+SUMIF('2013'!$A$2:$A$50,$A15,'2013'!P$2:P$50)+SUMIF('2012'!$A$2:$A$50,$A15,'2012'!P$2:P$50)</f>
        <v>1179</v>
      </c>
      <c r="S15" s="14">
        <f>SUMIF('2024'!$A$2:$A$50,$A15,'2024'!S$2:S$50)+SUMIF('2023'!$A$2:$A$50,$A15,'2023'!S$2:S$50)+SUMIF('2022'!$A$2:$A$50,$A15,'2022'!Q$2:Q$50)+SUMIF('2021'!$A$2:$A$50,$A15,'2021'!Q$2:Q$50)+SUMIF('2020'!$A$2:$A$50,$A15,'2020'!Q$2:Q$50)+SUMIF('2019'!$A$2:$A$50,$A15,'2019'!Q$2:Q$50)+SUMIF('2018'!$A$2:$A$50,$A15,'2018'!Q$2:Q$50)+SUMIF('2017'!$A$2:$A$50,$A15,'2017'!Q$2:Q$50)+SUMIF('2016'!$A$2:$A$50,$A15,'2016'!Q$2:Q$50)+SUMIF('2015'!$A$2:$A$50,$A15,'2015'!Q$2:Q$50)+SUMIF('2014'!$A$2:$A$50,$A15,'2014'!Q$2:Q$50)+SUMIF('2013'!$A$2:$A$50,$A15,'2013'!Q$2:Q$50)+SUMIF('2012'!$A$2:$A$50,$A15,'2012'!Q$2:Q$50)</f>
        <v>31</v>
      </c>
      <c r="T15" s="15">
        <f t="shared" si="3"/>
        <v>38.032258064516128</v>
      </c>
      <c r="U15" s="15">
        <f t="shared" si="4"/>
        <v>7.4384858044164037</v>
      </c>
      <c r="V15" s="16">
        <f t="shared" si="5"/>
        <v>30.741935483870968</v>
      </c>
      <c r="W15" s="17" cm="1">
        <f t="array" ref="W15">MAX(IF('2024'!$A$2:$A$50=$A15,'2024'!$W$2:$W$50),IF('2023'!$A$2:$A$50=$A15,'2023'!$W$2:$W$50),IF('2022'!$A$2:$A$50=$A15,'2022'!$U$2:U$50),IF('2021'!$A$2:$A$50=$A15,'2021'!$U$2:U$50),IF('2020'!$A$2:$A$50=$A15,'2020'!$U$2:U$50),IF('2019'!$A$2:$A$50=$A15,'2019'!$U$2:U$50),IF('2018'!$A$2:$A$50=$A15,'2018'!$U$2:U$50),IF('2017'!$A$2:$A$50=$A15,'2017'!$U$2:U$50),IF('2016'!$A$2:$A$50=$A15,'2016'!$U$2:U$50),IF('2015'!$A$2:$A$50=$A15,'2015'!$U$2:U$50),IF('2014'!$A$2:$A$50=$A15,'2014'!$U$2:U$50),IF('2013'!$A$2:$A$50=$A15,'2013'!$U$2:U$50),IF('2012'!$A$2:$A$50=$A15,'2012'!$U$2:U$50))</f>
        <v>2</v>
      </c>
      <c r="X15" s="18" t="s">
        <v>23</v>
      </c>
      <c r="Y15" s="19" cm="1">
        <f t="array" ref="Y15">MIN(IF(IF('2024'!$A$2:A$50=$A15,1,0)*IF('2024'!$W$2:$W$50=$W15,1,0)&gt;0,'2024'!$Y$2:$Y$50),IF(IF('2023'!$A$2:A$50=$A15,1,0)*IF('2023'!$W$2:$W$50=$W15,1,0)&gt;0,'2023'!$Y$2:$Y$50),IF(IF('2022'!$A$2:A$50=$A15,1,0)*IF('2022'!$U$2:$U$50=$W15,1,0)&gt;0,'2022'!$W$2:$W$50),IF(IF('2021'!$A$2:A$50=$A15,1,0)*IF('2021'!$U$2:$U$50=$W15,1,0)&gt;0,'2021'!$W$2:$W$50),IF(IF('2020'!$A$2:A$50=$A15,1,0)*IF('2020'!$U$2:$U$50=$W15,1,0)&gt;0,'2020'!$W$2:$W$50),IF(IF('2019'!$A$2:A$50=$A15,1,0)*IF('2019'!$U$2:$U$50=$W15,1,0)&gt;0,'2019'!$W$2:$W$50),IF(IF('2018'!$A$2:A$50=$A15,1,0)*IF('2018'!$U$2:$U$50=$W15,1,0)&gt;0,'2018'!$W$2:$W$50),IF(IF('2017'!$A$2:A$50=$A15,1,0)*IF('2017'!$U$2:$U$50=$W15,1,0)&gt;0,'2017'!$W$2:$W$50),IF(IF('2016'!$A$2:A$50=$A15,1,0)*IF('2016'!$U$2:$U$50=$W15,1,0)&gt;0,'2016'!$W$2:$W$50),IF(IF('2015'!$A$2:A$50=$A15,1,0)*IF('2015'!$U$2:$U$50=$W15,1,0)&gt;0,'2015'!$W$2:$W$50),IF(IF('2014'!$A$2:A$50=$A15,1,0)*IF('2014'!$U$2:$U$50=$W15,1,0)&gt;0,'2014'!$W$2:$W$50),IF(IF('2013'!$A$2:A$50=$A15,1,0)*IF('2013'!$U$2:$U$50=$W15,1,0)&gt;0,'2013'!$W$2:$W$50),IF(IF('2012'!$A$2:A$50=$A15,1,0)*IF('2012'!$U$2:$U$50=$W15,1,0)&gt;0,'2012'!$W$2:$W$50))</f>
        <v>27</v>
      </c>
      <c r="Z15" s="20"/>
      <c r="AA15" s="21" cm="1">
        <f t="array" ref="AA15">SUM(IF('2024'!$A$2:$A$50=$A15,TRUNC('2024'!Q$2:Q$50),0))+SUM(IF('2023'!$A$2:$A$50=$A15,TRUNC('2023'!Q$2:Q$50),0))+SUM(IF('2022'!$A$2:$A$50=$A15,TRUNC('2022'!O$2:O$50),0))+SUM(IF('2021'!$A$2:$A$50=$A15,TRUNC('2021'!O$2:O$50),0))+SUM(IF('2020'!$A$2:$A$50=$A15,TRUNC('2020'!O$2:O$50),0))+SUM(IF('2019'!$A$2:$A$50=$A15,TRUNC('2019'!O$2:O$50),0))+SUM(IF('2018'!$A$2:$A$50=$A15,TRUNC('2018'!O$2:O$50),0))+SUM(IF('2017'!$A$2:$A$50=$A15,TRUNC('2017'!O$2:O$50),0))+SUM(IF('2016'!$A$2:$A$50=$A15,TRUNC('2016'!O$2:O$50),0))+SUM(IF('2015'!$A$2:$A$50=$A15,TRUNC('2015'!O$2:O$50),0))+SUM(IF('2014'!$A$2:$A$50=$A15,TRUNC('2014'!O$2:O$50),0))+SUM(IF('2013'!$A$2:$A$50=$A15,TRUNC('2013'!O$2:O$50),0))+SUM(IF('2012'!$A$2:$A$50=$A15,TRUNC('2012'!O$2:O$50),0))</f>
        <v>158</v>
      </c>
      <c r="AB15" s="21" cm="1">
        <f t="array" ref="AB15">SUM(IF('2024'!$A$2:$A$50=$A15,MOD('2024'!Q$2:Q$50,1),0))+SUM(IF('2023'!$A$2:$A$50=$A15,MOD('2023'!Q$2:Q$50,1),0))+SUM(IF('2022'!$A$2:$A$50=$A15,MOD('2022'!O$2:O$50,1),0))+SUM(IF('2021'!$A$2:$A$50=$A15,MOD('2021'!O$2:O$50,1),0))+SUM(IF('2020'!$A$2:$A$50=$A15,MOD('2020'!O$2:O$50,1),0))+SUM(IF('2019'!$A$2:$A$50=$A15,MOD('2019'!O$2:O$50,1),0))+SUM(IF('2018'!$A$2:$A$50=$A15,MOD('2018'!O$2:O$50,1),0))+SUM(IF('2017'!$A$2:$A$50=$A15,MOD('2017'!O$2:O$50,1),0))+SUM(IF('2016'!$A$2:$A$50=$A15,MOD('2016'!O$2:O$50,1),0))+SUM(IF('2015'!$A$2:$A$50=$A15,MOD('2015'!O$2:O$50,1),0))+SUM(IF('2014'!$A$2:$A$50=$A15,MOD('2014'!O$2:O$50,1),0))+SUM(IF('2013'!$A$2:$A$50=$A15,MOD('2013'!O$2:O$50,1),0))+SUM(IF('2012'!$A$2:$A$50=$A15,MOD('2012'!O$2:O$50,1),0))</f>
        <v>0.50000000000000089</v>
      </c>
      <c r="AC15" s="21">
        <f t="shared" si="6"/>
        <v>0.50000000000000089</v>
      </c>
    </row>
    <row r="16" spans="1:29" ht="14.25" customHeight="1" x14ac:dyDescent="0.6">
      <c r="A16" s="13" t="s">
        <v>36</v>
      </c>
      <c r="B16" s="14">
        <f>SUMIF('2024'!$A$2:$A$50,$A16,'2024'!B$2:B$50)+SUMIF('2023'!$A$2:$A$50,$A16,'2023'!B$2:B$50)+SUMIF('2022'!$A$2:$A$50,$A16,'2022'!B$2:B$50)+SUMIF('2021'!$A$2:$A$50,$A16,'2021'!B$2:B$50)+SUMIF('2020'!$A$2:$A$50,$A16,'2020'!B$2:B$50)+SUMIF('2019'!$A$2:$A$50,$A16,'2019'!B$2:B$50)+SUMIF('2018'!$A$2:$A$50,$A16,'2018'!B$2:B$50)+SUMIF('2017'!$A$2:$A$50,$A16,'2017'!B$2:B$50)+SUMIF('2016'!$A$2:$A$50,$A16,'2016'!B$2:B$50)+SUMIF('2015'!$A$2:$A$50,$A16,'2015'!B$2:B$50)+SUMIF('2014'!$A$2:$A$50,$A16,'2014'!B$2:B$50)+SUMIF('2013'!$A$2:$A$50,$A16,'2013'!B$2:B$50)+SUMIF('2012'!$A$2:$A$50,$A16,'2012'!B$2:B$50)</f>
        <v>15</v>
      </c>
      <c r="C16" s="14">
        <f>SUMIF('2024'!$A$2:$A$50,$A16,'2024'!C$2:C$50)+SUMIF('2023'!$A$2:$A$50,$A16,'2023'!C$2:C$50)+SUMIF('2022'!$A$2:$A$50,$A16,'2022'!C$2:C$50)+SUMIF('2021'!$A$2:$A$50,$A16,'2021'!C$2:C$50)+SUMIF('2020'!$A$2:$A$50,$A16,'2020'!C$2:C$50)+SUMIF('2019'!$A$2:$A$50,$A16,'2019'!C$2:C$50)+SUMIF('2018'!$A$2:$A$50,$A16,'2018'!C$2:C$50)+SUMIF('2017'!$A$2:$A$50,$A16,'2017'!C$2:C$50)+SUMIF('2016'!$A$2:$A$50,$A16,'2016'!C$2:C$50)+SUMIF('2015'!$A$2:$A$50,$A16,'2015'!C$2:C$50)+SUMIF('2014'!$A$2:$A$50,$A16,'2014'!C$2:C$50)+SUMIF('2013'!$A$2:$A$50,$A16,'2013'!C$2:C$50)+SUMIF('2012'!$A$2:$A$50,$A16,'2012'!C$2:C$50)</f>
        <v>8</v>
      </c>
      <c r="D16" s="14">
        <f>SUMIF('2024'!$A$2:$A$50,$A16,'2024'!D$2:D$50)+SUMIF('2023'!$A$2:$A$50,$A16,'2023'!D$2:D$50)+SUMIF('2022'!$A$2:$A$50,$A16,'2022'!D$2:D$50)+SUMIF('2021'!$A$2:$A$50,$A16,'2021'!D$2:D$50)+SUMIF('2020'!$A$2:$A$50,$A16,'2020'!D$2:D$50)+SUMIF('2019'!$A$2:$A$50,$A16,'2019'!D$2:D$50)+SUMIF('2018'!$A$2:$A$50,$A16,'2018'!D$2:D$50)+SUMIF('2017'!$A$2:$A$50,$A16,'2017'!D$2:D$50)+SUMIF('2016'!$A$2:$A$50,$A16,'2016'!D$2:D$50)+SUMIF('2015'!$A$2:$A$50,$A16,'2015'!D$2:D$50)+SUMIF('2014'!$A$2:$A$50,$A16,'2014'!D$2:D$50)+SUMIF('2013'!$A$2:$A$50,$A16,'2013'!D$2:D$50)+SUMIF('2012'!$A$2:$A$50,$A16,'2012'!D$2:D$50)</f>
        <v>34</v>
      </c>
      <c r="E16" s="14" cm="1">
        <f t="array" ref="E16">MAX(IF('2024'!$A$2:$A$50=$A16,'2024'!E$2:E$50),IF('2023'!$A$2:$A$50=$A16,'2023'!E$2:E$50),IF('2022'!$A$2:$A$50=$A16,'2022'!E$2:E$50),IF('2021'!$A$2:$A$50=$A16,'2021'!E$2:E$50),IF('2020'!$A$2:$A$50=$A16,'2020'!E$2:E$50),IF('2019'!$A$2:$A$50=$A16,'2019'!E$2:E$50),IF('2018'!$A$2:$A$50=$A16,'2018'!E$2:E$50),IF('2017'!$A$2:$A$50=$A16,'2017'!E$2:E$50),IF('2016'!$A$2:$A$50=$A16,'2016'!E$2:E$50),IF('2015'!$A$2:$A$50=$A16,'2015'!E$2:E$50),IF('2014'!$A$2:$A$50=$A16,'2014'!E$2:E$50),IF('2013'!$A$2:$A$50=$A16,'2013'!E$2:E$50),IF('2012'!$A$2:$A$50=$A16,'2012'!E$2:E$50))</f>
        <v>14</v>
      </c>
      <c r="F16" s="14">
        <f>SUMIF('2024'!$A$2:$A$50,$A16,'2024'!F$2:F$50)+SUMIF('2023'!$A$2:$A$50,$A16,'2023'!F$2:F$50)+SUMIF('2022'!$A$2:$A$50,$A16,'2022'!F$2:F$50)+SUMIF('2021'!$A$2:$A$50,$A16,'2021'!F$2:F$50)+SUMIF('2020'!$A$2:$A$50,$A16,'2020'!F$2:F$50)+SUMIF('2019'!$A$2:$A$50,$A16,'2019'!F$2:F$50)+SUMIF('2018'!$A$2:$A$50,$A16,'2018'!F$2:F$50)+SUMIF('2017'!$A$2:$A$50,$A16,'2017'!F$2:F$50)+SUMIF('2016'!$A$2:$A$50,$A16,'2016'!F$2:F$50)+SUMIF('2015'!$A$2:$A$50,$A16,'2015'!F$2:F$50)+SUMIF('2014'!$A$2:$A$50,$A16,'2014'!F$2:F$50)+SUMIF('2013'!$A$2:$A$50,$A16,'2013'!F$2:F$50)+SUMIF('2012'!$A$2:$A$50,$A16,'2012'!F$2:F$50)</f>
        <v>1</v>
      </c>
      <c r="G16" s="15">
        <f t="shared" si="0"/>
        <v>4.8571428571428568</v>
      </c>
      <c r="H16" s="14">
        <f>SUMIF('2024'!$A$2:$A$50,$A16,'2024'!H$2:H$50)+SUMIF('2023'!$A$2:$A$50,$A16,'2023'!H$2:H$50)+SUMIF('2022'!$A$2:$A$50,$A16,'2022'!H$2:H$50)+SUMIF('2021'!$A$2:$A$50,$A16,'2021'!H$2:H$50)+SUMIF('2020'!$A$2:$A$50,$A16,'2020'!H$2:H$50)+SUMIF('2019'!$A$2:$A$50,$A16,'2019'!H$2:H$50)+SUMIF('2018'!$A$2:$A$50,$A16,'2018'!H$2:H$50)+SUMIF('2017'!$A$2:$A$50,$A16,'2017'!H$2:H$50)+SUMIF('2016'!$A$2:$A$50,$A16,'2016'!H$2:H$50)+SUMIF('2015'!$A$2:$A$50,$A16,'2015'!H$2:H$50)+SUMIF('2014'!$A$2:$A$50,$A16,'2014'!H$2:H$50)+SUMIF('2013'!$A$2:$A$50,$A16,'2013'!H$2:H$50)+SUMIF('2012'!$A$2:$A$50,$A16,'2012'!H$2:H$50)</f>
        <v>0</v>
      </c>
      <c r="I16" s="14">
        <f>SUMIF('2024'!$A$2:$A$50,$A16,'2024'!I$2:I$50)+SUMIF('2023'!$A$2:$A$50,$A16,'2023'!I$2:I$50)+SUMIF('2022'!$A$2:$A$50,$A16,'2022'!I$2:I$50)+SUMIF('2021'!$A$2:$A$50,$A16,'2021'!I$2:I$50)+SUMIF('2020'!$A$2:$A$50,$A16,'2020'!I$2:I$50)+SUMIF('2019'!$A$2:$A$50,$A16,'2019'!I$2:I$50)+SUMIF('2018'!$A$2:$A$50,$A16,'2018'!I$2:I$50)+SUMIF('2017'!$A$2:$A$50,$A16,'2017'!I$2:I$50)+SUMIF('2016'!$A$2:$A$50,$A16,'2016'!I$2:I$50)+SUMIF('2015'!$A$2:$A$50,$A16,'2015'!I$2:I$50)+SUMIF('2014'!$A$2:$A$50,$A16,'2014'!I$2:I$50)+SUMIF('2013'!$A$2:$A$50,$A16,'2013'!I$2:I$50)+SUMIF('2012'!$A$2:$A$50,$A16,'2012'!I$2:I$50)</f>
        <v>0</v>
      </c>
      <c r="J16" s="14">
        <f>SUMIF('2024'!$A$2:$A$50,$A16,'2024'!J$2:J$50)+SUMIF('2023'!$A$2:$A$50,$A16,'2023'!J$2:J$50)</f>
        <v>0</v>
      </c>
      <c r="K16" s="14">
        <f>SUMIF('2024'!$A$2:$A$50,$A16,'2024'!K$2:K$50)+SUMIF('2023'!$A$2:$A$50,$A16,'2023'!K$2:K$50)</f>
        <v>0</v>
      </c>
      <c r="L16" s="14">
        <f>SUMIF('2024'!$A$2:$A$50,$A16,'2024'!L$2:L$50)+SUMIF('2023'!$A$2:$A$50,$A16,'2023'!L$2:L$50)+SUMIF('2022'!$A$2:$A$50,$A16,'2022'!J$2:J$50)+SUMIF('2021'!$A$2:$A$50,$A16,'2021'!J$2:J$50)+SUMIF('2020'!$A$2:$A$50,$A16,'2020'!J$2:J$50)+SUMIF('2019'!$A$2:$A$50,$A16,'2019'!J$2:J$50)+SUMIF('2018'!$A$2:$A$50,$A16,'2018'!J$2:J$50)+SUMIF('2017'!$A$2:$A$50,$A16,'2017'!J$2:J$50)+SUMIF('2016'!$A$2:$A$50,$A16,'2016'!J$2:J$50)+SUMIF('2015'!$A$2:$A$50,$A16,'2015'!J$2:J$50)+SUMIF('2014'!$A$2:$A$50,$A16,'2014'!J$2:J$50)+SUMIF('2013'!$A$2:$A$50,$A16,'2013'!J$2:J$50)+SUMIF('2012'!$A$2:$A$50,$A16,'2012'!J$2:J$50)</f>
        <v>0</v>
      </c>
      <c r="M16" s="14">
        <f>SUMIF('2024'!$A$2:$A$50,$A16,'2024'!M$2:M$50)+SUMIF('2023'!$A$2:$A$50,$A16,'2023'!M$2:M$50)+SUMIF('2022'!$A$2:$A$50,$A16,'2022'!K$2:K$50)+SUMIF('2021'!$A$2:$A$50,$A16,'2021'!K$2:K$50)+SUMIF('2020'!$A$2:$A$50,$A16,'2020'!K$2:K$50)+SUMIF('2019'!$A$2:$A$50,$A16,'2019'!K$2:K$50)+SUMIF('2018'!$A$2:$A$50,$A16,'2018'!K$2:K$50)+SUMIF('2017'!$A$2:$A$50,$A16,'2017'!K$2:K$50)+SUMIF('2016'!$A$2:$A$50,$A16,'2016'!K$2:K$50)+SUMIF('2015'!$A$2:$A$50,$A16,'2015'!K$2:K$50)+SUMIF('2014'!$A$2:$A$50,$A16,'2014'!K$2:K$50)+SUMIF('2013'!$A$2:$A$50,$A16,'2013'!K$2:K$50)+SUMIF('2012'!$A$2:$A$50,$A16,'2012'!K$2:K$50)</f>
        <v>0</v>
      </c>
      <c r="N16" s="14">
        <f>SUMIF('2024'!$A$2:$A$50,$A16,'2024'!N$2:N$50)+SUMIF('2023'!$A$2:$A$50,$A16,'2023'!N$2:N$50)+SUMIF('2022'!$A$2:$A$50,$A16,'2022'!L$2:L$50)+SUMIF('2021'!$A$2:$A$50,$A16,'2021'!L$2:L$50)+SUMIF('2020'!$A$2:$A$50,$A16,'2020'!L$2:L$50)+SUMIF('2019'!$A$2:$A$50,$A16,'2019'!L$2:L$50)+SUMIF('2018'!$A$2:$A$50,$A16,'2018'!L$2:L$50)+SUMIF('2017'!$A$2:$A$50,$A16,'2017'!L$2:L$50)+SUMIF('2016'!$A$2:$A$50,$A16,'2016'!L$2:L$50)+SUMIF('2015'!$A$2:$A$50,$A16,'2015'!L$2:L$50)+SUMIF('2014'!$A$2:$A$50,$A16,'2014'!L$2:L$50)+SUMIF('2013'!$A$2:$A$50,$A16,'2013'!L$2:L$50)+SUMIF('2012'!$A$2:$A$50,$A16,'2012'!L$2:L$50)</f>
        <v>1</v>
      </c>
      <c r="O16" s="14">
        <f>SUMIF('2024'!$A$2:$A$50,$A16,'2024'!O$2:O$50)+SUMIF('2023'!$A$2:$A$50,$A16,'2023'!O$2:O$50)+SUMIF('2022'!$A$2:$A$50,$A16,'2022'!M$2:M$50)+SUMIF('2021'!$A$2:$A$50,$A16,'2021'!M$2:M$50)+SUMIF('2020'!$A$2:$A$50,$A16,'2020'!M$2:M$50)+SUMIF('2019'!$A$2:$A$50,$A16,'2019'!M$2:M$50)+SUMIF('2018'!$A$2:$A$50,$A16,'2018'!M$2:M$50)+SUMIF('2017'!$A$2:$A$50,$A16,'2017'!M$2:M$50)+SUMIF('2016'!$A$2:$A$50,$A16,'2016'!M$2:M$50)+SUMIF('2015'!$A$2:$A$50,$A16,'2015'!M$2:M$50)+SUMIF('2014'!$A$2:$A$50,$A16,'2014'!M$2:M$50)+SUMIF('2013'!$A$2:$A$50,$A16,'2013'!M$2:M$50)+SUMIF('2012'!$A$2:$A$50,$A16,'2012'!M$2:M$50)</f>
        <v>0</v>
      </c>
      <c r="P16" s="14">
        <f t="shared" si="1"/>
        <v>1</v>
      </c>
      <c r="Q16" s="14">
        <f t="shared" si="2"/>
        <v>26.4</v>
      </c>
      <c r="R16" s="14">
        <f>SUMIF('2024'!$A$2:$A$50,$A16,'2024'!R$2:R$50)+SUMIF('2023'!$A$2:$A$50,$A16,'2023'!R$2:R$50)+SUMIF('2022'!$A$2:$A$50,$A16,'2022'!P$2:P$50)+SUMIF('2021'!$A$2:$A$50,$A16,'2021'!P$2:P$50)+SUMIF('2020'!$A$2:$A$50,$A16,'2020'!P$2:P$50)+SUMIF('2019'!$A$2:$A$50,$A16,'2019'!P$2:P$50)+SUMIF('2018'!$A$2:$A$50,$A16,'2018'!P$2:P$50)+SUMIF('2017'!$A$2:$A$50,$A16,'2017'!P$2:P$50)+SUMIF('2016'!$A$2:$A$50,$A16,'2016'!P$2:P$50)+SUMIF('2015'!$A$2:$A$50,$A16,'2015'!P$2:P$50)+SUMIF('2014'!$A$2:$A$50,$A16,'2014'!P$2:P$50)+SUMIF('2013'!$A$2:$A$50,$A16,'2013'!P$2:P$50)+SUMIF('2012'!$A$2:$A$50,$A16,'2012'!P$2:P$50)</f>
        <v>205</v>
      </c>
      <c r="S16" s="14">
        <f>SUMIF('2024'!$A$2:$A$50,$A16,'2024'!S$2:S$50)+SUMIF('2023'!$A$2:$A$50,$A16,'2023'!S$2:S$50)+SUMIF('2022'!$A$2:$A$50,$A16,'2022'!Q$2:Q$50)+SUMIF('2021'!$A$2:$A$50,$A16,'2021'!Q$2:Q$50)+SUMIF('2020'!$A$2:$A$50,$A16,'2020'!Q$2:Q$50)+SUMIF('2019'!$A$2:$A$50,$A16,'2019'!Q$2:Q$50)+SUMIF('2018'!$A$2:$A$50,$A16,'2018'!Q$2:Q$50)+SUMIF('2017'!$A$2:$A$50,$A16,'2017'!Q$2:Q$50)+SUMIF('2016'!$A$2:$A$50,$A16,'2016'!Q$2:Q$50)+SUMIF('2015'!$A$2:$A$50,$A16,'2015'!Q$2:Q$50)+SUMIF('2014'!$A$2:$A$50,$A16,'2014'!Q$2:Q$50)+SUMIF('2013'!$A$2:$A$50,$A16,'2013'!Q$2:Q$50)+SUMIF('2012'!$A$2:$A$50,$A16,'2012'!Q$2:Q$50)</f>
        <v>17</v>
      </c>
      <c r="T16" s="15">
        <f t="shared" si="3"/>
        <v>12.058823529411764</v>
      </c>
      <c r="U16" s="15">
        <f t="shared" si="4"/>
        <v>7.7651515151515156</v>
      </c>
      <c r="V16" s="16">
        <f t="shared" si="5"/>
        <v>9.4117647058823533</v>
      </c>
      <c r="W16" s="17" cm="1">
        <f t="array" ref="W16">MAX(IF('2024'!$A$2:$A$50=$A16,'2024'!$W$2:$W$50),IF('2023'!$A$2:$A$50=$A16,'2023'!$W$2:$W$50),IF('2022'!$A$2:$A$50=$A16,'2022'!$U$2:U$50),IF('2021'!$A$2:$A$50=$A16,'2021'!$U$2:U$50),IF('2020'!$A$2:$A$50=$A16,'2020'!$U$2:U$50),IF('2019'!$A$2:$A$50=$A16,'2019'!$U$2:U$50),IF('2018'!$A$2:$A$50=$A16,'2018'!$U$2:U$50),IF('2017'!$A$2:$A$50=$A16,'2017'!$U$2:U$50),IF('2016'!$A$2:$A$50=$A16,'2016'!$U$2:U$50),IF('2015'!$A$2:$A$50=$A16,'2015'!$U$2:U$50),IF('2014'!$A$2:$A$50=$A16,'2014'!$U$2:U$50),IF('2013'!$A$2:$A$50=$A16,'2013'!$U$2:U$50),IF('2012'!$A$2:$A$50=$A16,'2012'!$U$2:U$50))</f>
        <v>5</v>
      </c>
      <c r="X16" s="18" t="s">
        <v>23</v>
      </c>
      <c r="Y16" s="19" cm="1">
        <f t="array" ref="Y16">MIN(IF(IF('2024'!$A$2:A$50=$A16,1,0)*IF('2024'!$W$2:$W$50=$W16,1,0)&gt;0,'2024'!$Y$2:$Y$50),IF(IF('2023'!$A$2:A$50=$A16,1,0)*IF('2023'!$W$2:$W$50=$W16,1,0)&gt;0,'2023'!$Y$2:$Y$50),IF(IF('2022'!$A$2:A$50=$A16,1,0)*IF('2022'!$U$2:$U$50=$W16,1,0)&gt;0,'2022'!$W$2:$W$50),IF(IF('2021'!$A$2:A$50=$A16,1,0)*IF('2021'!$U$2:$U$50=$W16,1,0)&gt;0,'2021'!$W$2:$W$50),IF(IF('2020'!$A$2:A$50=$A16,1,0)*IF('2020'!$U$2:$U$50=$W16,1,0)&gt;0,'2020'!$W$2:$W$50),IF(IF('2019'!$A$2:A$50=$A16,1,0)*IF('2019'!$U$2:$U$50=$W16,1,0)&gt;0,'2019'!$W$2:$W$50),IF(IF('2018'!$A$2:A$50=$A16,1,0)*IF('2018'!$U$2:$U$50=$W16,1,0)&gt;0,'2018'!$W$2:$W$50),IF(IF('2017'!$A$2:A$50=$A16,1,0)*IF('2017'!$U$2:$U$50=$W16,1,0)&gt;0,'2017'!$W$2:$W$50),IF(IF('2016'!$A$2:A$50=$A16,1,0)*IF('2016'!$U$2:$U$50=$W16,1,0)&gt;0,'2016'!$W$2:$W$50),IF(IF('2015'!$A$2:A$50=$A16,1,0)*IF('2015'!$U$2:$U$50=$W16,1,0)&gt;0,'2015'!$W$2:$W$50),IF(IF('2014'!$A$2:A$50=$A16,1,0)*IF('2014'!$U$2:$U$50=$W16,1,0)&gt;0,'2014'!$W$2:$W$50),IF(IF('2013'!$A$2:A$50=$A16,1,0)*IF('2013'!$U$2:$U$50=$W16,1,0)&gt;0,'2013'!$W$2:$W$50),IF(IF('2012'!$A$2:A$50=$A16,1,0)*IF('2012'!$U$2:$U$50=$W16,1,0)&gt;0,'2012'!$W$2:$W$50))</f>
        <v>17</v>
      </c>
      <c r="Z16" s="20"/>
      <c r="AA16" s="21" cm="1">
        <f t="array" ref="AA16">SUM(IF('2024'!$A$2:$A$50=$A16,TRUNC('2024'!Q$2:Q$50),0))+SUM(IF('2023'!$A$2:$A$50=$A16,TRUNC('2023'!Q$2:Q$50),0))+SUM(IF('2022'!$A$2:$A$50=$A16,TRUNC('2022'!O$2:O$50),0))+SUM(IF('2021'!$A$2:$A$50=$A16,TRUNC('2021'!O$2:O$50),0))+SUM(IF('2020'!$A$2:$A$50=$A16,TRUNC('2020'!O$2:O$50),0))+SUM(IF('2019'!$A$2:$A$50=$A16,TRUNC('2019'!O$2:O$50),0))+SUM(IF('2018'!$A$2:$A$50=$A16,TRUNC('2018'!O$2:O$50),0))+SUM(IF('2017'!$A$2:$A$50=$A16,TRUNC('2017'!O$2:O$50),0))+SUM(IF('2016'!$A$2:$A$50=$A16,TRUNC('2016'!O$2:O$50),0))+SUM(IF('2015'!$A$2:$A$50=$A16,TRUNC('2015'!O$2:O$50),0))+SUM(IF('2014'!$A$2:$A$50=$A16,TRUNC('2014'!O$2:O$50),0))+SUM(IF('2013'!$A$2:$A$50=$A16,TRUNC('2013'!O$2:O$50),0))+SUM(IF('2012'!$A$2:$A$50=$A16,TRUNC('2012'!O$2:O$50),0))</f>
        <v>26</v>
      </c>
      <c r="AB16" s="21" cm="1">
        <f t="array" ref="AB16">SUM(IF('2024'!$A$2:$A$50=$A16,MOD('2024'!Q$2:Q$50,1),0))+SUM(IF('2023'!$A$2:$A$50=$A16,MOD('2023'!Q$2:Q$50,1),0))+SUM(IF('2022'!$A$2:$A$50=$A16,MOD('2022'!O$2:O$50,1),0))+SUM(IF('2021'!$A$2:$A$50=$A16,MOD('2021'!O$2:O$50,1),0))+SUM(IF('2020'!$A$2:$A$50=$A16,MOD('2020'!O$2:O$50,1),0))+SUM(IF('2019'!$A$2:$A$50=$A16,MOD('2019'!O$2:O$50,1),0))+SUM(IF('2018'!$A$2:$A$50=$A16,MOD('2018'!O$2:O$50,1),0))+SUM(IF('2017'!$A$2:$A$50=$A16,MOD('2017'!O$2:O$50,1),0))+SUM(IF('2016'!$A$2:$A$50=$A16,MOD('2016'!O$2:O$50,1),0))+SUM(IF('2015'!$A$2:$A$50=$A16,MOD('2015'!O$2:O$50,1),0))+SUM(IF('2014'!$A$2:$A$50=$A16,MOD('2014'!O$2:O$50,1),0))+SUM(IF('2013'!$A$2:$A$50=$A16,MOD('2013'!O$2:O$50,1),0))+SUM(IF('2012'!$A$2:$A$50=$A16,MOD('2012'!O$2:O$50,1),0))</f>
        <v>0.39999999999999991</v>
      </c>
      <c r="AC16" s="21">
        <f t="shared" si="6"/>
        <v>0.39999999999999991</v>
      </c>
    </row>
    <row r="17" spans="1:29" ht="14.25" customHeight="1" x14ac:dyDescent="0.6">
      <c r="A17" s="13" t="s">
        <v>37</v>
      </c>
      <c r="B17" s="14">
        <f>SUMIF('2024'!$A$2:$A$50,$A17,'2024'!B$2:B$50)+SUMIF('2023'!$A$2:$A$50,$A17,'2023'!B$2:B$50)+SUMIF('2022'!$A$2:$A$50,$A17,'2022'!B$2:B$50)+SUMIF('2021'!$A$2:$A$50,$A17,'2021'!B$2:B$50)+SUMIF('2020'!$A$2:$A$50,$A17,'2020'!B$2:B$50)+SUMIF('2019'!$A$2:$A$50,$A17,'2019'!B$2:B$50)+SUMIF('2018'!$A$2:$A$50,$A17,'2018'!B$2:B$50)+SUMIF('2017'!$A$2:$A$50,$A17,'2017'!B$2:B$50)+SUMIF('2016'!$A$2:$A$50,$A17,'2016'!B$2:B$50)+SUMIF('2015'!$A$2:$A$50,$A17,'2015'!B$2:B$50)+SUMIF('2014'!$A$2:$A$50,$A17,'2014'!B$2:B$50)+SUMIF('2013'!$A$2:$A$50,$A17,'2013'!B$2:B$50)+SUMIF('2012'!$A$2:$A$50,$A17,'2012'!B$2:B$50)</f>
        <v>34</v>
      </c>
      <c r="C17" s="14">
        <f>SUMIF('2024'!$A$2:$A$50,$A17,'2024'!C$2:C$50)+SUMIF('2023'!$A$2:$A$50,$A17,'2023'!C$2:C$50)+SUMIF('2022'!$A$2:$A$50,$A17,'2022'!C$2:C$50)+SUMIF('2021'!$A$2:$A$50,$A17,'2021'!C$2:C$50)+SUMIF('2020'!$A$2:$A$50,$A17,'2020'!C$2:C$50)+SUMIF('2019'!$A$2:$A$50,$A17,'2019'!C$2:C$50)+SUMIF('2018'!$A$2:$A$50,$A17,'2018'!C$2:C$50)+SUMIF('2017'!$A$2:$A$50,$A17,'2017'!C$2:C$50)+SUMIF('2016'!$A$2:$A$50,$A17,'2016'!C$2:C$50)+SUMIF('2015'!$A$2:$A$50,$A17,'2015'!C$2:C$50)+SUMIF('2014'!$A$2:$A$50,$A17,'2014'!C$2:C$50)+SUMIF('2013'!$A$2:$A$50,$A17,'2013'!C$2:C$50)+SUMIF('2012'!$A$2:$A$50,$A17,'2012'!C$2:C$50)</f>
        <v>29</v>
      </c>
      <c r="D17" s="14">
        <f>SUMIF('2024'!$A$2:$A$50,$A17,'2024'!D$2:D$50)+SUMIF('2023'!$A$2:$A$50,$A17,'2023'!D$2:D$50)+SUMIF('2022'!$A$2:$A$50,$A17,'2022'!D$2:D$50)+SUMIF('2021'!$A$2:$A$50,$A17,'2021'!D$2:D$50)+SUMIF('2020'!$A$2:$A$50,$A17,'2020'!D$2:D$50)+SUMIF('2019'!$A$2:$A$50,$A17,'2019'!D$2:D$50)+SUMIF('2018'!$A$2:$A$50,$A17,'2018'!D$2:D$50)+SUMIF('2017'!$A$2:$A$50,$A17,'2017'!D$2:D$50)+SUMIF('2016'!$A$2:$A$50,$A17,'2016'!D$2:D$50)+SUMIF('2015'!$A$2:$A$50,$A17,'2015'!D$2:D$50)+SUMIF('2014'!$A$2:$A$50,$A17,'2014'!D$2:D$50)+SUMIF('2013'!$A$2:$A$50,$A17,'2013'!D$2:D$50)+SUMIF('2012'!$A$2:$A$50,$A17,'2012'!D$2:D$50)</f>
        <v>277</v>
      </c>
      <c r="E17" s="14" cm="1">
        <f t="array" ref="E17">MAX(IF('2024'!$A$2:$A$50=$A17,'2024'!E$2:E$50),IF('2023'!$A$2:$A$50=$A17,'2023'!E$2:E$50),IF('2022'!$A$2:$A$50=$A17,'2022'!E$2:E$50),IF('2021'!$A$2:$A$50=$A17,'2021'!E$2:E$50),IF('2020'!$A$2:$A$50=$A17,'2020'!E$2:E$50),IF('2019'!$A$2:$A$50=$A17,'2019'!E$2:E$50),IF('2018'!$A$2:$A$50=$A17,'2018'!E$2:E$50),IF('2017'!$A$2:$A$50=$A17,'2017'!E$2:E$50),IF('2016'!$A$2:$A$50=$A17,'2016'!E$2:E$50),IF('2015'!$A$2:$A$50=$A17,'2015'!E$2:E$50),IF('2014'!$A$2:$A$50=$A17,'2014'!E$2:E$50),IF('2013'!$A$2:$A$50=$A17,'2013'!E$2:E$50),IF('2012'!$A$2:$A$50=$A17,'2012'!E$2:E$50))</f>
        <v>37</v>
      </c>
      <c r="F17" s="14">
        <f>SUMIF('2024'!$A$2:$A$50,$A17,'2024'!F$2:F$50)+SUMIF('2023'!$A$2:$A$50,$A17,'2023'!F$2:F$50)+SUMIF('2022'!$A$2:$A$50,$A17,'2022'!F$2:F$50)+SUMIF('2021'!$A$2:$A$50,$A17,'2021'!F$2:F$50)+SUMIF('2020'!$A$2:$A$50,$A17,'2020'!F$2:F$50)+SUMIF('2019'!$A$2:$A$50,$A17,'2019'!F$2:F$50)+SUMIF('2018'!$A$2:$A$50,$A17,'2018'!F$2:F$50)+SUMIF('2017'!$A$2:$A$50,$A17,'2017'!F$2:F$50)+SUMIF('2016'!$A$2:$A$50,$A17,'2016'!F$2:F$50)+SUMIF('2015'!$A$2:$A$50,$A17,'2015'!F$2:F$50)+SUMIF('2014'!$A$2:$A$50,$A17,'2014'!F$2:F$50)+SUMIF('2013'!$A$2:$A$50,$A17,'2013'!F$2:F$50)+SUMIF('2012'!$A$2:$A$50,$A17,'2012'!F$2:F$50)</f>
        <v>7</v>
      </c>
      <c r="G17" s="15">
        <f t="shared" si="0"/>
        <v>12.590909090909092</v>
      </c>
      <c r="H17" s="14">
        <f>SUMIF('2024'!$A$2:$A$50,$A17,'2024'!H$2:H$50)+SUMIF('2023'!$A$2:$A$50,$A17,'2023'!H$2:H$50)+SUMIF('2022'!$A$2:$A$50,$A17,'2022'!H$2:H$50)+SUMIF('2021'!$A$2:$A$50,$A17,'2021'!H$2:H$50)+SUMIF('2020'!$A$2:$A$50,$A17,'2020'!H$2:H$50)+SUMIF('2019'!$A$2:$A$50,$A17,'2019'!H$2:H$50)+SUMIF('2018'!$A$2:$A$50,$A17,'2018'!H$2:H$50)+SUMIF('2017'!$A$2:$A$50,$A17,'2017'!H$2:H$50)+SUMIF('2016'!$A$2:$A$50,$A17,'2016'!H$2:H$50)+SUMIF('2015'!$A$2:$A$50,$A17,'2015'!H$2:H$50)+SUMIF('2014'!$A$2:$A$50,$A17,'2014'!H$2:H$50)+SUMIF('2013'!$A$2:$A$50,$A17,'2013'!H$2:H$50)+SUMIF('2012'!$A$2:$A$50,$A17,'2012'!H$2:H$50)</f>
        <v>0</v>
      </c>
      <c r="I17" s="14">
        <f>SUMIF('2024'!$A$2:$A$50,$A17,'2024'!I$2:I$50)+SUMIF('2023'!$A$2:$A$50,$A17,'2023'!I$2:I$50)+SUMIF('2022'!$A$2:$A$50,$A17,'2022'!I$2:I$50)+SUMIF('2021'!$A$2:$A$50,$A17,'2021'!I$2:I$50)+SUMIF('2020'!$A$2:$A$50,$A17,'2020'!I$2:I$50)+SUMIF('2019'!$A$2:$A$50,$A17,'2019'!I$2:I$50)+SUMIF('2018'!$A$2:$A$50,$A17,'2018'!I$2:I$50)+SUMIF('2017'!$A$2:$A$50,$A17,'2017'!I$2:I$50)+SUMIF('2016'!$A$2:$A$50,$A17,'2016'!I$2:I$50)+SUMIF('2015'!$A$2:$A$50,$A17,'2015'!I$2:I$50)+SUMIF('2014'!$A$2:$A$50,$A17,'2014'!I$2:I$50)+SUMIF('2013'!$A$2:$A$50,$A17,'2013'!I$2:I$50)+SUMIF('2012'!$A$2:$A$50,$A17,'2012'!I$2:I$50)</f>
        <v>0</v>
      </c>
      <c r="J17" s="14">
        <f>SUMIF('2024'!$A$2:$A$50,$A17,'2024'!J$2:J$50)+SUMIF('2023'!$A$2:$A$50,$A17,'2023'!J$2:J$50)</f>
        <v>0</v>
      </c>
      <c r="K17" s="14">
        <f>SUMIF('2024'!$A$2:$A$50,$A17,'2024'!K$2:K$50)+SUMIF('2023'!$A$2:$A$50,$A17,'2023'!K$2:K$50)</f>
        <v>0</v>
      </c>
      <c r="L17" s="14">
        <f>SUMIF('2024'!$A$2:$A$50,$A17,'2024'!L$2:L$50)+SUMIF('2023'!$A$2:$A$50,$A17,'2023'!L$2:L$50)+SUMIF('2022'!$A$2:$A$50,$A17,'2022'!J$2:J$50)+SUMIF('2021'!$A$2:$A$50,$A17,'2021'!J$2:J$50)+SUMIF('2020'!$A$2:$A$50,$A17,'2020'!J$2:J$50)+SUMIF('2019'!$A$2:$A$50,$A17,'2019'!J$2:J$50)+SUMIF('2018'!$A$2:$A$50,$A17,'2018'!J$2:J$50)+SUMIF('2017'!$A$2:$A$50,$A17,'2017'!J$2:J$50)+SUMIF('2016'!$A$2:$A$50,$A17,'2016'!J$2:J$50)+SUMIF('2015'!$A$2:$A$50,$A17,'2015'!J$2:J$50)+SUMIF('2014'!$A$2:$A$50,$A17,'2014'!J$2:J$50)+SUMIF('2013'!$A$2:$A$50,$A17,'2013'!J$2:J$50)+SUMIF('2012'!$A$2:$A$50,$A17,'2012'!J$2:J$50)</f>
        <v>1</v>
      </c>
      <c r="M17" s="14">
        <f>SUMIF('2024'!$A$2:$A$50,$A17,'2024'!M$2:M$50)+SUMIF('2023'!$A$2:$A$50,$A17,'2023'!M$2:M$50)+SUMIF('2022'!$A$2:$A$50,$A17,'2022'!K$2:K$50)+SUMIF('2021'!$A$2:$A$50,$A17,'2021'!K$2:K$50)+SUMIF('2020'!$A$2:$A$50,$A17,'2020'!K$2:K$50)+SUMIF('2019'!$A$2:$A$50,$A17,'2019'!K$2:K$50)+SUMIF('2018'!$A$2:$A$50,$A17,'2018'!K$2:K$50)+SUMIF('2017'!$A$2:$A$50,$A17,'2017'!K$2:K$50)+SUMIF('2016'!$A$2:$A$50,$A17,'2016'!K$2:K$50)+SUMIF('2015'!$A$2:$A$50,$A17,'2015'!K$2:K$50)+SUMIF('2014'!$A$2:$A$50,$A17,'2014'!K$2:K$50)+SUMIF('2013'!$A$2:$A$50,$A17,'2013'!K$2:K$50)+SUMIF('2012'!$A$2:$A$50,$A17,'2012'!K$2:K$50)</f>
        <v>8</v>
      </c>
      <c r="N17" s="14">
        <f>SUMIF('2024'!$A$2:$A$50,$A17,'2024'!N$2:N$50)+SUMIF('2023'!$A$2:$A$50,$A17,'2023'!N$2:N$50)+SUMIF('2022'!$A$2:$A$50,$A17,'2022'!L$2:L$50)+SUMIF('2021'!$A$2:$A$50,$A17,'2021'!L$2:L$50)+SUMIF('2020'!$A$2:$A$50,$A17,'2020'!L$2:L$50)+SUMIF('2019'!$A$2:$A$50,$A17,'2019'!L$2:L$50)+SUMIF('2018'!$A$2:$A$50,$A17,'2018'!L$2:L$50)+SUMIF('2017'!$A$2:$A$50,$A17,'2017'!L$2:L$50)+SUMIF('2016'!$A$2:$A$50,$A17,'2016'!L$2:L$50)+SUMIF('2015'!$A$2:$A$50,$A17,'2015'!L$2:L$50)+SUMIF('2014'!$A$2:$A$50,$A17,'2014'!L$2:L$50)+SUMIF('2013'!$A$2:$A$50,$A17,'2013'!L$2:L$50)+SUMIF('2012'!$A$2:$A$50,$A17,'2012'!L$2:L$50)</f>
        <v>3</v>
      </c>
      <c r="O17" s="14">
        <f>SUMIF('2024'!$A$2:$A$50,$A17,'2024'!O$2:O$50)+SUMIF('2023'!$A$2:$A$50,$A17,'2023'!O$2:O$50)+SUMIF('2022'!$A$2:$A$50,$A17,'2022'!M$2:M$50)+SUMIF('2021'!$A$2:$A$50,$A17,'2021'!M$2:M$50)+SUMIF('2020'!$A$2:$A$50,$A17,'2020'!M$2:M$50)+SUMIF('2019'!$A$2:$A$50,$A17,'2019'!M$2:M$50)+SUMIF('2018'!$A$2:$A$50,$A17,'2018'!M$2:M$50)+SUMIF('2017'!$A$2:$A$50,$A17,'2017'!M$2:M$50)+SUMIF('2016'!$A$2:$A$50,$A17,'2016'!M$2:M$50)+SUMIF('2015'!$A$2:$A$50,$A17,'2015'!M$2:M$50)+SUMIF('2014'!$A$2:$A$50,$A17,'2014'!M$2:M$50)+SUMIF('2013'!$A$2:$A$50,$A17,'2013'!M$2:M$50)+SUMIF('2012'!$A$2:$A$50,$A17,'2012'!M$2:M$50)</f>
        <v>0</v>
      </c>
      <c r="P17" s="14">
        <f t="shared" si="1"/>
        <v>11</v>
      </c>
      <c r="Q17" s="14">
        <f t="shared" si="2"/>
        <v>54.3</v>
      </c>
      <c r="R17" s="14">
        <f>SUMIF('2024'!$A$2:$A$50,$A17,'2024'!R$2:R$50)+SUMIF('2023'!$A$2:$A$50,$A17,'2023'!R$2:R$50)+SUMIF('2022'!$A$2:$A$50,$A17,'2022'!P$2:P$50)+SUMIF('2021'!$A$2:$A$50,$A17,'2021'!P$2:P$50)+SUMIF('2020'!$A$2:$A$50,$A17,'2020'!P$2:P$50)+SUMIF('2019'!$A$2:$A$50,$A17,'2019'!P$2:P$50)+SUMIF('2018'!$A$2:$A$50,$A17,'2018'!P$2:P$50)+SUMIF('2017'!$A$2:$A$50,$A17,'2017'!P$2:P$50)+SUMIF('2016'!$A$2:$A$50,$A17,'2016'!P$2:P$50)+SUMIF('2015'!$A$2:$A$50,$A17,'2015'!P$2:P$50)+SUMIF('2014'!$A$2:$A$50,$A17,'2014'!P$2:P$50)+SUMIF('2013'!$A$2:$A$50,$A17,'2013'!P$2:P$50)+SUMIF('2012'!$A$2:$A$50,$A17,'2012'!P$2:P$50)</f>
        <v>342</v>
      </c>
      <c r="S17" s="14">
        <f>SUMIF('2024'!$A$2:$A$50,$A17,'2024'!S$2:S$50)+SUMIF('2023'!$A$2:$A$50,$A17,'2023'!S$2:S$50)+SUMIF('2022'!$A$2:$A$50,$A17,'2022'!Q$2:Q$50)+SUMIF('2021'!$A$2:$A$50,$A17,'2021'!Q$2:Q$50)+SUMIF('2020'!$A$2:$A$50,$A17,'2020'!Q$2:Q$50)+SUMIF('2019'!$A$2:$A$50,$A17,'2019'!Q$2:Q$50)+SUMIF('2018'!$A$2:$A$50,$A17,'2018'!Q$2:Q$50)+SUMIF('2017'!$A$2:$A$50,$A17,'2017'!Q$2:Q$50)+SUMIF('2016'!$A$2:$A$50,$A17,'2016'!Q$2:Q$50)+SUMIF('2015'!$A$2:$A$50,$A17,'2015'!Q$2:Q$50)+SUMIF('2014'!$A$2:$A$50,$A17,'2014'!Q$2:Q$50)+SUMIF('2013'!$A$2:$A$50,$A17,'2013'!Q$2:Q$50)+SUMIF('2012'!$A$2:$A$50,$A17,'2012'!Q$2:Q$50)</f>
        <v>11</v>
      </c>
      <c r="T17" s="15">
        <f t="shared" si="3"/>
        <v>31.09090909090909</v>
      </c>
      <c r="U17" s="15">
        <f t="shared" si="4"/>
        <v>6.2983425414364644</v>
      </c>
      <c r="V17" s="16">
        <f t="shared" si="5"/>
        <v>29.727272727272727</v>
      </c>
      <c r="W17" s="17" cm="1">
        <f t="array" ref="W17">MAX(IF('2024'!$A$2:$A$50=$A17,'2024'!$W$2:$W$50),IF('2023'!$A$2:$A$50=$A17,'2023'!$W$2:$W$50),IF('2022'!$A$2:$A$50=$A17,'2022'!$U$2:U$50),IF('2021'!$A$2:$A$50=$A17,'2021'!$U$2:U$50),IF('2020'!$A$2:$A$50=$A17,'2020'!$U$2:U$50),IF('2019'!$A$2:$A$50=$A17,'2019'!$U$2:U$50),IF('2018'!$A$2:$A$50=$A17,'2018'!$U$2:U$50),IF('2017'!$A$2:$A$50=$A17,'2017'!$U$2:U$50),IF('2016'!$A$2:$A$50=$A17,'2016'!$U$2:U$50),IF('2015'!$A$2:$A$50=$A17,'2015'!$U$2:U$50),IF('2014'!$A$2:$A$50=$A17,'2014'!$U$2:U$50),IF('2013'!$A$2:$A$50=$A17,'2013'!$U$2:U$50),IF('2012'!$A$2:$A$50=$A17,'2012'!$U$2:U$50))</f>
        <v>4</v>
      </c>
      <c r="X17" s="18" t="s">
        <v>23</v>
      </c>
      <c r="Y17" s="19" cm="1">
        <f t="array" ref="Y17">MIN(IF(IF('2024'!$A$2:A$50=$A17,1,0)*IF('2024'!$W$2:$W$50=$W17,1,0)&gt;0,'2024'!$Y$2:$Y$50),IF(IF('2023'!$A$2:A$50=$A17,1,0)*IF('2023'!$W$2:$W$50=$W17,1,0)&gt;0,'2023'!$Y$2:$Y$50),IF(IF('2022'!$A$2:A$50=$A17,1,0)*IF('2022'!$U$2:$U$50=$W17,1,0)&gt;0,'2022'!$W$2:$W$50),IF(IF('2021'!$A$2:A$50=$A17,1,0)*IF('2021'!$U$2:$U$50=$W17,1,0)&gt;0,'2021'!$W$2:$W$50),IF(IF('2020'!$A$2:A$50=$A17,1,0)*IF('2020'!$U$2:$U$50=$W17,1,0)&gt;0,'2020'!$W$2:$W$50),IF(IF('2019'!$A$2:A$50=$A17,1,0)*IF('2019'!$U$2:$U$50=$W17,1,0)&gt;0,'2019'!$W$2:$W$50),IF(IF('2018'!$A$2:A$50=$A17,1,0)*IF('2018'!$U$2:$U$50=$W17,1,0)&gt;0,'2018'!$W$2:$W$50),IF(IF('2017'!$A$2:A$50=$A17,1,0)*IF('2017'!$U$2:$U$50=$W17,1,0)&gt;0,'2017'!$W$2:$W$50),IF(IF('2016'!$A$2:A$50=$A17,1,0)*IF('2016'!$U$2:$U$50=$W17,1,0)&gt;0,'2016'!$W$2:$W$50),IF(IF('2015'!$A$2:A$50=$A17,1,0)*IF('2015'!$U$2:$U$50=$W17,1,0)&gt;0,'2015'!$W$2:$W$50),IF(IF('2014'!$A$2:A$50=$A17,1,0)*IF('2014'!$U$2:$U$50=$W17,1,0)&gt;0,'2014'!$W$2:$W$50),IF(IF('2013'!$A$2:A$50=$A17,1,0)*IF('2013'!$U$2:$U$50=$W17,1,0)&gt;0,'2013'!$W$2:$W$50),IF(IF('2012'!$A$2:A$50=$A17,1,0)*IF('2012'!$U$2:$U$50=$W17,1,0)&gt;0,'2012'!$W$2:$W$50))</f>
        <v>50</v>
      </c>
      <c r="Z17" s="20"/>
      <c r="AA17" s="21" cm="1">
        <f t="array" ref="AA17">SUM(IF('2024'!$A$2:$A$50=$A17,TRUNC('2024'!Q$2:Q$50),0))+SUM(IF('2023'!$A$2:$A$50=$A17,TRUNC('2023'!Q$2:Q$50),0))+SUM(IF('2022'!$A$2:$A$50=$A17,TRUNC('2022'!O$2:O$50),0))+SUM(IF('2021'!$A$2:$A$50=$A17,TRUNC('2021'!O$2:O$50),0))+SUM(IF('2020'!$A$2:$A$50=$A17,TRUNC('2020'!O$2:O$50),0))+SUM(IF('2019'!$A$2:$A$50=$A17,TRUNC('2019'!O$2:O$50),0))+SUM(IF('2018'!$A$2:$A$50=$A17,TRUNC('2018'!O$2:O$50),0))+SUM(IF('2017'!$A$2:$A$50=$A17,TRUNC('2017'!O$2:O$50),0))+SUM(IF('2016'!$A$2:$A$50=$A17,TRUNC('2016'!O$2:O$50),0))+SUM(IF('2015'!$A$2:$A$50=$A17,TRUNC('2015'!O$2:O$50),0))+SUM(IF('2014'!$A$2:$A$50=$A17,TRUNC('2014'!O$2:O$50),0))+SUM(IF('2013'!$A$2:$A$50=$A17,TRUNC('2013'!O$2:O$50),0))+SUM(IF('2012'!$A$2:$A$50=$A17,TRUNC('2012'!O$2:O$50),0))</f>
        <v>54</v>
      </c>
      <c r="AB17" s="21" cm="1">
        <f t="array" ref="AB17">SUM(IF('2024'!$A$2:$A$50=$A17,MOD('2024'!Q$2:Q$50,1),0))+SUM(IF('2023'!$A$2:$A$50=$A17,MOD('2023'!Q$2:Q$50,1),0))+SUM(IF('2022'!$A$2:$A$50=$A17,MOD('2022'!O$2:O$50,1),0))+SUM(IF('2021'!$A$2:$A$50=$A17,MOD('2021'!O$2:O$50,1),0))+SUM(IF('2020'!$A$2:$A$50=$A17,MOD('2020'!O$2:O$50,1),0))+SUM(IF('2019'!$A$2:$A$50=$A17,MOD('2019'!O$2:O$50,1),0))+SUM(IF('2018'!$A$2:$A$50=$A17,MOD('2018'!O$2:O$50,1),0))+SUM(IF('2017'!$A$2:$A$50=$A17,MOD('2017'!O$2:O$50,1),0))+SUM(IF('2016'!$A$2:$A$50=$A17,MOD('2016'!O$2:O$50,1),0))+SUM(IF('2015'!$A$2:$A$50=$A17,MOD('2015'!O$2:O$50,1),0))+SUM(IF('2014'!$A$2:$A$50=$A17,MOD('2014'!O$2:O$50,1),0))+SUM(IF('2013'!$A$2:$A$50=$A17,MOD('2013'!O$2:O$50,1),0))+SUM(IF('2012'!$A$2:$A$50=$A17,MOD('2012'!O$2:O$50,1),0))</f>
        <v>0.30000000000000071</v>
      </c>
      <c r="AC17" s="21">
        <f t="shared" si="6"/>
        <v>0.30000000000000071</v>
      </c>
    </row>
    <row r="18" spans="1:29" ht="14.25" customHeight="1" x14ac:dyDescent="0.6">
      <c r="A18" s="13" t="s">
        <v>38</v>
      </c>
      <c r="B18" s="14">
        <f>SUMIF('2024'!$A$2:$A$50,$A18,'2024'!B$2:B$50)+SUMIF('2023'!$A$2:$A$50,$A18,'2023'!B$2:B$50)+SUMIF('2022'!$A$2:$A$50,$A18,'2022'!B$2:B$50)+SUMIF('2021'!$A$2:$A$50,$A18,'2021'!B$2:B$50)+SUMIF('2020'!$A$2:$A$50,$A18,'2020'!B$2:B$50)+SUMIF('2019'!$A$2:$A$50,$A18,'2019'!B$2:B$50)+SUMIF('2018'!$A$2:$A$50,$A18,'2018'!B$2:B$50)+SUMIF('2017'!$A$2:$A$50,$A18,'2017'!B$2:B$50)+SUMIF('2016'!$A$2:$A$50,$A18,'2016'!B$2:B$50)+SUMIF('2015'!$A$2:$A$50,$A18,'2015'!B$2:B$50)+SUMIF('2014'!$A$2:$A$50,$A18,'2014'!B$2:B$50)+SUMIF('2013'!$A$2:$A$50,$A18,'2013'!B$2:B$50)+SUMIF('2012'!$A$2:$A$50,$A18,'2012'!B$2:B$50)</f>
        <v>56</v>
      </c>
      <c r="C18" s="14">
        <f>SUMIF('2024'!$A$2:$A$50,$A18,'2024'!C$2:C$50)+SUMIF('2023'!$A$2:$A$50,$A18,'2023'!C$2:C$50)+SUMIF('2022'!$A$2:$A$50,$A18,'2022'!C$2:C$50)+SUMIF('2021'!$A$2:$A$50,$A18,'2021'!C$2:C$50)+SUMIF('2020'!$A$2:$A$50,$A18,'2020'!C$2:C$50)+SUMIF('2019'!$A$2:$A$50,$A18,'2019'!C$2:C$50)+SUMIF('2018'!$A$2:$A$50,$A18,'2018'!C$2:C$50)+SUMIF('2017'!$A$2:$A$50,$A18,'2017'!C$2:C$50)+SUMIF('2016'!$A$2:$A$50,$A18,'2016'!C$2:C$50)+SUMIF('2015'!$A$2:$A$50,$A18,'2015'!C$2:C$50)+SUMIF('2014'!$A$2:$A$50,$A18,'2014'!C$2:C$50)+SUMIF('2013'!$A$2:$A$50,$A18,'2013'!C$2:C$50)+SUMIF('2012'!$A$2:$A$50,$A18,'2012'!C$2:C$50)</f>
        <v>50</v>
      </c>
      <c r="D18" s="14">
        <f>SUMIF('2024'!$A$2:$A$50,$A18,'2024'!D$2:D$50)+SUMIF('2023'!$A$2:$A$50,$A18,'2023'!D$2:D$50)+SUMIF('2022'!$A$2:$A$50,$A18,'2022'!D$2:D$50)+SUMIF('2021'!$A$2:$A$50,$A18,'2021'!D$2:D$50)+SUMIF('2020'!$A$2:$A$50,$A18,'2020'!D$2:D$50)+SUMIF('2019'!$A$2:$A$50,$A18,'2019'!D$2:D$50)+SUMIF('2018'!$A$2:$A$50,$A18,'2018'!D$2:D$50)+SUMIF('2017'!$A$2:$A$50,$A18,'2017'!D$2:D$50)+SUMIF('2016'!$A$2:$A$50,$A18,'2016'!D$2:D$50)+SUMIF('2015'!$A$2:$A$50,$A18,'2015'!D$2:D$50)+SUMIF('2014'!$A$2:$A$50,$A18,'2014'!D$2:D$50)+SUMIF('2013'!$A$2:$A$50,$A18,'2013'!D$2:D$50)+SUMIF('2012'!$A$2:$A$50,$A18,'2012'!D$2:D$50)</f>
        <v>788</v>
      </c>
      <c r="E18" s="14" cm="1">
        <f t="array" ref="E18">MAX(IF('2024'!$A$2:$A$50=$A18,'2024'!E$2:E$50),IF('2023'!$A$2:$A$50=$A18,'2023'!E$2:E$50),IF('2022'!$A$2:$A$50=$A18,'2022'!E$2:E$50),IF('2021'!$A$2:$A$50=$A18,'2021'!E$2:E$50),IF('2020'!$A$2:$A$50=$A18,'2020'!E$2:E$50),IF('2019'!$A$2:$A$50=$A18,'2019'!E$2:E$50),IF('2018'!$A$2:$A$50=$A18,'2018'!E$2:E$50),IF('2017'!$A$2:$A$50=$A18,'2017'!E$2:E$50),IF('2016'!$A$2:$A$50=$A18,'2016'!E$2:E$50),IF('2015'!$A$2:$A$50=$A18,'2015'!E$2:E$50),IF('2014'!$A$2:$A$50=$A18,'2014'!E$2:E$50),IF('2013'!$A$2:$A$50=$A18,'2013'!E$2:E$50),IF('2012'!$A$2:$A$50=$A18,'2012'!E$2:E$50))</f>
        <v>55</v>
      </c>
      <c r="F18" s="14">
        <f>SUMIF('2024'!$A$2:$A$50,$A18,'2024'!F$2:F$50)+SUMIF('2023'!$A$2:$A$50,$A18,'2023'!F$2:F$50)+SUMIF('2022'!$A$2:$A$50,$A18,'2022'!F$2:F$50)+SUMIF('2021'!$A$2:$A$50,$A18,'2021'!F$2:F$50)+SUMIF('2020'!$A$2:$A$50,$A18,'2020'!F$2:F$50)+SUMIF('2019'!$A$2:$A$50,$A18,'2019'!F$2:F$50)+SUMIF('2018'!$A$2:$A$50,$A18,'2018'!F$2:F$50)+SUMIF('2017'!$A$2:$A$50,$A18,'2017'!F$2:F$50)+SUMIF('2016'!$A$2:$A$50,$A18,'2016'!F$2:F$50)+SUMIF('2015'!$A$2:$A$50,$A18,'2015'!F$2:F$50)+SUMIF('2014'!$A$2:$A$50,$A18,'2014'!F$2:F$50)+SUMIF('2013'!$A$2:$A$50,$A18,'2013'!F$2:F$50)+SUMIF('2012'!$A$2:$A$50,$A18,'2012'!F$2:F$50)</f>
        <v>5</v>
      </c>
      <c r="G18" s="15">
        <f t="shared" si="0"/>
        <v>17.511111111111113</v>
      </c>
      <c r="H18" s="14">
        <f>SUMIF('2024'!$A$2:$A$50,$A18,'2024'!H$2:H$50)+SUMIF('2023'!$A$2:$A$50,$A18,'2023'!H$2:H$50)+SUMIF('2022'!$A$2:$A$50,$A18,'2022'!H$2:H$50)+SUMIF('2021'!$A$2:$A$50,$A18,'2021'!H$2:H$50)+SUMIF('2020'!$A$2:$A$50,$A18,'2020'!H$2:H$50)+SUMIF('2019'!$A$2:$A$50,$A18,'2019'!H$2:H$50)+SUMIF('2018'!$A$2:$A$50,$A18,'2018'!H$2:H$50)+SUMIF('2017'!$A$2:$A$50,$A18,'2017'!H$2:H$50)+SUMIF('2016'!$A$2:$A$50,$A18,'2016'!H$2:H$50)+SUMIF('2015'!$A$2:$A$50,$A18,'2015'!H$2:H$50)+SUMIF('2014'!$A$2:$A$50,$A18,'2014'!H$2:H$50)+SUMIF('2013'!$A$2:$A$50,$A18,'2013'!H$2:H$50)+SUMIF('2012'!$A$2:$A$50,$A18,'2012'!H$2:H$50)</f>
        <v>2</v>
      </c>
      <c r="I18" s="14">
        <f>SUMIF('2024'!$A$2:$A$50,$A18,'2024'!I$2:I$50)+SUMIF('2023'!$A$2:$A$50,$A18,'2023'!I$2:I$50)+SUMIF('2022'!$A$2:$A$50,$A18,'2022'!I$2:I$50)+SUMIF('2021'!$A$2:$A$50,$A18,'2021'!I$2:I$50)+SUMIF('2020'!$A$2:$A$50,$A18,'2020'!I$2:I$50)+SUMIF('2019'!$A$2:$A$50,$A18,'2019'!I$2:I$50)+SUMIF('2018'!$A$2:$A$50,$A18,'2018'!I$2:I$50)+SUMIF('2017'!$A$2:$A$50,$A18,'2017'!I$2:I$50)+SUMIF('2016'!$A$2:$A$50,$A18,'2016'!I$2:I$50)+SUMIF('2015'!$A$2:$A$50,$A18,'2015'!I$2:I$50)+SUMIF('2014'!$A$2:$A$50,$A18,'2014'!I$2:I$50)+SUMIF('2013'!$A$2:$A$50,$A18,'2013'!I$2:I$50)+SUMIF('2012'!$A$2:$A$50,$A18,'2012'!I$2:I$50)</f>
        <v>0</v>
      </c>
      <c r="J18" s="14">
        <f>SUMIF('2024'!$A$2:$A$50,$A18,'2024'!J$2:J$50)+SUMIF('2023'!$A$2:$A$50,$A18,'2023'!J$2:J$50)</f>
        <v>12</v>
      </c>
      <c r="K18" s="14">
        <f>SUMIF('2024'!$A$2:$A$50,$A18,'2024'!K$2:K$50)+SUMIF('2023'!$A$2:$A$50,$A18,'2023'!K$2:K$50)</f>
        <v>2</v>
      </c>
      <c r="L18" s="14">
        <f>SUMIF('2024'!$A$2:$A$50,$A18,'2024'!L$2:L$50)+SUMIF('2023'!$A$2:$A$50,$A18,'2023'!L$2:L$50)+SUMIF('2022'!$A$2:$A$50,$A18,'2022'!J$2:J$50)+SUMIF('2021'!$A$2:$A$50,$A18,'2021'!J$2:J$50)+SUMIF('2020'!$A$2:$A$50,$A18,'2020'!J$2:J$50)+SUMIF('2019'!$A$2:$A$50,$A18,'2019'!J$2:J$50)+SUMIF('2018'!$A$2:$A$50,$A18,'2018'!J$2:J$50)+SUMIF('2017'!$A$2:$A$50,$A18,'2017'!J$2:J$50)+SUMIF('2016'!$A$2:$A$50,$A18,'2016'!J$2:J$50)+SUMIF('2015'!$A$2:$A$50,$A18,'2015'!J$2:J$50)+SUMIF('2014'!$A$2:$A$50,$A18,'2014'!J$2:J$50)+SUMIF('2013'!$A$2:$A$50,$A18,'2013'!J$2:J$50)+SUMIF('2012'!$A$2:$A$50,$A18,'2012'!J$2:J$50)</f>
        <v>6</v>
      </c>
      <c r="M18" s="14">
        <f>SUMIF('2024'!$A$2:$A$50,$A18,'2024'!M$2:M$50)+SUMIF('2023'!$A$2:$A$50,$A18,'2023'!M$2:M$50)+SUMIF('2022'!$A$2:$A$50,$A18,'2022'!K$2:K$50)+SUMIF('2021'!$A$2:$A$50,$A18,'2021'!K$2:K$50)+SUMIF('2020'!$A$2:$A$50,$A18,'2020'!K$2:K$50)+SUMIF('2019'!$A$2:$A$50,$A18,'2019'!K$2:K$50)+SUMIF('2018'!$A$2:$A$50,$A18,'2018'!K$2:K$50)+SUMIF('2017'!$A$2:$A$50,$A18,'2017'!K$2:K$50)+SUMIF('2016'!$A$2:$A$50,$A18,'2016'!K$2:K$50)+SUMIF('2015'!$A$2:$A$50,$A18,'2015'!K$2:K$50)+SUMIF('2014'!$A$2:$A$50,$A18,'2014'!K$2:K$50)+SUMIF('2013'!$A$2:$A$50,$A18,'2013'!K$2:K$50)+SUMIF('2012'!$A$2:$A$50,$A18,'2012'!K$2:K$50)</f>
        <v>17</v>
      </c>
      <c r="N18" s="14">
        <f>SUMIF('2024'!$A$2:$A$50,$A18,'2024'!N$2:N$50)+SUMIF('2023'!$A$2:$A$50,$A18,'2023'!N$2:N$50)+SUMIF('2022'!$A$2:$A$50,$A18,'2022'!L$2:L$50)+SUMIF('2021'!$A$2:$A$50,$A18,'2021'!L$2:L$50)+SUMIF('2020'!$A$2:$A$50,$A18,'2020'!L$2:L$50)+SUMIF('2019'!$A$2:$A$50,$A18,'2019'!L$2:L$50)+SUMIF('2018'!$A$2:$A$50,$A18,'2018'!L$2:L$50)+SUMIF('2017'!$A$2:$A$50,$A18,'2017'!L$2:L$50)+SUMIF('2016'!$A$2:$A$50,$A18,'2016'!L$2:L$50)+SUMIF('2015'!$A$2:$A$50,$A18,'2015'!L$2:L$50)+SUMIF('2014'!$A$2:$A$50,$A18,'2014'!L$2:L$50)+SUMIF('2013'!$A$2:$A$50,$A18,'2013'!L$2:L$50)+SUMIF('2012'!$A$2:$A$50,$A18,'2012'!L$2:L$50)</f>
        <v>3</v>
      </c>
      <c r="O18" s="14">
        <f>SUMIF('2024'!$A$2:$A$50,$A18,'2024'!O$2:O$50)+SUMIF('2023'!$A$2:$A$50,$A18,'2023'!O$2:O$50)+SUMIF('2022'!$A$2:$A$50,$A18,'2022'!M$2:M$50)+SUMIF('2021'!$A$2:$A$50,$A18,'2021'!M$2:M$50)+SUMIF('2020'!$A$2:$A$50,$A18,'2020'!M$2:M$50)+SUMIF('2019'!$A$2:$A$50,$A18,'2019'!M$2:M$50)+SUMIF('2018'!$A$2:$A$50,$A18,'2018'!M$2:M$50)+SUMIF('2017'!$A$2:$A$50,$A18,'2017'!M$2:M$50)+SUMIF('2016'!$A$2:$A$50,$A18,'2016'!M$2:M$50)+SUMIF('2015'!$A$2:$A$50,$A18,'2015'!M$2:M$50)+SUMIF('2014'!$A$2:$A$50,$A18,'2014'!M$2:M$50)+SUMIF('2013'!$A$2:$A$50,$A18,'2013'!M$2:M$50)+SUMIF('2012'!$A$2:$A$50,$A18,'2012'!M$2:M$50)</f>
        <v>0</v>
      </c>
      <c r="P18" s="14">
        <f t="shared" si="1"/>
        <v>20</v>
      </c>
      <c r="Q18" s="14">
        <f t="shared" si="2"/>
        <v>217.1</v>
      </c>
      <c r="R18" s="14">
        <f>SUMIF('2024'!$A$2:$A$50,$A18,'2024'!R$2:R$50)+SUMIF('2023'!$A$2:$A$50,$A18,'2023'!R$2:R$50)+SUMIF('2022'!$A$2:$A$50,$A18,'2022'!P$2:P$50)+SUMIF('2021'!$A$2:$A$50,$A18,'2021'!P$2:P$50)+SUMIF('2020'!$A$2:$A$50,$A18,'2020'!P$2:P$50)+SUMIF('2019'!$A$2:$A$50,$A18,'2019'!P$2:P$50)+SUMIF('2018'!$A$2:$A$50,$A18,'2018'!P$2:P$50)+SUMIF('2017'!$A$2:$A$50,$A18,'2017'!P$2:P$50)+SUMIF('2016'!$A$2:$A$50,$A18,'2016'!P$2:P$50)+SUMIF('2015'!$A$2:$A$50,$A18,'2015'!P$2:P$50)+SUMIF('2014'!$A$2:$A$50,$A18,'2014'!P$2:P$50)+SUMIF('2013'!$A$2:$A$50,$A18,'2013'!P$2:P$50)+SUMIF('2012'!$A$2:$A$50,$A18,'2012'!P$2:P$50)</f>
        <v>1169</v>
      </c>
      <c r="S18" s="14">
        <f>SUMIF('2024'!$A$2:$A$50,$A18,'2024'!S$2:S$50)+SUMIF('2023'!$A$2:$A$50,$A18,'2023'!S$2:S$50)+SUMIF('2022'!$A$2:$A$50,$A18,'2022'!Q$2:Q$50)+SUMIF('2021'!$A$2:$A$50,$A18,'2021'!Q$2:Q$50)+SUMIF('2020'!$A$2:$A$50,$A18,'2020'!Q$2:Q$50)+SUMIF('2019'!$A$2:$A$50,$A18,'2019'!Q$2:Q$50)+SUMIF('2018'!$A$2:$A$50,$A18,'2018'!Q$2:Q$50)+SUMIF('2017'!$A$2:$A$50,$A18,'2017'!Q$2:Q$50)+SUMIF('2016'!$A$2:$A$50,$A18,'2016'!Q$2:Q$50)+SUMIF('2015'!$A$2:$A$50,$A18,'2015'!Q$2:Q$50)+SUMIF('2014'!$A$2:$A$50,$A18,'2014'!Q$2:Q$50)+SUMIF('2013'!$A$2:$A$50,$A18,'2013'!Q$2:Q$50)+SUMIF('2012'!$A$2:$A$50,$A18,'2012'!Q$2:Q$50)</f>
        <v>47</v>
      </c>
      <c r="T18" s="15">
        <f t="shared" si="3"/>
        <v>24.872340425531913</v>
      </c>
      <c r="U18" s="15">
        <f t="shared" si="4"/>
        <v>5.384615384615385</v>
      </c>
      <c r="V18" s="16">
        <f t="shared" si="5"/>
        <v>27.723404255319149</v>
      </c>
      <c r="W18" s="17" cm="1">
        <f t="array" ref="W18">MAX(IF('2024'!$A$2:$A$50=$A18,'2024'!$W$2:$W$50),IF('2023'!$A$2:$A$50=$A18,'2023'!$W$2:$W$50),IF('2022'!$A$2:$A$50=$A18,'2022'!$U$2:U$50),IF('2021'!$A$2:$A$50=$A18,'2021'!$U$2:U$50),IF('2020'!$A$2:$A$50=$A18,'2020'!$U$2:U$50),IF('2019'!$A$2:$A$50=$A18,'2019'!$U$2:U$50),IF('2018'!$A$2:$A$50=$A18,'2018'!$U$2:U$50),IF('2017'!$A$2:$A$50=$A18,'2017'!$U$2:U$50),IF('2016'!$A$2:$A$50=$A18,'2016'!$U$2:U$50),IF('2015'!$A$2:$A$50=$A18,'2015'!$U$2:U$50),IF('2014'!$A$2:$A$50=$A18,'2014'!$U$2:U$50),IF('2013'!$A$2:$A$50=$A18,'2013'!$U$2:U$50),IF('2012'!$A$2:$A$50=$A18,'2012'!$U$2:U$50))</f>
        <v>3</v>
      </c>
      <c r="X18" s="18" t="s">
        <v>23</v>
      </c>
      <c r="Y18" s="19" cm="1">
        <f t="array" ref="Y18">MIN(IF(IF('2024'!$A$2:A$50=$A18,1,0)*IF('2024'!$W$2:$W$50=$W18,1,0)&gt;0,'2024'!$Y$2:$Y$50),IF(IF('2023'!$A$2:A$50=$A18,1,0)*IF('2023'!$W$2:$W$50=$W18,1,0)&gt;0,'2023'!$Y$2:$Y$50),IF(IF('2022'!$A$2:A$50=$A18,1,0)*IF('2022'!$U$2:$U$50=$W18,1,0)&gt;0,'2022'!$W$2:$W$50),IF(IF('2021'!$A$2:A$50=$A18,1,0)*IF('2021'!$U$2:$U$50=$W18,1,0)&gt;0,'2021'!$W$2:$W$50),IF(IF('2020'!$A$2:A$50=$A18,1,0)*IF('2020'!$U$2:$U$50=$W18,1,0)&gt;0,'2020'!$W$2:$W$50),IF(IF('2019'!$A$2:A$50=$A18,1,0)*IF('2019'!$U$2:$U$50=$W18,1,0)&gt;0,'2019'!$W$2:$W$50),IF(IF('2018'!$A$2:A$50=$A18,1,0)*IF('2018'!$U$2:$U$50=$W18,1,0)&gt;0,'2018'!$W$2:$W$50),IF(IF('2017'!$A$2:A$50=$A18,1,0)*IF('2017'!$U$2:$U$50=$W18,1,0)&gt;0,'2017'!$W$2:$W$50),IF(IF('2016'!$A$2:A$50=$A18,1,0)*IF('2016'!$U$2:$U$50=$W18,1,0)&gt;0,'2016'!$W$2:$W$50),IF(IF('2015'!$A$2:A$50=$A18,1,0)*IF('2015'!$U$2:$U$50=$W18,1,0)&gt;0,'2015'!$W$2:$W$50),IF(IF('2014'!$A$2:A$50=$A18,1,0)*IF('2014'!$U$2:$U$50=$W18,1,0)&gt;0,'2014'!$W$2:$W$50),IF(IF('2013'!$A$2:A$50=$A18,1,0)*IF('2013'!$U$2:$U$50=$W18,1,0)&gt;0,'2013'!$W$2:$W$50),IF(IF('2012'!$A$2:A$50=$A18,1,0)*IF('2012'!$U$2:$U$50=$W18,1,0)&gt;0,'2012'!$W$2:$W$50))</f>
        <v>16</v>
      </c>
      <c r="Z18" s="20"/>
      <c r="AA18" s="21" cm="1">
        <f t="array" ref="AA18">SUM(IF('2024'!$A$2:$A$50=$A18,TRUNC('2024'!Q$2:Q$50),0))+SUM(IF('2023'!$A$2:$A$50=$A18,TRUNC('2023'!Q$2:Q$50),0))+SUM(IF('2022'!$A$2:$A$50=$A18,TRUNC('2022'!O$2:O$50),0))+SUM(IF('2021'!$A$2:$A$50=$A18,TRUNC('2021'!O$2:O$50),0))+SUM(IF('2020'!$A$2:$A$50=$A18,TRUNC('2020'!O$2:O$50),0))+SUM(IF('2019'!$A$2:$A$50=$A18,TRUNC('2019'!O$2:O$50),0))+SUM(IF('2018'!$A$2:$A$50=$A18,TRUNC('2018'!O$2:O$50),0))+SUM(IF('2017'!$A$2:$A$50=$A18,TRUNC('2017'!O$2:O$50),0))+SUM(IF('2016'!$A$2:$A$50=$A18,TRUNC('2016'!O$2:O$50),0))+SUM(IF('2015'!$A$2:$A$50=$A18,TRUNC('2015'!O$2:O$50),0))+SUM(IF('2014'!$A$2:$A$50=$A18,TRUNC('2014'!O$2:O$50),0))+SUM(IF('2013'!$A$2:$A$50=$A18,TRUNC('2013'!O$2:O$50),0))+SUM(IF('2012'!$A$2:$A$50=$A18,TRUNC('2012'!O$2:O$50),0))</f>
        <v>216</v>
      </c>
      <c r="AB18" s="21" cm="1">
        <f t="array" ref="AB18">SUM(IF('2024'!$A$2:$A$50=$A18,MOD('2024'!Q$2:Q$50,1),0))+SUM(IF('2023'!$A$2:$A$50=$A18,MOD('2023'!Q$2:Q$50,1),0))+SUM(IF('2022'!$A$2:$A$50=$A18,MOD('2022'!O$2:O$50,1),0))+SUM(IF('2021'!$A$2:$A$50=$A18,MOD('2021'!O$2:O$50,1),0))+SUM(IF('2020'!$A$2:$A$50=$A18,MOD('2020'!O$2:O$50,1),0))+SUM(IF('2019'!$A$2:$A$50=$A18,MOD('2019'!O$2:O$50,1),0))+SUM(IF('2018'!$A$2:$A$50=$A18,MOD('2018'!O$2:O$50,1),0))+SUM(IF('2017'!$A$2:$A$50=$A18,MOD('2017'!O$2:O$50,1),0))+SUM(IF('2016'!$A$2:$A$50=$A18,MOD('2016'!O$2:O$50,1),0))+SUM(IF('2015'!$A$2:$A$50=$A18,MOD('2015'!O$2:O$50,1),0))+SUM(IF('2014'!$A$2:$A$50=$A18,MOD('2014'!O$2:O$50,1),0))+SUM(IF('2013'!$A$2:$A$50=$A18,MOD('2013'!O$2:O$50,1),0))+SUM(IF('2012'!$A$2:$A$50=$A18,MOD('2012'!O$2:O$50,1),0))</f>
        <v>0.69999999999999929</v>
      </c>
      <c r="AC18" s="21">
        <f t="shared" si="6"/>
        <v>1.0999999999999992</v>
      </c>
    </row>
    <row r="19" spans="1:29" ht="14.25" customHeight="1" x14ac:dyDescent="0.6">
      <c r="A19" s="13" t="s">
        <v>128</v>
      </c>
      <c r="B19" s="14">
        <f>SUMIF('2024'!$A$2:$A$50,$A19,'2024'!B$2:B$50)+SUMIF('2023'!$A$2:$A$50,$A19,'2023'!B$2:B$50)+SUMIF('2022'!$A$2:$A$50,$A19,'2022'!B$2:B$50)+SUMIF('2021'!$A$2:$A$50,$A19,'2021'!B$2:B$50)+SUMIF('2020'!$A$2:$A$50,$A19,'2020'!B$2:B$50)+SUMIF('2019'!$A$2:$A$50,$A19,'2019'!B$2:B$50)+SUMIF('2018'!$A$2:$A$50,$A19,'2018'!B$2:B$50)+SUMIF('2017'!$A$2:$A$50,$A19,'2017'!B$2:B$50)+SUMIF('2016'!$A$2:$A$50,$A19,'2016'!B$2:B$50)+SUMIF('2015'!$A$2:$A$50,$A19,'2015'!B$2:B$50)+SUMIF('2014'!$A$2:$A$50,$A19,'2014'!B$2:B$50)+SUMIF('2013'!$A$2:$A$50,$A19,'2013'!B$2:B$50)+SUMIF('2012'!$A$2:$A$50,$A19,'2012'!B$2:B$50)</f>
        <v>5</v>
      </c>
      <c r="C19" s="14">
        <f>SUMIF('2024'!$A$2:$A$50,$A19,'2024'!C$2:C$50)+SUMIF('2023'!$A$2:$A$50,$A19,'2023'!C$2:C$50)+SUMIF('2022'!$A$2:$A$50,$A19,'2022'!C$2:C$50)+SUMIF('2021'!$A$2:$A$50,$A19,'2021'!C$2:C$50)+SUMIF('2020'!$A$2:$A$50,$A19,'2020'!C$2:C$50)+SUMIF('2019'!$A$2:$A$50,$A19,'2019'!C$2:C$50)+SUMIF('2018'!$A$2:$A$50,$A19,'2018'!C$2:C$50)+SUMIF('2017'!$A$2:$A$50,$A19,'2017'!C$2:C$50)+SUMIF('2016'!$A$2:$A$50,$A19,'2016'!C$2:C$50)+SUMIF('2015'!$A$2:$A$50,$A19,'2015'!C$2:C$50)+SUMIF('2014'!$A$2:$A$50,$A19,'2014'!C$2:C$50)+SUMIF('2013'!$A$2:$A$50,$A19,'2013'!C$2:C$50)+SUMIF('2012'!$A$2:$A$50,$A19,'2012'!C$2:C$50)</f>
        <v>5</v>
      </c>
      <c r="D19" s="14">
        <f>SUMIF('2024'!$A$2:$A$50,$A19,'2024'!D$2:D$50)+SUMIF('2023'!$A$2:$A$50,$A19,'2023'!D$2:D$50)+SUMIF('2022'!$A$2:$A$50,$A19,'2022'!D$2:D$50)+SUMIF('2021'!$A$2:$A$50,$A19,'2021'!D$2:D$50)+SUMIF('2020'!$A$2:$A$50,$A19,'2020'!D$2:D$50)+SUMIF('2019'!$A$2:$A$50,$A19,'2019'!D$2:D$50)+SUMIF('2018'!$A$2:$A$50,$A19,'2018'!D$2:D$50)+SUMIF('2017'!$A$2:$A$50,$A19,'2017'!D$2:D$50)+SUMIF('2016'!$A$2:$A$50,$A19,'2016'!D$2:D$50)+SUMIF('2015'!$A$2:$A$50,$A19,'2015'!D$2:D$50)+SUMIF('2014'!$A$2:$A$50,$A19,'2014'!D$2:D$50)+SUMIF('2013'!$A$2:$A$50,$A19,'2013'!D$2:D$50)+SUMIF('2012'!$A$2:$A$50,$A19,'2012'!D$2:D$50)</f>
        <v>25</v>
      </c>
      <c r="E19" s="14" cm="1">
        <f t="array" ref="E19">MAX(IF('2024'!$A$2:$A$50=$A19,'2024'!E$2:E$50),IF('2023'!$A$2:$A$50=$A19,'2023'!E$2:E$50),IF('2022'!$A$2:$A$50=$A19,'2022'!E$2:E$50),IF('2021'!$A$2:$A$50=$A19,'2021'!E$2:E$50),IF('2020'!$A$2:$A$50=$A19,'2020'!E$2:E$50),IF('2019'!$A$2:$A$50=$A19,'2019'!E$2:E$50),IF('2018'!$A$2:$A$50=$A19,'2018'!E$2:E$50),IF('2017'!$A$2:$A$50=$A19,'2017'!E$2:E$50),IF('2016'!$A$2:$A$50=$A19,'2016'!E$2:E$50),IF('2015'!$A$2:$A$50=$A19,'2015'!E$2:E$50),IF('2014'!$A$2:$A$50=$A19,'2014'!E$2:E$50),IF('2013'!$A$2:$A$50=$A19,'2013'!E$2:E$50),IF('2012'!$A$2:$A$50=$A19,'2012'!E$2:E$50))</f>
        <v>20</v>
      </c>
      <c r="F19" s="14">
        <f>SUMIF('2024'!$A$2:$A$50,$A19,'2024'!F$2:F$50)+SUMIF('2023'!$A$2:$A$50,$A19,'2023'!F$2:F$50)+SUMIF('2022'!$A$2:$A$50,$A19,'2022'!F$2:F$50)+SUMIF('2021'!$A$2:$A$50,$A19,'2021'!F$2:F$50)+SUMIF('2020'!$A$2:$A$50,$A19,'2020'!F$2:F$50)+SUMIF('2019'!$A$2:$A$50,$A19,'2019'!F$2:F$50)+SUMIF('2018'!$A$2:$A$50,$A19,'2018'!F$2:F$50)+SUMIF('2017'!$A$2:$A$50,$A19,'2017'!F$2:F$50)+SUMIF('2016'!$A$2:$A$50,$A19,'2016'!F$2:F$50)+SUMIF('2015'!$A$2:$A$50,$A19,'2015'!F$2:F$50)+SUMIF('2014'!$A$2:$A$50,$A19,'2014'!F$2:F$50)+SUMIF('2013'!$A$2:$A$50,$A19,'2013'!F$2:F$50)+SUMIF('2012'!$A$2:$A$50,$A19,'2012'!F$2:F$50)</f>
        <v>1</v>
      </c>
      <c r="G19" s="15">
        <f t="shared" si="0"/>
        <v>6.25</v>
      </c>
      <c r="H19" s="14">
        <f>SUMIF('2024'!$A$2:$A$50,$A19,'2024'!H$2:H$50)+SUMIF('2023'!$A$2:$A$50,$A19,'2023'!H$2:H$50)+SUMIF('2022'!$A$2:$A$50,$A19,'2022'!H$2:H$50)+SUMIF('2021'!$A$2:$A$50,$A19,'2021'!H$2:H$50)+SUMIF('2020'!$A$2:$A$50,$A19,'2020'!H$2:H$50)+SUMIF('2019'!$A$2:$A$50,$A19,'2019'!H$2:H$50)+SUMIF('2018'!$A$2:$A$50,$A19,'2018'!H$2:H$50)+SUMIF('2017'!$A$2:$A$50,$A19,'2017'!H$2:H$50)+SUMIF('2016'!$A$2:$A$50,$A19,'2016'!H$2:H$50)+SUMIF('2015'!$A$2:$A$50,$A19,'2015'!H$2:H$50)+SUMIF('2014'!$A$2:$A$50,$A19,'2014'!H$2:H$50)+SUMIF('2013'!$A$2:$A$50,$A19,'2013'!H$2:H$50)+SUMIF('2012'!$A$2:$A$50,$A19,'2012'!H$2:H$50)</f>
        <v>0</v>
      </c>
      <c r="I19" s="14">
        <f>SUMIF('2024'!$A$2:$A$50,$A19,'2024'!I$2:I$50)+SUMIF('2023'!$A$2:$A$50,$A19,'2023'!I$2:I$50)+SUMIF('2022'!$A$2:$A$50,$A19,'2022'!I$2:I$50)+SUMIF('2021'!$A$2:$A$50,$A19,'2021'!I$2:I$50)+SUMIF('2020'!$A$2:$A$50,$A19,'2020'!I$2:I$50)+SUMIF('2019'!$A$2:$A$50,$A19,'2019'!I$2:I$50)+SUMIF('2018'!$A$2:$A$50,$A19,'2018'!I$2:I$50)+SUMIF('2017'!$A$2:$A$50,$A19,'2017'!I$2:I$50)+SUMIF('2016'!$A$2:$A$50,$A19,'2016'!I$2:I$50)+SUMIF('2015'!$A$2:$A$50,$A19,'2015'!I$2:I$50)+SUMIF('2014'!$A$2:$A$50,$A19,'2014'!I$2:I$50)+SUMIF('2013'!$A$2:$A$50,$A19,'2013'!I$2:I$50)+SUMIF('2012'!$A$2:$A$50,$A19,'2012'!I$2:I$50)</f>
        <v>0</v>
      </c>
      <c r="J19" s="14">
        <f>SUMIF('2024'!$A$2:$A$50,$A19,'2024'!J$2:J$50)+SUMIF('2023'!$A$2:$A$50,$A19,'2023'!J$2:J$50)</f>
        <v>2</v>
      </c>
      <c r="K19" s="14">
        <f>SUMIF('2024'!$A$2:$A$50,$A19,'2024'!K$2:K$50)+SUMIF('2023'!$A$2:$A$50,$A19,'2023'!K$2:K$50)</f>
        <v>0</v>
      </c>
      <c r="L19" s="14">
        <f>SUMIF('2024'!$A$2:$A$50,$A19,'2024'!L$2:L$50)+SUMIF('2023'!$A$2:$A$50,$A19,'2023'!L$2:L$50)+SUMIF('2022'!$A$2:$A$50,$A19,'2022'!J$2:J$50)+SUMIF('2021'!$A$2:$A$50,$A19,'2021'!J$2:J$50)+SUMIF('2020'!$A$2:$A$50,$A19,'2020'!J$2:J$50)+SUMIF('2019'!$A$2:$A$50,$A19,'2019'!J$2:J$50)+SUMIF('2018'!$A$2:$A$50,$A19,'2018'!J$2:J$50)+SUMIF('2017'!$A$2:$A$50,$A19,'2017'!J$2:J$50)+SUMIF('2016'!$A$2:$A$50,$A19,'2016'!J$2:J$50)+SUMIF('2015'!$A$2:$A$50,$A19,'2015'!J$2:J$50)+SUMIF('2014'!$A$2:$A$50,$A19,'2014'!J$2:J$50)+SUMIF('2013'!$A$2:$A$50,$A19,'2013'!J$2:J$50)+SUMIF('2012'!$A$2:$A$50,$A19,'2012'!J$2:J$50)</f>
        <v>2</v>
      </c>
      <c r="M19" s="14">
        <f>SUMIF('2024'!$A$2:$A$50,$A19,'2024'!M$2:M$50)+SUMIF('2023'!$A$2:$A$50,$A19,'2023'!M$2:M$50)+SUMIF('2022'!$A$2:$A$50,$A19,'2022'!K$2:K$50)+SUMIF('2021'!$A$2:$A$50,$A19,'2021'!K$2:K$50)+SUMIF('2020'!$A$2:$A$50,$A19,'2020'!K$2:K$50)+SUMIF('2019'!$A$2:$A$50,$A19,'2019'!K$2:K$50)+SUMIF('2018'!$A$2:$A$50,$A19,'2018'!K$2:K$50)+SUMIF('2017'!$A$2:$A$50,$A19,'2017'!K$2:K$50)+SUMIF('2016'!$A$2:$A$50,$A19,'2016'!K$2:K$50)+SUMIF('2015'!$A$2:$A$50,$A19,'2015'!K$2:K$50)+SUMIF('2014'!$A$2:$A$50,$A19,'2014'!K$2:K$50)+SUMIF('2013'!$A$2:$A$50,$A19,'2013'!K$2:K$50)+SUMIF('2012'!$A$2:$A$50,$A19,'2012'!K$2:K$50)</f>
        <v>2</v>
      </c>
      <c r="N19" s="14">
        <f>SUMIF('2024'!$A$2:$A$50,$A19,'2024'!N$2:N$50)+SUMIF('2023'!$A$2:$A$50,$A19,'2023'!N$2:N$50)+SUMIF('2022'!$A$2:$A$50,$A19,'2022'!L$2:L$50)+SUMIF('2021'!$A$2:$A$50,$A19,'2021'!L$2:L$50)+SUMIF('2020'!$A$2:$A$50,$A19,'2020'!L$2:L$50)+SUMIF('2019'!$A$2:$A$50,$A19,'2019'!L$2:L$50)+SUMIF('2018'!$A$2:$A$50,$A19,'2018'!L$2:L$50)+SUMIF('2017'!$A$2:$A$50,$A19,'2017'!L$2:L$50)+SUMIF('2016'!$A$2:$A$50,$A19,'2016'!L$2:L$50)+SUMIF('2015'!$A$2:$A$50,$A19,'2015'!L$2:L$50)+SUMIF('2014'!$A$2:$A$50,$A19,'2014'!L$2:L$50)+SUMIF('2013'!$A$2:$A$50,$A19,'2013'!L$2:L$50)+SUMIF('2012'!$A$2:$A$50,$A19,'2012'!L$2:L$50)</f>
        <v>0</v>
      </c>
      <c r="O19" s="14">
        <f>SUMIF('2024'!$A$2:$A$50,$A19,'2024'!O$2:O$50)+SUMIF('2023'!$A$2:$A$50,$A19,'2023'!O$2:O$50)+SUMIF('2022'!$A$2:$A$50,$A19,'2022'!M$2:M$50)+SUMIF('2021'!$A$2:$A$50,$A19,'2021'!M$2:M$50)+SUMIF('2020'!$A$2:$A$50,$A19,'2020'!M$2:M$50)+SUMIF('2019'!$A$2:$A$50,$A19,'2019'!M$2:M$50)+SUMIF('2018'!$A$2:$A$50,$A19,'2018'!M$2:M$50)+SUMIF('2017'!$A$2:$A$50,$A19,'2017'!M$2:M$50)+SUMIF('2016'!$A$2:$A$50,$A19,'2016'!M$2:M$50)+SUMIF('2015'!$A$2:$A$50,$A19,'2015'!M$2:M$50)+SUMIF('2014'!$A$2:$A$50,$A19,'2014'!M$2:M$50)+SUMIF('2013'!$A$2:$A$50,$A19,'2013'!M$2:M$50)+SUMIF('2012'!$A$2:$A$50,$A19,'2012'!M$2:M$50)</f>
        <v>0</v>
      </c>
      <c r="P19" s="14">
        <f t="shared" si="1"/>
        <v>2</v>
      </c>
      <c r="Q19" s="14">
        <f t="shared" si="2"/>
        <v>1</v>
      </c>
      <c r="R19" s="14">
        <f>SUMIF('2024'!$A$2:$A$50,$A19,'2024'!R$2:R$50)+SUMIF('2023'!$A$2:$A$50,$A19,'2023'!R$2:R$50)+SUMIF('2022'!$A$2:$A$50,$A19,'2022'!P$2:P$50)+SUMIF('2021'!$A$2:$A$50,$A19,'2021'!P$2:P$50)+SUMIF('2020'!$A$2:$A$50,$A19,'2020'!P$2:P$50)+SUMIF('2019'!$A$2:$A$50,$A19,'2019'!P$2:P$50)+SUMIF('2018'!$A$2:$A$50,$A19,'2018'!P$2:P$50)+SUMIF('2017'!$A$2:$A$50,$A19,'2017'!P$2:P$50)+SUMIF('2016'!$A$2:$A$50,$A19,'2016'!P$2:P$50)+SUMIF('2015'!$A$2:$A$50,$A19,'2015'!P$2:P$50)+SUMIF('2014'!$A$2:$A$50,$A19,'2014'!P$2:P$50)+SUMIF('2013'!$A$2:$A$50,$A19,'2013'!P$2:P$50)+SUMIF('2012'!$A$2:$A$50,$A19,'2012'!P$2:P$50)</f>
        <v>7</v>
      </c>
      <c r="S19" s="14">
        <f>SUMIF('2024'!$A$2:$A$50,$A19,'2024'!S$2:S$50)+SUMIF('2023'!$A$2:$A$50,$A19,'2023'!S$2:S$50)+SUMIF('2022'!$A$2:$A$50,$A19,'2022'!Q$2:Q$50)+SUMIF('2021'!$A$2:$A$50,$A19,'2021'!Q$2:Q$50)+SUMIF('2020'!$A$2:$A$50,$A19,'2020'!Q$2:Q$50)+SUMIF('2019'!$A$2:$A$50,$A19,'2019'!Q$2:Q$50)+SUMIF('2018'!$A$2:$A$50,$A19,'2018'!Q$2:Q$50)+SUMIF('2017'!$A$2:$A$50,$A19,'2017'!Q$2:Q$50)+SUMIF('2016'!$A$2:$A$50,$A19,'2016'!Q$2:Q$50)+SUMIF('2015'!$A$2:$A$50,$A19,'2015'!Q$2:Q$50)+SUMIF('2014'!$A$2:$A$50,$A19,'2014'!Q$2:Q$50)+SUMIF('2013'!$A$2:$A$50,$A19,'2013'!Q$2:Q$50)+SUMIF('2012'!$A$2:$A$50,$A19,'2012'!Q$2:Q$50)</f>
        <v>1</v>
      </c>
      <c r="T19" s="15">
        <f t="shared" si="3"/>
        <v>7</v>
      </c>
      <c r="U19" s="15">
        <f t="shared" si="4"/>
        <v>7</v>
      </c>
      <c r="V19" s="16">
        <f t="shared" si="5"/>
        <v>6</v>
      </c>
      <c r="W19" s="17" cm="1">
        <f t="array" ref="W19">MAX(IF('2024'!$A$2:$A$50=$A19,'2024'!$W$2:$W$50),IF('2023'!$A$2:$A$50=$A19,'2023'!$W$2:$W$50),IF('2022'!$A$2:$A$50=$A19,'2022'!$U$2:U$50),IF('2021'!$A$2:$A$50=$A19,'2021'!$U$2:U$50),IF('2020'!$A$2:$A$50=$A19,'2020'!$U$2:U$50),IF('2019'!$A$2:$A$50=$A19,'2019'!$U$2:U$50),IF('2018'!$A$2:$A$50=$A19,'2018'!$U$2:U$50),IF('2017'!$A$2:$A$50=$A19,'2017'!$U$2:U$50),IF('2016'!$A$2:$A$50=$A19,'2016'!$U$2:U$50),IF('2015'!$A$2:$A$50=$A19,'2015'!$U$2:U$50),IF('2014'!$A$2:$A$50=$A19,'2014'!$U$2:U$50),IF('2013'!$A$2:$A$50=$A19,'2013'!$U$2:U$50),IF('2012'!$A$2:$A$50=$A19,'2012'!$U$2:U$50))</f>
        <v>1</v>
      </c>
      <c r="X19" s="18" t="s">
        <v>23</v>
      </c>
      <c r="Y19" s="19" cm="1">
        <f t="array" ref="Y19">MIN(IF(IF('2024'!$A$2:A$50=$A19,1,0)*IF('2024'!$W$2:$W$50=$W19,1,0)&gt;0,'2024'!$Y$2:$Y$50),IF(IF('2023'!$A$2:A$50=$A19,1,0)*IF('2023'!$W$2:$W$50=$W19,1,0)&gt;0,'2023'!$Y$2:$Y$50),IF(IF('2022'!$A$2:A$50=$A19,1,0)*IF('2022'!$U$2:$U$50=$W19,1,0)&gt;0,'2022'!$W$2:$W$50),IF(IF('2021'!$A$2:A$50=$A19,1,0)*IF('2021'!$U$2:$U$50=$W19,1,0)&gt;0,'2021'!$W$2:$W$50),IF(IF('2020'!$A$2:A$50=$A19,1,0)*IF('2020'!$U$2:$U$50=$W19,1,0)&gt;0,'2020'!$W$2:$W$50),IF(IF('2019'!$A$2:A$50=$A19,1,0)*IF('2019'!$U$2:$U$50=$W19,1,0)&gt;0,'2019'!$W$2:$W$50),IF(IF('2018'!$A$2:A$50=$A19,1,0)*IF('2018'!$U$2:$U$50=$W19,1,0)&gt;0,'2018'!$W$2:$W$50),IF(IF('2017'!$A$2:A$50=$A19,1,0)*IF('2017'!$U$2:$U$50=$W19,1,0)&gt;0,'2017'!$W$2:$W$50),IF(IF('2016'!$A$2:A$50=$A19,1,0)*IF('2016'!$U$2:$U$50=$W19,1,0)&gt;0,'2016'!$W$2:$W$50),IF(IF('2015'!$A$2:A$50=$A19,1,0)*IF('2015'!$U$2:$U$50=$W19,1,0)&gt;0,'2015'!$W$2:$W$50),IF(IF('2014'!$A$2:A$50=$A19,1,0)*IF('2014'!$U$2:$U$50=$W19,1,0)&gt;0,'2014'!$W$2:$W$50),IF(IF('2013'!$A$2:A$50=$A19,1,0)*IF('2013'!$U$2:$U$50=$W19,1,0)&gt;0,'2013'!$W$2:$W$50),IF(IF('2012'!$A$2:A$50=$A19,1,0)*IF('2012'!$U$2:$U$50=$W19,1,0)&gt;0,'2012'!$W$2:$W$50))</f>
        <v>7</v>
      </c>
      <c r="Z19" s="20"/>
      <c r="AA19" s="21" cm="1">
        <f t="array" ref="AA19">SUM(IF('2024'!$A$2:$A$50=$A19,TRUNC('2024'!Q$2:Q$50),0))+SUM(IF('2023'!$A$2:$A$50=$A19,TRUNC('2023'!Q$2:Q$50),0))+SUM(IF('2022'!$A$2:$A$50=$A19,TRUNC('2022'!O$2:O$50),0))+SUM(IF('2021'!$A$2:$A$50=$A19,TRUNC('2021'!O$2:O$50),0))+SUM(IF('2020'!$A$2:$A$50=$A19,TRUNC('2020'!O$2:O$50),0))+SUM(IF('2019'!$A$2:$A$50=$A19,TRUNC('2019'!O$2:O$50),0))+SUM(IF('2018'!$A$2:$A$50=$A19,TRUNC('2018'!O$2:O$50),0))+SUM(IF('2017'!$A$2:$A$50=$A19,TRUNC('2017'!O$2:O$50),0))+SUM(IF('2016'!$A$2:$A$50=$A19,TRUNC('2016'!O$2:O$50),0))+SUM(IF('2015'!$A$2:$A$50=$A19,TRUNC('2015'!O$2:O$50),0))+SUM(IF('2014'!$A$2:$A$50=$A19,TRUNC('2014'!O$2:O$50),0))+SUM(IF('2013'!$A$2:$A$50=$A19,TRUNC('2013'!O$2:O$50),0))+SUM(IF('2012'!$A$2:$A$50=$A19,TRUNC('2012'!O$2:O$50),0))</f>
        <v>1</v>
      </c>
      <c r="AB19" s="21" cm="1">
        <f t="array" ref="AB19">SUM(IF('2024'!$A$2:$A$50=$A19,MOD('2024'!Q$2:Q$50,1),0))+SUM(IF('2023'!$A$2:$A$50=$A19,MOD('2023'!Q$2:Q$50,1),0))+SUM(IF('2022'!$A$2:$A$50=$A19,MOD('2022'!O$2:O$50,1),0))+SUM(IF('2021'!$A$2:$A$50=$A19,MOD('2021'!O$2:O$50,1),0))+SUM(IF('2020'!$A$2:$A$50=$A19,MOD('2020'!O$2:O$50,1),0))+SUM(IF('2019'!$A$2:$A$50=$A19,MOD('2019'!O$2:O$50,1),0))+SUM(IF('2018'!$A$2:$A$50=$A19,MOD('2018'!O$2:O$50,1),0))+SUM(IF('2017'!$A$2:$A$50=$A19,MOD('2017'!O$2:O$50,1),0))+SUM(IF('2016'!$A$2:$A$50=$A19,MOD('2016'!O$2:O$50,1),0))+SUM(IF('2015'!$A$2:$A$50=$A19,MOD('2015'!O$2:O$50,1),0))+SUM(IF('2014'!$A$2:$A$50=$A19,MOD('2014'!O$2:O$50,1),0))+SUM(IF('2013'!$A$2:$A$50=$A19,MOD('2013'!O$2:O$50,1),0))+SUM(IF('2012'!$A$2:$A$50=$A19,MOD('2012'!O$2:O$50,1),0))</f>
        <v>0</v>
      </c>
      <c r="AC19" s="21">
        <f t="shared" si="6"/>
        <v>0</v>
      </c>
    </row>
    <row r="20" spans="1:29" ht="14.25" customHeight="1" x14ac:dyDescent="0.6">
      <c r="A20" s="13" t="s">
        <v>39</v>
      </c>
      <c r="B20" s="14">
        <f>SUMIF('2024'!$A$2:$A$50,$A20,'2024'!B$2:B$50)+SUMIF('2023'!$A$2:$A$50,$A20,'2023'!B$2:B$50)+SUMIF('2022'!$A$2:$A$50,$A20,'2022'!B$2:B$50)+SUMIF('2021'!$A$2:$A$50,$A20,'2021'!B$2:B$50)+SUMIF('2020'!$A$2:$A$50,$A20,'2020'!B$2:B$50)+SUMIF('2019'!$A$2:$A$50,$A20,'2019'!B$2:B$50)+SUMIF('2018'!$A$2:$A$50,$A20,'2018'!B$2:B$50)+SUMIF('2017'!$A$2:$A$50,$A20,'2017'!B$2:B$50)+SUMIF('2016'!$A$2:$A$50,$A20,'2016'!B$2:B$50)+SUMIF('2015'!$A$2:$A$50,$A20,'2015'!B$2:B$50)+SUMIF('2014'!$A$2:$A$50,$A20,'2014'!B$2:B$50)+SUMIF('2013'!$A$2:$A$50,$A20,'2013'!B$2:B$50)+SUMIF('2012'!$A$2:$A$50,$A20,'2012'!B$2:B$50)</f>
        <v>15</v>
      </c>
      <c r="C20" s="14">
        <f>SUMIF('2024'!$A$2:$A$50,$A20,'2024'!C$2:C$50)+SUMIF('2023'!$A$2:$A$50,$A20,'2023'!C$2:C$50)+SUMIF('2022'!$A$2:$A$50,$A20,'2022'!C$2:C$50)+SUMIF('2021'!$A$2:$A$50,$A20,'2021'!C$2:C$50)+SUMIF('2020'!$A$2:$A$50,$A20,'2020'!C$2:C$50)+SUMIF('2019'!$A$2:$A$50,$A20,'2019'!C$2:C$50)+SUMIF('2018'!$A$2:$A$50,$A20,'2018'!C$2:C$50)+SUMIF('2017'!$A$2:$A$50,$A20,'2017'!C$2:C$50)+SUMIF('2016'!$A$2:$A$50,$A20,'2016'!C$2:C$50)+SUMIF('2015'!$A$2:$A$50,$A20,'2015'!C$2:C$50)+SUMIF('2014'!$A$2:$A$50,$A20,'2014'!C$2:C$50)+SUMIF('2013'!$A$2:$A$50,$A20,'2013'!C$2:C$50)+SUMIF('2012'!$A$2:$A$50,$A20,'2012'!C$2:C$50)</f>
        <v>12</v>
      </c>
      <c r="D20" s="14">
        <f>SUMIF('2024'!$A$2:$A$50,$A20,'2024'!D$2:D$50)+SUMIF('2023'!$A$2:$A$50,$A20,'2023'!D$2:D$50)+SUMIF('2022'!$A$2:$A$50,$A20,'2022'!D$2:D$50)+SUMIF('2021'!$A$2:$A$50,$A20,'2021'!D$2:D$50)+SUMIF('2020'!$A$2:$A$50,$A20,'2020'!D$2:D$50)+SUMIF('2019'!$A$2:$A$50,$A20,'2019'!D$2:D$50)+SUMIF('2018'!$A$2:$A$50,$A20,'2018'!D$2:D$50)+SUMIF('2017'!$A$2:$A$50,$A20,'2017'!D$2:D$50)+SUMIF('2016'!$A$2:$A$50,$A20,'2016'!D$2:D$50)+SUMIF('2015'!$A$2:$A$50,$A20,'2015'!D$2:D$50)+SUMIF('2014'!$A$2:$A$50,$A20,'2014'!D$2:D$50)+SUMIF('2013'!$A$2:$A$50,$A20,'2013'!D$2:D$50)+SUMIF('2012'!$A$2:$A$50,$A20,'2012'!D$2:D$50)</f>
        <v>316</v>
      </c>
      <c r="E20" s="14" cm="1">
        <f t="array" ref="E20">MAX(IF('2024'!$A$2:$A$50=$A20,'2024'!E$2:E$50),IF('2023'!$A$2:$A$50=$A20,'2023'!E$2:E$50),IF('2022'!$A$2:$A$50=$A20,'2022'!E$2:E$50),IF('2021'!$A$2:$A$50=$A20,'2021'!E$2:E$50),IF('2020'!$A$2:$A$50=$A20,'2020'!E$2:E$50),IF('2019'!$A$2:$A$50=$A20,'2019'!E$2:E$50),IF('2018'!$A$2:$A$50=$A20,'2018'!E$2:E$50),IF('2017'!$A$2:$A$50=$A20,'2017'!E$2:E$50),IF('2016'!$A$2:$A$50=$A20,'2016'!E$2:E$50),IF('2015'!$A$2:$A$50=$A20,'2015'!E$2:E$50),IF('2014'!$A$2:$A$50=$A20,'2014'!E$2:E$50),IF('2013'!$A$2:$A$50=$A20,'2013'!E$2:E$50),IF('2012'!$A$2:$A$50=$A20,'2012'!E$2:E$50))</f>
        <v>89</v>
      </c>
      <c r="F20" s="14">
        <f>SUMIF('2024'!$A$2:$A$50,$A20,'2024'!F$2:F$50)+SUMIF('2023'!$A$2:$A$50,$A20,'2023'!F$2:F$50)+SUMIF('2022'!$A$2:$A$50,$A20,'2022'!F$2:F$50)+SUMIF('2021'!$A$2:$A$50,$A20,'2021'!F$2:F$50)+SUMIF('2020'!$A$2:$A$50,$A20,'2020'!F$2:F$50)+SUMIF('2019'!$A$2:$A$50,$A20,'2019'!F$2:F$50)+SUMIF('2018'!$A$2:$A$50,$A20,'2018'!F$2:F$50)+SUMIF('2017'!$A$2:$A$50,$A20,'2017'!F$2:F$50)+SUMIF('2016'!$A$2:$A$50,$A20,'2016'!F$2:F$50)+SUMIF('2015'!$A$2:$A$50,$A20,'2015'!F$2:F$50)+SUMIF('2014'!$A$2:$A$50,$A20,'2014'!F$2:F$50)+SUMIF('2013'!$A$2:$A$50,$A20,'2013'!F$2:F$50)+SUMIF('2012'!$A$2:$A$50,$A20,'2012'!F$2:F$50)</f>
        <v>2</v>
      </c>
      <c r="G20" s="15">
        <f t="shared" si="0"/>
        <v>31.6</v>
      </c>
      <c r="H20" s="14">
        <f>SUMIF('2024'!$A$2:$A$50,$A20,'2024'!H$2:H$50)+SUMIF('2023'!$A$2:$A$50,$A20,'2023'!H$2:H$50)+SUMIF('2022'!$A$2:$A$50,$A20,'2022'!H$2:H$50)+SUMIF('2021'!$A$2:$A$50,$A20,'2021'!H$2:H$50)+SUMIF('2020'!$A$2:$A$50,$A20,'2020'!H$2:H$50)+SUMIF('2019'!$A$2:$A$50,$A20,'2019'!H$2:H$50)+SUMIF('2018'!$A$2:$A$50,$A20,'2018'!H$2:H$50)+SUMIF('2017'!$A$2:$A$50,$A20,'2017'!H$2:H$50)+SUMIF('2016'!$A$2:$A$50,$A20,'2016'!H$2:H$50)+SUMIF('2015'!$A$2:$A$50,$A20,'2015'!H$2:H$50)+SUMIF('2014'!$A$2:$A$50,$A20,'2014'!H$2:H$50)+SUMIF('2013'!$A$2:$A$50,$A20,'2013'!H$2:H$50)+SUMIF('2012'!$A$2:$A$50,$A20,'2012'!H$2:H$50)</f>
        <v>3</v>
      </c>
      <c r="I20" s="14">
        <f>SUMIF('2024'!$A$2:$A$50,$A20,'2024'!I$2:I$50)+SUMIF('2023'!$A$2:$A$50,$A20,'2023'!I$2:I$50)+SUMIF('2022'!$A$2:$A$50,$A20,'2022'!I$2:I$50)+SUMIF('2021'!$A$2:$A$50,$A20,'2021'!I$2:I$50)+SUMIF('2020'!$A$2:$A$50,$A20,'2020'!I$2:I$50)+SUMIF('2019'!$A$2:$A$50,$A20,'2019'!I$2:I$50)+SUMIF('2018'!$A$2:$A$50,$A20,'2018'!I$2:I$50)+SUMIF('2017'!$A$2:$A$50,$A20,'2017'!I$2:I$50)+SUMIF('2016'!$A$2:$A$50,$A20,'2016'!I$2:I$50)+SUMIF('2015'!$A$2:$A$50,$A20,'2015'!I$2:I$50)+SUMIF('2014'!$A$2:$A$50,$A20,'2014'!I$2:I$50)+SUMIF('2013'!$A$2:$A$50,$A20,'2013'!I$2:I$50)+SUMIF('2012'!$A$2:$A$50,$A20,'2012'!I$2:I$50)</f>
        <v>0</v>
      </c>
      <c r="J20" s="14">
        <f>SUMIF('2024'!$A$2:$A$50,$A20,'2024'!J$2:J$50)+SUMIF('2023'!$A$2:$A$50,$A20,'2023'!J$2:J$50)</f>
        <v>0</v>
      </c>
      <c r="K20" s="14">
        <f>SUMIF('2024'!$A$2:$A$50,$A20,'2024'!K$2:K$50)+SUMIF('2023'!$A$2:$A$50,$A20,'2023'!K$2:K$50)</f>
        <v>0</v>
      </c>
      <c r="L20" s="14">
        <f>SUMIF('2024'!$A$2:$A$50,$A20,'2024'!L$2:L$50)+SUMIF('2023'!$A$2:$A$50,$A20,'2023'!L$2:L$50)+SUMIF('2022'!$A$2:$A$50,$A20,'2022'!J$2:J$50)+SUMIF('2021'!$A$2:$A$50,$A20,'2021'!J$2:J$50)+SUMIF('2020'!$A$2:$A$50,$A20,'2020'!J$2:J$50)+SUMIF('2019'!$A$2:$A$50,$A20,'2019'!J$2:J$50)+SUMIF('2018'!$A$2:$A$50,$A20,'2018'!J$2:J$50)+SUMIF('2017'!$A$2:$A$50,$A20,'2017'!J$2:J$50)+SUMIF('2016'!$A$2:$A$50,$A20,'2016'!J$2:J$50)+SUMIF('2015'!$A$2:$A$50,$A20,'2015'!J$2:J$50)+SUMIF('2014'!$A$2:$A$50,$A20,'2014'!J$2:J$50)+SUMIF('2013'!$A$2:$A$50,$A20,'2013'!J$2:J$50)+SUMIF('2012'!$A$2:$A$50,$A20,'2012'!J$2:J$50)</f>
        <v>2</v>
      </c>
      <c r="M20" s="14">
        <f>SUMIF('2024'!$A$2:$A$50,$A20,'2024'!M$2:M$50)+SUMIF('2023'!$A$2:$A$50,$A20,'2023'!M$2:M$50)+SUMIF('2022'!$A$2:$A$50,$A20,'2022'!K$2:K$50)+SUMIF('2021'!$A$2:$A$50,$A20,'2021'!K$2:K$50)+SUMIF('2020'!$A$2:$A$50,$A20,'2020'!K$2:K$50)+SUMIF('2019'!$A$2:$A$50,$A20,'2019'!K$2:K$50)+SUMIF('2018'!$A$2:$A$50,$A20,'2018'!K$2:K$50)+SUMIF('2017'!$A$2:$A$50,$A20,'2017'!K$2:K$50)+SUMIF('2016'!$A$2:$A$50,$A20,'2016'!K$2:K$50)+SUMIF('2015'!$A$2:$A$50,$A20,'2015'!K$2:K$50)+SUMIF('2014'!$A$2:$A$50,$A20,'2014'!K$2:K$50)+SUMIF('2013'!$A$2:$A$50,$A20,'2013'!K$2:K$50)+SUMIF('2012'!$A$2:$A$50,$A20,'2012'!K$2:K$50)</f>
        <v>1</v>
      </c>
      <c r="N20" s="14">
        <f>SUMIF('2024'!$A$2:$A$50,$A20,'2024'!N$2:N$50)+SUMIF('2023'!$A$2:$A$50,$A20,'2023'!N$2:N$50)+SUMIF('2022'!$A$2:$A$50,$A20,'2022'!L$2:L$50)+SUMIF('2021'!$A$2:$A$50,$A20,'2021'!L$2:L$50)+SUMIF('2020'!$A$2:$A$50,$A20,'2020'!L$2:L$50)+SUMIF('2019'!$A$2:$A$50,$A20,'2019'!L$2:L$50)+SUMIF('2018'!$A$2:$A$50,$A20,'2018'!L$2:L$50)+SUMIF('2017'!$A$2:$A$50,$A20,'2017'!L$2:L$50)+SUMIF('2016'!$A$2:$A$50,$A20,'2016'!L$2:L$50)+SUMIF('2015'!$A$2:$A$50,$A20,'2015'!L$2:L$50)+SUMIF('2014'!$A$2:$A$50,$A20,'2014'!L$2:L$50)+SUMIF('2013'!$A$2:$A$50,$A20,'2013'!L$2:L$50)+SUMIF('2012'!$A$2:$A$50,$A20,'2012'!L$2:L$50)</f>
        <v>1</v>
      </c>
      <c r="O20" s="14">
        <f>SUMIF('2024'!$A$2:$A$50,$A20,'2024'!O$2:O$50)+SUMIF('2023'!$A$2:$A$50,$A20,'2023'!O$2:O$50)+SUMIF('2022'!$A$2:$A$50,$A20,'2022'!M$2:M$50)+SUMIF('2021'!$A$2:$A$50,$A20,'2021'!M$2:M$50)+SUMIF('2020'!$A$2:$A$50,$A20,'2020'!M$2:M$50)+SUMIF('2019'!$A$2:$A$50,$A20,'2019'!M$2:M$50)+SUMIF('2018'!$A$2:$A$50,$A20,'2018'!M$2:M$50)+SUMIF('2017'!$A$2:$A$50,$A20,'2017'!M$2:M$50)+SUMIF('2016'!$A$2:$A$50,$A20,'2016'!M$2:M$50)+SUMIF('2015'!$A$2:$A$50,$A20,'2015'!M$2:M$50)+SUMIF('2014'!$A$2:$A$50,$A20,'2014'!M$2:M$50)+SUMIF('2013'!$A$2:$A$50,$A20,'2013'!M$2:M$50)+SUMIF('2012'!$A$2:$A$50,$A20,'2012'!M$2:M$50)</f>
        <v>0</v>
      </c>
      <c r="P20" s="14">
        <f t="shared" si="1"/>
        <v>2</v>
      </c>
      <c r="Q20" s="14">
        <f t="shared" si="2"/>
        <v>12</v>
      </c>
      <c r="R20" s="14">
        <f>SUMIF('2024'!$A$2:$A$50,$A20,'2024'!R$2:R$50)+SUMIF('2023'!$A$2:$A$50,$A20,'2023'!R$2:R$50)+SUMIF('2022'!$A$2:$A$50,$A20,'2022'!P$2:P$50)+SUMIF('2021'!$A$2:$A$50,$A20,'2021'!P$2:P$50)+SUMIF('2020'!$A$2:$A$50,$A20,'2020'!P$2:P$50)+SUMIF('2019'!$A$2:$A$50,$A20,'2019'!P$2:P$50)+SUMIF('2018'!$A$2:$A$50,$A20,'2018'!P$2:P$50)+SUMIF('2017'!$A$2:$A$50,$A20,'2017'!P$2:P$50)+SUMIF('2016'!$A$2:$A$50,$A20,'2016'!P$2:P$50)+SUMIF('2015'!$A$2:$A$50,$A20,'2015'!P$2:P$50)+SUMIF('2014'!$A$2:$A$50,$A20,'2014'!P$2:P$50)+SUMIF('2013'!$A$2:$A$50,$A20,'2013'!P$2:P$50)+SUMIF('2012'!$A$2:$A$50,$A20,'2012'!P$2:P$50)</f>
        <v>110</v>
      </c>
      <c r="S20" s="14">
        <f>SUMIF('2024'!$A$2:$A$50,$A20,'2024'!S$2:S$50)+SUMIF('2023'!$A$2:$A$50,$A20,'2023'!S$2:S$50)+SUMIF('2022'!$A$2:$A$50,$A20,'2022'!Q$2:Q$50)+SUMIF('2021'!$A$2:$A$50,$A20,'2021'!Q$2:Q$50)+SUMIF('2020'!$A$2:$A$50,$A20,'2020'!Q$2:Q$50)+SUMIF('2019'!$A$2:$A$50,$A20,'2019'!Q$2:Q$50)+SUMIF('2018'!$A$2:$A$50,$A20,'2018'!Q$2:Q$50)+SUMIF('2017'!$A$2:$A$50,$A20,'2017'!Q$2:Q$50)+SUMIF('2016'!$A$2:$A$50,$A20,'2016'!Q$2:Q$50)+SUMIF('2015'!$A$2:$A$50,$A20,'2015'!Q$2:Q$50)+SUMIF('2014'!$A$2:$A$50,$A20,'2014'!Q$2:Q$50)+SUMIF('2013'!$A$2:$A$50,$A20,'2013'!Q$2:Q$50)+SUMIF('2012'!$A$2:$A$50,$A20,'2012'!Q$2:Q$50)</f>
        <v>2</v>
      </c>
      <c r="T20" s="15">
        <f t="shared" si="3"/>
        <v>55</v>
      </c>
      <c r="U20" s="15">
        <f t="shared" si="4"/>
        <v>9.1666666666666661</v>
      </c>
      <c r="V20" s="16">
        <f t="shared" si="5"/>
        <v>36</v>
      </c>
      <c r="W20" s="17" cm="1">
        <f t="array" ref="W20">MAX(IF('2024'!$A$2:$A$50=$A20,'2024'!$W$2:$W$50),IF('2023'!$A$2:$A$50=$A20,'2023'!$W$2:$W$50),IF('2022'!$A$2:$A$50=$A20,'2022'!$U$2:U$50),IF('2021'!$A$2:$A$50=$A20,'2021'!$U$2:U$50),IF('2020'!$A$2:$A$50=$A20,'2020'!$U$2:U$50),IF('2019'!$A$2:$A$50=$A20,'2019'!$U$2:U$50),IF('2018'!$A$2:$A$50=$A20,'2018'!$U$2:U$50),IF('2017'!$A$2:$A$50=$A20,'2017'!$U$2:U$50),IF('2016'!$A$2:$A$50=$A20,'2016'!$U$2:U$50),IF('2015'!$A$2:$A$50=$A20,'2015'!$U$2:U$50),IF('2014'!$A$2:$A$50=$A20,'2014'!$U$2:U$50),IF('2013'!$A$2:$A$50=$A20,'2013'!$U$2:U$50),IF('2012'!$A$2:$A$50=$A20,'2012'!$U$2:U$50))</f>
        <v>2</v>
      </c>
      <c r="X20" s="18" t="s">
        <v>23</v>
      </c>
      <c r="Y20" s="19" cm="1">
        <f t="array" ref="Y20">MIN(IF(IF('2024'!$A$2:A$50=$A20,1,0)*IF('2024'!$W$2:$W$50=$W20,1,0)&gt;0,'2024'!$Y$2:$Y$50),IF(IF('2023'!$A$2:A$50=$A20,1,0)*IF('2023'!$W$2:$W$50=$W20,1,0)&gt;0,'2023'!$Y$2:$Y$50),IF(IF('2022'!$A$2:A$50=$A20,1,0)*IF('2022'!$U$2:$U$50=$W20,1,0)&gt;0,'2022'!$W$2:$W$50),IF(IF('2021'!$A$2:A$50=$A20,1,0)*IF('2021'!$U$2:$U$50=$W20,1,0)&gt;0,'2021'!$W$2:$W$50),IF(IF('2020'!$A$2:A$50=$A20,1,0)*IF('2020'!$U$2:$U$50=$W20,1,0)&gt;0,'2020'!$W$2:$W$50),IF(IF('2019'!$A$2:A$50=$A20,1,0)*IF('2019'!$U$2:$U$50=$W20,1,0)&gt;0,'2019'!$W$2:$W$50),IF(IF('2018'!$A$2:A$50=$A20,1,0)*IF('2018'!$U$2:$U$50=$W20,1,0)&gt;0,'2018'!$W$2:$W$50),IF(IF('2017'!$A$2:A$50=$A20,1,0)*IF('2017'!$U$2:$U$50=$W20,1,0)&gt;0,'2017'!$W$2:$W$50),IF(IF('2016'!$A$2:A$50=$A20,1,0)*IF('2016'!$U$2:$U$50=$W20,1,0)&gt;0,'2016'!$W$2:$W$50),IF(IF('2015'!$A$2:A$50=$A20,1,0)*IF('2015'!$U$2:$U$50=$W20,1,0)&gt;0,'2015'!$W$2:$W$50),IF(IF('2014'!$A$2:A$50=$A20,1,0)*IF('2014'!$U$2:$U$50=$W20,1,0)&gt;0,'2014'!$W$2:$W$50),IF(IF('2013'!$A$2:A$50=$A20,1,0)*IF('2013'!$U$2:$U$50=$W20,1,0)&gt;0,'2013'!$W$2:$W$50),IF(IF('2012'!$A$2:A$50=$A20,1,0)*IF('2012'!$U$2:$U$50=$W20,1,0)&gt;0,'2012'!$W$2:$W$50))</f>
        <v>12</v>
      </c>
      <c r="Z20" s="20"/>
      <c r="AA20" s="21" cm="1">
        <f t="array" ref="AA20">SUM(IF('2024'!$A$2:$A$50=$A20,TRUNC('2024'!Q$2:Q$50),0))+SUM(IF('2023'!$A$2:$A$50=$A20,TRUNC('2023'!Q$2:Q$50),0))+SUM(IF('2022'!$A$2:$A$50=$A20,TRUNC('2022'!O$2:O$50),0))+SUM(IF('2021'!$A$2:$A$50=$A20,TRUNC('2021'!O$2:O$50),0))+SUM(IF('2020'!$A$2:$A$50=$A20,TRUNC('2020'!O$2:O$50),0))+SUM(IF('2019'!$A$2:$A$50=$A20,TRUNC('2019'!O$2:O$50),0))+SUM(IF('2018'!$A$2:$A$50=$A20,TRUNC('2018'!O$2:O$50),0))+SUM(IF('2017'!$A$2:$A$50=$A20,TRUNC('2017'!O$2:O$50),0))+SUM(IF('2016'!$A$2:$A$50=$A20,TRUNC('2016'!O$2:O$50),0))+SUM(IF('2015'!$A$2:$A$50=$A20,TRUNC('2015'!O$2:O$50),0))+SUM(IF('2014'!$A$2:$A$50=$A20,TRUNC('2014'!O$2:O$50),0))+SUM(IF('2013'!$A$2:$A$50=$A20,TRUNC('2013'!O$2:O$50),0))+SUM(IF('2012'!$A$2:$A$50=$A20,TRUNC('2012'!O$2:O$50),0))</f>
        <v>12</v>
      </c>
      <c r="AB20" s="21" cm="1">
        <f t="array" ref="AB20">SUM(IF('2024'!$A$2:$A$50=$A20,MOD('2024'!Q$2:Q$50,1),0))+SUM(IF('2023'!$A$2:$A$50=$A20,MOD('2023'!Q$2:Q$50,1),0))+SUM(IF('2022'!$A$2:$A$50=$A20,MOD('2022'!O$2:O$50,1),0))+SUM(IF('2021'!$A$2:$A$50=$A20,MOD('2021'!O$2:O$50,1),0))+SUM(IF('2020'!$A$2:$A$50=$A20,MOD('2020'!O$2:O$50,1),0))+SUM(IF('2019'!$A$2:$A$50=$A20,MOD('2019'!O$2:O$50,1),0))+SUM(IF('2018'!$A$2:$A$50=$A20,MOD('2018'!O$2:O$50,1),0))+SUM(IF('2017'!$A$2:$A$50=$A20,MOD('2017'!O$2:O$50,1),0))+SUM(IF('2016'!$A$2:$A$50=$A20,MOD('2016'!O$2:O$50,1),0))+SUM(IF('2015'!$A$2:$A$50=$A20,MOD('2015'!O$2:O$50,1),0))+SUM(IF('2014'!$A$2:$A$50=$A20,MOD('2014'!O$2:O$50,1),0))+SUM(IF('2013'!$A$2:$A$50=$A20,MOD('2013'!O$2:O$50,1),0))+SUM(IF('2012'!$A$2:$A$50=$A20,MOD('2012'!O$2:O$50,1),0))</f>
        <v>0</v>
      </c>
      <c r="AC20" s="21">
        <f t="shared" si="6"/>
        <v>0</v>
      </c>
    </row>
    <row r="21" spans="1:29" ht="14.25" customHeight="1" x14ac:dyDescent="0.6">
      <c r="A21" s="13" t="s">
        <v>40</v>
      </c>
      <c r="B21" s="14">
        <f>SUMIF('2024'!$A$2:$A$50,$A21,'2024'!B$2:B$50)+SUMIF('2023'!$A$2:$A$50,$A21,'2023'!B$2:B$50)+SUMIF('2022'!$A$2:$A$50,$A21,'2022'!B$2:B$50)+SUMIF('2021'!$A$2:$A$50,$A21,'2021'!B$2:B$50)+SUMIF('2020'!$A$2:$A$50,$A21,'2020'!B$2:B$50)+SUMIF('2019'!$A$2:$A$50,$A21,'2019'!B$2:B$50)+SUMIF('2018'!$A$2:$A$50,$A21,'2018'!B$2:B$50)+SUMIF('2017'!$A$2:$A$50,$A21,'2017'!B$2:B$50)+SUMIF('2016'!$A$2:$A$50,$A21,'2016'!B$2:B$50)+SUMIF('2015'!$A$2:$A$50,$A21,'2015'!B$2:B$50)+SUMIF('2014'!$A$2:$A$50,$A21,'2014'!B$2:B$50)+SUMIF('2013'!$A$2:$A$50,$A21,'2013'!B$2:B$50)+SUMIF('2012'!$A$2:$A$50,$A21,'2012'!B$2:B$50)</f>
        <v>3</v>
      </c>
      <c r="C21" s="14">
        <f>SUMIF('2024'!$A$2:$A$50,$A21,'2024'!C$2:C$50)+SUMIF('2023'!$A$2:$A$50,$A21,'2023'!C$2:C$50)+SUMIF('2022'!$A$2:$A$50,$A21,'2022'!C$2:C$50)+SUMIF('2021'!$A$2:$A$50,$A21,'2021'!C$2:C$50)+SUMIF('2020'!$A$2:$A$50,$A21,'2020'!C$2:C$50)+SUMIF('2019'!$A$2:$A$50,$A21,'2019'!C$2:C$50)+SUMIF('2018'!$A$2:$A$50,$A21,'2018'!C$2:C$50)+SUMIF('2017'!$A$2:$A$50,$A21,'2017'!C$2:C$50)+SUMIF('2016'!$A$2:$A$50,$A21,'2016'!C$2:C$50)+SUMIF('2015'!$A$2:$A$50,$A21,'2015'!C$2:C$50)+SUMIF('2014'!$A$2:$A$50,$A21,'2014'!C$2:C$50)+SUMIF('2013'!$A$2:$A$50,$A21,'2013'!C$2:C$50)+SUMIF('2012'!$A$2:$A$50,$A21,'2012'!C$2:C$50)</f>
        <v>3</v>
      </c>
      <c r="D21" s="14">
        <f>SUMIF('2024'!$A$2:$A$50,$A21,'2024'!D$2:D$50)+SUMIF('2023'!$A$2:$A$50,$A21,'2023'!D$2:D$50)+SUMIF('2022'!$A$2:$A$50,$A21,'2022'!D$2:D$50)+SUMIF('2021'!$A$2:$A$50,$A21,'2021'!D$2:D$50)+SUMIF('2020'!$A$2:$A$50,$A21,'2020'!D$2:D$50)+SUMIF('2019'!$A$2:$A$50,$A21,'2019'!D$2:D$50)+SUMIF('2018'!$A$2:$A$50,$A21,'2018'!D$2:D$50)+SUMIF('2017'!$A$2:$A$50,$A21,'2017'!D$2:D$50)+SUMIF('2016'!$A$2:$A$50,$A21,'2016'!D$2:D$50)+SUMIF('2015'!$A$2:$A$50,$A21,'2015'!D$2:D$50)+SUMIF('2014'!$A$2:$A$50,$A21,'2014'!D$2:D$50)+SUMIF('2013'!$A$2:$A$50,$A21,'2013'!D$2:D$50)+SUMIF('2012'!$A$2:$A$50,$A21,'2012'!D$2:D$50)</f>
        <v>46</v>
      </c>
      <c r="E21" s="14" cm="1">
        <f t="array" ref="E21">MAX(IF('2024'!$A$2:$A$50=$A21,'2024'!E$2:E$50),IF('2023'!$A$2:$A$50=$A21,'2023'!E$2:E$50),IF('2022'!$A$2:$A$50=$A21,'2022'!E$2:E$50),IF('2021'!$A$2:$A$50=$A21,'2021'!E$2:E$50),IF('2020'!$A$2:$A$50=$A21,'2020'!E$2:E$50),IF('2019'!$A$2:$A$50=$A21,'2019'!E$2:E$50),IF('2018'!$A$2:$A$50=$A21,'2018'!E$2:E$50),IF('2017'!$A$2:$A$50=$A21,'2017'!E$2:E$50),IF('2016'!$A$2:$A$50=$A21,'2016'!E$2:E$50),IF('2015'!$A$2:$A$50=$A21,'2015'!E$2:E$50),IF('2014'!$A$2:$A$50=$A21,'2014'!E$2:E$50),IF('2013'!$A$2:$A$50=$A21,'2013'!E$2:E$50),IF('2012'!$A$2:$A$50=$A21,'2012'!E$2:E$50))</f>
        <v>42</v>
      </c>
      <c r="F21" s="14">
        <f>SUMIF('2024'!$A$2:$A$50,$A21,'2024'!F$2:F$50)+SUMIF('2023'!$A$2:$A$50,$A21,'2023'!F$2:F$50)+SUMIF('2022'!$A$2:$A$50,$A21,'2022'!F$2:F$50)+SUMIF('2021'!$A$2:$A$50,$A21,'2021'!F$2:F$50)+SUMIF('2020'!$A$2:$A$50,$A21,'2020'!F$2:F$50)+SUMIF('2019'!$A$2:$A$50,$A21,'2019'!F$2:F$50)+SUMIF('2018'!$A$2:$A$50,$A21,'2018'!F$2:F$50)+SUMIF('2017'!$A$2:$A$50,$A21,'2017'!F$2:F$50)+SUMIF('2016'!$A$2:$A$50,$A21,'2016'!F$2:F$50)+SUMIF('2015'!$A$2:$A$50,$A21,'2015'!F$2:F$50)+SUMIF('2014'!$A$2:$A$50,$A21,'2014'!F$2:F$50)+SUMIF('2013'!$A$2:$A$50,$A21,'2013'!F$2:F$50)+SUMIF('2012'!$A$2:$A$50,$A21,'2012'!F$2:F$50)</f>
        <v>1</v>
      </c>
      <c r="G21" s="15">
        <f t="shared" si="0"/>
        <v>23</v>
      </c>
      <c r="H21" s="14">
        <f>SUMIF('2024'!$A$2:$A$50,$A21,'2024'!H$2:H$50)+SUMIF('2023'!$A$2:$A$50,$A21,'2023'!H$2:H$50)+SUMIF('2022'!$A$2:$A$50,$A21,'2022'!H$2:H$50)+SUMIF('2021'!$A$2:$A$50,$A21,'2021'!H$2:H$50)+SUMIF('2020'!$A$2:$A$50,$A21,'2020'!H$2:H$50)+SUMIF('2019'!$A$2:$A$50,$A21,'2019'!H$2:H$50)+SUMIF('2018'!$A$2:$A$50,$A21,'2018'!H$2:H$50)+SUMIF('2017'!$A$2:$A$50,$A21,'2017'!H$2:H$50)+SUMIF('2016'!$A$2:$A$50,$A21,'2016'!H$2:H$50)+SUMIF('2015'!$A$2:$A$50,$A21,'2015'!H$2:H$50)+SUMIF('2014'!$A$2:$A$50,$A21,'2014'!H$2:H$50)+SUMIF('2013'!$A$2:$A$50,$A21,'2013'!H$2:H$50)+SUMIF('2012'!$A$2:$A$50,$A21,'2012'!H$2:H$50)</f>
        <v>0</v>
      </c>
      <c r="I21" s="14">
        <f>SUMIF('2024'!$A$2:$A$50,$A21,'2024'!I$2:I$50)+SUMIF('2023'!$A$2:$A$50,$A21,'2023'!I$2:I$50)+SUMIF('2022'!$A$2:$A$50,$A21,'2022'!I$2:I$50)+SUMIF('2021'!$A$2:$A$50,$A21,'2021'!I$2:I$50)+SUMIF('2020'!$A$2:$A$50,$A21,'2020'!I$2:I$50)+SUMIF('2019'!$A$2:$A$50,$A21,'2019'!I$2:I$50)+SUMIF('2018'!$A$2:$A$50,$A21,'2018'!I$2:I$50)+SUMIF('2017'!$A$2:$A$50,$A21,'2017'!I$2:I$50)+SUMIF('2016'!$A$2:$A$50,$A21,'2016'!I$2:I$50)+SUMIF('2015'!$A$2:$A$50,$A21,'2015'!I$2:I$50)+SUMIF('2014'!$A$2:$A$50,$A21,'2014'!I$2:I$50)+SUMIF('2013'!$A$2:$A$50,$A21,'2013'!I$2:I$50)+SUMIF('2012'!$A$2:$A$50,$A21,'2012'!I$2:I$50)</f>
        <v>0</v>
      </c>
      <c r="J21" s="14">
        <f>SUMIF('2024'!$A$2:$A$50,$A21,'2024'!J$2:J$50)+SUMIF('2023'!$A$2:$A$50,$A21,'2023'!J$2:J$50)</f>
        <v>0</v>
      </c>
      <c r="K21" s="14">
        <f>SUMIF('2024'!$A$2:$A$50,$A21,'2024'!K$2:K$50)+SUMIF('2023'!$A$2:$A$50,$A21,'2023'!K$2:K$50)</f>
        <v>0</v>
      </c>
      <c r="L21" s="14">
        <f>SUMIF('2024'!$A$2:$A$50,$A21,'2024'!L$2:L$50)+SUMIF('2023'!$A$2:$A$50,$A21,'2023'!L$2:L$50)+SUMIF('2022'!$A$2:$A$50,$A21,'2022'!J$2:J$50)+SUMIF('2021'!$A$2:$A$50,$A21,'2021'!J$2:J$50)+SUMIF('2020'!$A$2:$A$50,$A21,'2020'!J$2:J$50)+SUMIF('2019'!$A$2:$A$50,$A21,'2019'!J$2:J$50)+SUMIF('2018'!$A$2:$A$50,$A21,'2018'!J$2:J$50)+SUMIF('2017'!$A$2:$A$50,$A21,'2017'!J$2:J$50)+SUMIF('2016'!$A$2:$A$50,$A21,'2016'!J$2:J$50)+SUMIF('2015'!$A$2:$A$50,$A21,'2015'!J$2:J$50)+SUMIF('2014'!$A$2:$A$50,$A21,'2014'!J$2:J$50)+SUMIF('2013'!$A$2:$A$50,$A21,'2013'!J$2:J$50)+SUMIF('2012'!$A$2:$A$50,$A21,'2012'!J$2:J$50)</f>
        <v>0</v>
      </c>
      <c r="M21" s="14">
        <f>SUMIF('2024'!$A$2:$A$50,$A21,'2024'!M$2:M$50)+SUMIF('2023'!$A$2:$A$50,$A21,'2023'!M$2:M$50)+SUMIF('2022'!$A$2:$A$50,$A21,'2022'!K$2:K$50)+SUMIF('2021'!$A$2:$A$50,$A21,'2021'!K$2:K$50)+SUMIF('2020'!$A$2:$A$50,$A21,'2020'!K$2:K$50)+SUMIF('2019'!$A$2:$A$50,$A21,'2019'!K$2:K$50)+SUMIF('2018'!$A$2:$A$50,$A21,'2018'!K$2:K$50)+SUMIF('2017'!$A$2:$A$50,$A21,'2017'!K$2:K$50)+SUMIF('2016'!$A$2:$A$50,$A21,'2016'!K$2:K$50)+SUMIF('2015'!$A$2:$A$50,$A21,'2015'!K$2:K$50)+SUMIF('2014'!$A$2:$A$50,$A21,'2014'!K$2:K$50)+SUMIF('2013'!$A$2:$A$50,$A21,'2013'!K$2:K$50)+SUMIF('2012'!$A$2:$A$50,$A21,'2012'!K$2:K$50)</f>
        <v>0</v>
      </c>
      <c r="N21" s="14">
        <f>SUMIF('2024'!$A$2:$A$50,$A21,'2024'!N$2:N$50)+SUMIF('2023'!$A$2:$A$50,$A21,'2023'!N$2:N$50)+SUMIF('2022'!$A$2:$A$50,$A21,'2022'!L$2:L$50)+SUMIF('2021'!$A$2:$A$50,$A21,'2021'!L$2:L$50)+SUMIF('2020'!$A$2:$A$50,$A21,'2020'!L$2:L$50)+SUMIF('2019'!$A$2:$A$50,$A21,'2019'!L$2:L$50)+SUMIF('2018'!$A$2:$A$50,$A21,'2018'!L$2:L$50)+SUMIF('2017'!$A$2:$A$50,$A21,'2017'!L$2:L$50)+SUMIF('2016'!$A$2:$A$50,$A21,'2016'!L$2:L$50)+SUMIF('2015'!$A$2:$A$50,$A21,'2015'!L$2:L$50)+SUMIF('2014'!$A$2:$A$50,$A21,'2014'!L$2:L$50)+SUMIF('2013'!$A$2:$A$50,$A21,'2013'!L$2:L$50)+SUMIF('2012'!$A$2:$A$50,$A21,'2012'!L$2:L$50)</f>
        <v>0</v>
      </c>
      <c r="O21" s="14">
        <f>SUMIF('2024'!$A$2:$A$50,$A21,'2024'!O$2:O$50)+SUMIF('2023'!$A$2:$A$50,$A21,'2023'!O$2:O$50)+SUMIF('2022'!$A$2:$A$50,$A21,'2022'!M$2:M$50)+SUMIF('2021'!$A$2:$A$50,$A21,'2021'!M$2:M$50)+SUMIF('2020'!$A$2:$A$50,$A21,'2020'!M$2:M$50)+SUMIF('2019'!$A$2:$A$50,$A21,'2019'!M$2:M$50)+SUMIF('2018'!$A$2:$A$50,$A21,'2018'!M$2:M$50)+SUMIF('2017'!$A$2:$A$50,$A21,'2017'!M$2:M$50)+SUMIF('2016'!$A$2:$A$50,$A21,'2016'!M$2:M$50)+SUMIF('2015'!$A$2:$A$50,$A21,'2015'!M$2:M$50)+SUMIF('2014'!$A$2:$A$50,$A21,'2014'!M$2:M$50)+SUMIF('2013'!$A$2:$A$50,$A21,'2013'!M$2:M$50)+SUMIF('2012'!$A$2:$A$50,$A21,'2012'!M$2:M$50)</f>
        <v>0</v>
      </c>
      <c r="P21" s="14">
        <f t="shared" si="1"/>
        <v>0</v>
      </c>
      <c r="Q21" s="14">
        <f t="shared" si="2"/>
        <v>14</v>
      </c>
      <c r="R21" s="14">
        <f>SUMIF('2024'!$A$2:$A$50,$A21,'2024'!R$2:R$50)+SUMIF('2023'!$A$2:$A$50,$A21,'2023'!R$2:R$50)+SUMIF('2022'!$A$2:$A$50,$A21,'2022'!P$2:P$50)+SUMIF('2021'!$A$2:$A$50,$A21,'2021'!P$2:P$50)+SUMIF('2020'!$A$2:$A$50,$A21,'2020'!P$2:P$50)+SUMIF('2019'!$A$2:$A$50,$A21,'2019'!P$2:P$50)+SUMIF('2018'!$A$2:$A$50,$A21,'2018'!P$2:P$50)+SUMIF('2017'!$A$2:$A$50,$A21,'2017'!P$2:P$50)+SUMIF('2016'!$A$2:$A$50,$A21,'2016'!P$2:P$50)+SUMIF('2015'!$A$2:$A$50,$A21,'2015'!P$2:P$50)+SUMIF('2014'!$A$2:$A$50,$A21,'2014'!P$2:P$50)+SUMIF('2013'!$A$2:$A$50,$A21,'2013'!P$2:P$50)+SUMIF('2012'!$A$2:$A$50,$A21,'2012'!P$2:P$50)</f>
        <v>61</v>
      </c>
      <c r="S21" s="14">
        <f>SUMIF('2024'!$A$2:$A$50,$A21,'2024'!S$2:S$50)+SUMIF('2023'!$A$2:$A$50,$A21,'2023'!S$2:S$50)+SUMIF('2022'!$A$2:$A$50,$A21,'2022'!Q$2:Q$50)+SUMIF('2021'!$A$2:$A$50,$A21,'2021'!Q$2:Q$50)+SUMIF('2020'!$A$2:$A$50,$A21,'2020'!Q$2:Q$50)+SUMIF('2019'!$A$2:$A$50,$A21,'2019'!Q$2:Q$50)+SUMIF('2018'!$A$2:$A$50,$A21,'2018'!Q$2:Q$50)+SUMIF('2017'!$A$2:$A$50,$A21,'2017'!Q$2:Q$50)+SUMIF('2016'!$A$2:$A$50,$A21,'2016'!Q$2:Q$50)+SUMIF('2015'!$A$2:$A$50,$A21,'2015'!Q$2:Q$50)+SUMIF('2014'!$A$2:$A$50,$A21,'2014'!Q$2:Q$50)+SUMIF('2013'!$A$2:$A$50,$A21,'2013'!Q$2:Q$50)+SUMIF('2012'!$A$2:$A$50,$A21,'2012'!Q$2:Q$50)</f>
        <v>6</v>
      </c>
      <c r="T21" s="15">
        <f t="shared" si="3"/>
        <v>10.166666666666666</v>
      </c>
      <c r="U21" s="15">
        <f t="shared" si="4"/>
        <v>4.3571428571428568</v>
      </c>
      <c r="V21" s="16">
        <f t="shared" si="5"/>
        <v>14</v>
      </c>
      <c r="W21" s="17" cm="1">
        <f t="array" ref="W21">MAX(IF('2024'!$A$2:$A$50=$A21,'2024'!$W$2:$W$50),IF('2023'!$A$2:$A$50=$A21,'2023'!$W$2:$W$50),IF('2022'!$A$2:$A$50=$A21,'2022'!$U$2:U$50),IF('2021'!$A$2:$A$50=$A21,'2021'!$U$2:U$50),IF('2020'!$A$2:$A$50=$A21,'2020'!$U$2:U$50),IF('2019'!$A$2:$A$50=$A21,'2019'!$U$2:U$50),IF('2018'!$A$2:$A$50=$A21,'2018'!$U$2:U$50),IF('2017'!$A$2:$A$50=$A21,'2017'!$U$2:U$50),IF('2016'!$A$2:$A$50=$A21,'2016'!$U$2:U$50),IF('2015'!$A$2:$A$50=$A21,'2015'!$U$2:U$50),IF('2014'!$A$2:$A$50=$A21,'2014'!$U$2:U$50),IF('2013'!$A$2:$A$50=$A21,'2013'!$U$2:U$50),IF('2012'!$A$2:$A$50=$A21,'2012'!$U$2:U$50))</f>
        <v>3</v>
      </c>
      <c r="X21" s="18" t="s">
        <v>23</v>
      </c>
      <c r="Y21" s="19" cm="1">
        <f t="array" ref="Y21">MIN(IF(IF('2024'!$A$2:A$50=$A21,1,0)*IF('2024'!$W$2:$W$50=$W21,1,0)&gt;0,'2024'!$Y$2:$Y$50),IF(IF('2023'!$A$2:A$50=$A21,1,0)*IF('2023'!$W$2:$W$50=$W21,1,0)&gt;0,'2023'!$Y$2:$Y$50),IF(IF('2022'!$A$2:A$50=$A21,1,0)*IF('2022'!$U$2:$U$50=$W21,1,0)&gt;0,'2022'!$W$2:$W$50),IF(IF('2021'!$A$2:A$50=$A21,1,0)*IF('2021'!$U$2:$U$50=$W21,1,0)&gt;0,'2021'!$W$2:$W$50),IF(IF('2020'!$A$2:A$50=$A21,1,0)*IF('2020'!$U$2:$U$50=$W21,1,0)&gt;0,'2020'!$W$2:$W$50),IF(IF('2019'!$A$2:A$50=$A21,1,0)*IF('2019'!$U$2:$U$50=$W21,1,0)&gt;0,'2019'!$W$2:$W$50),IF(IF('2018'!$A$2:A$50=$A21,1,0)*IF('2018'!$U$2:$U$50=$W21,1,0)&gt;0,'2018'!$W$2:$W$50),IF(IF('2017'!$A$2:A$50=$A21,1,0)*IF('2017'!$U$2:$U$50=$W21,1,0)&gt;0,'2017'!$W$2:$W$50),IF(IF('2016'!$A$2:A$50=$A21,1,0)*IF('2016'!$U$2:$U$50=$W21,1,0)&gt;0,'2016'!$W$2:$W$50),IF(IF('2015'!$A$2:A$50=$A21,1,0)*IF('2015'!$U$2:$U$50=$W21,1,0)&gt;0,'2015'!$W$2:$W$50),IF(IF('2014'!$A$2:A$50=$A21,1,0)*IF('2014'!$U$2:$U$50=$W21,1,0)&gt;0,'2014'!$W$2:$W$50),IF(IF('2013'!$A$2:A$50=$A21,1,0)*IF('2013'!$U$2:$U$50=$W21,1,0)&gt;0,'2013'!$W$2:$W$50),IF(IF('2012'!$A$2:A$50=$A21,1,0)*IF('2012'!$U$2:$U$50=$W21,1,0)&gt;0,'2012'!$W$2:$W$50))</f>
        <v>34</v>
      </c>
      <c r="Z21" s="20"/>
      <c r="AA21" s="21" cm="1">
        <f t="array" ref="AA21">SUM(IF('2024'!$A$2:$A$50=$A21,TRUNC('2024'!Q$2:Q$50),0))+SUM(IF('2023'!$A$2:$A$50=$A21,TRUNC('2023'!Q$2:Q$50),0))+SUM(IF('2022'!$A$2:$A$50=$A21,TRUNC('2022'!O$2:O$50),0))+SUM(IF('2021'!$A$2:$A$50=$A21,TRUNC('2021'!O$2:O$50),0))+SUM(IF('2020'!$A$2:$A$50=$A21,TRUNC('2020'!O$2:O$50),0))+SUM(IF('2019'!$A$2:$A$50=$A21,TRUNC('2019'!O$2:O$50),0))+SUM(IF('2018'!$A$2:$A$50=$A21,TRUNC('2018'!O$2:O$50),0))+SUM(IF('2017'!$A$2:$A$50=$A21,TRUNC('2017'!O$2:O$50),0))+SUM(IF('2016'!$A$2:$A$50=$A21,TRUNC('2016'!O$2:O$50),0))+SUM(IF('2015'!$A$2:$A$50=$A21,TRUNC('2015'!O$2:O$50),0))+SUM(IF('2014'!$A$2:$A$50=$A21,TRUNC('2014'!O$2:O$50),0))+SUM(IF('2013'!$A$2:$A$50=$A21,TRUNC('2013'!O$2:O$50),0))+SUM(IF('2012'!$A$2:$A$50=$A21,TRUNC('2012'!O$2:O$50),0))</f>
        <v>14</v>
      </c>
      <c r="AB21" s="21" cm="1">
        <f t="array" ref="AB21">SUM(IF('2024'!$A$2:$A$50=$A21,MOD('2024'!Q$2:Q$50,1),0))+SUM(IF('2023'!$A$2:$A$50=$A21,MOD('2023'!Q$2:Q$50,1),0))+SUM(IF('2022'!$A$2:$A$50=$A21,MOD('2022'!O$2:O$50,1),0))+SUM(IF('2021'!$A$2:$A$50=$A21,MOD('2021'!O$2:O$50,1),0))+SUM(IF('2020'!$A$2:$A$50=$A21,MOD('2020'!O$2:O$50,1),0))+SUM(IF('2019'!$A$2:$A$50=$A21,MOD('2019'!O$2:O$50,1),0))+SUM(IF('2018'!$A$2:$A$50=$A21,MOD('2018'!O$2:O$50,1),0))+SUM(IF('2017'!$A$2:$A$50=$A21,MOD('2017'!O$2:O$50,1),0))+SUM(IF('2016'!$A$2:$A$50=$A21,MOD('2016'!O$2:O$50,1),0))+SUM(IF('2015'!$A$2:$A$50=$A21,MOD('2015'!O$2:O$50,1),0))+SUM(IF('2014'!$A$2:$A$50=$A21,MOD('2014'!O$2:O$50,1),0))+SUM(IF('2013'!$A$2:$A$50=$A21,MOD('2013'!O$2:O$50,1),0))+SUM(IF('2012'!$A$2:$A$50=$A21,MOD('2012'!O$2:O$50,1),0))</f>
        <v>0</v>
      </c>
      <c r="AC21" s="21">
        <f t="shared" si="6"/>
        <v>0</v>
      </c>
    </row>
    <row r="22" spans="1:29" ht="14.25" customHeight="1" x14ac:dyDescent="0.6">
      <c r="A22" s="13" t="s">
        <v>41</v>
      </c>
      <c r="B22" s="14">
        <f>SUMIF('2024'!$A$2:$A$50,$A22,'2024'!B$2:B$50)+SUMIF('2023'!$A$2:$A$50,$A22,'2023'!B$2:B$50)+SUMIF('2022'!$A$2:$A$50,$A22,'2022'!B$2:B$50)+SUMIF('2021'!$A$2:$A$50,$A22,'2021'!B$2:B$50)+SUMIF('2020'!$A$2:$A$50,$A22,'2020'!B$2:B$50)+SUMIF('2019'!$A$2:$A$50,$A22,'2019'!B$2:B$50)+SUMIF('2018'!$A$2:$A$50,$A22,'2018'!B$2:B$50)+SUMIF('2017'!$A$2:$A$50,$A22,'2017'!B$2:B$50)+SUMIF('2016'!$A$2:$A$50,$A22,'2016'!B$2:B$50)+SUMIF('2015'!$A$2:$A$50,$A22,'2015'!B$2:B$50)+SUMIF('2014'!$A$2:$A$50,$A22,'2014'!B$2:B$50)+SUMIF('2013'!$A$2:$A$50,$A22,'2013'!B$2:B$50)+SUMIF('2012'!$A$2:$A$50,$A22,'2012'!B$2:B$50)</f>
        <v>8</v>
      </c>
      <c r="C22" s="14">
        <f>SUMIF('2024'!$A$2:$A$50,$A22,'2024'!C$2:C$50)+SUMIF('2023'!$A$2:$A$50,$A22,'2023'!C$2:C$50)+SUMIF('2022'!$A$2:$A$50,$A22,'2022'!C$2:C$50)+SUMIF('2021'!$A$2:$A$50,$A22,'2021'!C$2:C$50)+SUMIF('2020'!$A$2:$A$50,$A22,'2020'!C$2:C$50)+SUMIF('2019'!$A$2:$A$50,$A22,'2019'!C$2:C$50)+SUMIF('2018'!$A$2:$A$50,$A22,'2018'!C$2:C$50)+SUMIF('2017'!$A$2:$A$50,$A22,'2017'!C$2:C$50)+SUMIF('2016'!$A$2:$A$50,$A22,'2016'!C$2:C$50)+SUMIF('2015'!$A$2:$A$50,$A22,'2015'!C$2:C$50)+SUMIF('2014'!$A$2:$A$50,$A22,'2014'!C$2:C$50)+SUMIF('2013'!$A$2:$A$50,$A22,'2013'!C$2:C$50)+SUMIF('2012'!$A$2:$A$50,$A22,'2012'!C$2:C$50)</f>
        <v>6</v>
      </c>
      <c r="D22" s="14">
        <f>SUMIF('2024'!$A$2:$A$50,$A22,'2024'!D$2:D$50)+SUMIF('2023'!$A$2:$A$50,$A22,'2023'!D$2:D$50)+SUMIF('2022'!$A$2:$A$50,$A22,'2022'!D$2:D$50)+SUMIF('2021'!$A$2:$A$50,$A22,'2021'!D$2:D$50)+SUMIF('2020'!$A$2:$A$50,$A22,'2020'!D$2:D$50)+SUMIF('2019'!$A$2:$A$50,$A22,'2019'!D$2:D$50)+SUMIF('2018'!$A$2:$A$50,$A22,'2018'!D$2:D$50)+SUMIF('2017'!$A$2:$A$50,$A22,'2017'!D$2:D$50)+SUMIF('2016'!$A$2:$A$50,$A22,'2016'!D$2:D$50)+SUMIF('2015'!$A$2:$A$50,$A22,'2015'!D$2:D$50)+SUMIF('2014'!$A$2:$A$50,$A22,'2014'!D$2:D$50)+SUMIF('2013'!$A$2:$A$50,$A22,'2013'!D$2:D$50)+SUMIF('2012'!$A$2:$A$50,$A22,'2012'!D$2:D$50)</f>
        <v>30</v>
      </c>
      <c r="E22" s="14" cm="1">
        <f t="array" ref="E22">MAX(IF('2024'!$A$2:$A$50=$A22,'2024'!E$2:E$50),IF('2023'!$A$2:$A$50=$A22,'2023'!E$2:E$50),IF('2022'!$A$2:$A$50=$A22,'2022'!E$2:E$50),IF('2021'!$A$2:$A$50=$A22,'2021'!E$2:E$50),IF('2020'!$A$2:$A$50=$A22,'2020'!E$2:E$50),IF('2019'!$A$2:$A$50=$A22,'2019'!E$2:E$50),IF('2018'!$A$2:$A$50=$A22,'2018'!E$2:E$50),IF('2017'!$A$2:$A$50=$A22,'2017'!E$2:E$50),IF('2016'!$A$2:$A$50=$A22,'2016'!E$2:E$50),IF('2015'!$A$2:$A$50=$A22,'2015'!E$2:E$50),IF('2014'!$A$2:$A$50=$A22,'2014'!E$2:E$50),IF('2013'!$A$2:$A$50=$A22,'2013'!E$2:E$50),IF('2012'!$A$2:$A$50=$A22,'2012'!E$2:E$50))</f>
        <v>11</v>
      </c>
      <c r="F22" s="14">
        <f>SUMIF('2024'!$A$2:$A$50,$A22,'2024'!F$2:F$50)+SUMIF('2023'!$A$2:$A$50,$A22,'2023'!F$2:F$50)+SUMIF('2022'!$A$2:$A$50,$A22,'2022'!F$2:F$50)+SUMIF('2021'!$A$2:$A$50,$A22,'2021'!F$2:F$50)+SUMIF('2020'!$A$2:$A$50,$A22,'2020'!F$2:F$50)+SUMIF('2019'!$A$2:$A$50,$A22,'2019'!F$2:F$50)+SUMIF('2018'!$A$2:$A$50,$A22,'2018'!F$2:F$50)+SUMIF('2017'!$A$2:$A$50,$A22,'2017'!F$2:F$50)+SUMIF('2016'!$A$2:$A$50,$A22,'2016'!F$2:F$50)+SUMIF('2015'!$A$2:$A$50,$A22,'2015'!F$2:F$50)+SUMIF('2014'!$A$2:$A$50,$A22,'2014'!F$2:F$50)+SUMIF('2013'!$A$2:$A$50,$A22,'2013'!F$2:F$50)+SUMIF('2012'!$A$2:$A$50,$A22,'2012'!F$2:F$50)</f>
        <v>2</v>
      </c>
      <c r="G22" s="15">
        <f t="shared" si="0"/>
        <v>7.5</v>
      </c>
      <c r="H22" s="14">
        <f>SUMIF('2024'!$A$2:$A$50,$A22,'2024'!H$2:H$50)+SUMIF('2023'!$A$2:$A$50,$A22,'2023'!H$2:H$50)+SUMIF('2022'!$A$2:$A$50,$A22,'2022'!H$2:H$50)+SUMIF('2021'!$A$2:$A$50,$A22,'2021'!H$2:H$50)+SUMIF('2020'!$A$2:$A$50,$A22,'2020'!H$2:H$50)+SUMIF('2019'!$A$2:$A$50,$A22,'2019'!H$2:H$50)+SUMIF('2018'!$A$2:$A$50,$A22,'2018'!H$2:H$50)+SUMIF('2017'!$A$2:$A$50,$A22,'2017'!H$2:H$50)+SUMIF('2016'!$A$2:$A$50,$A22,'2016'!H$2:H$50)+SUMIF('2015'!$A$2:$A$50,$A22,'2015'!H$2:H$50)+SUMIF('2014'!$A$2:$A$50,$A22,'2014'!H$2:H$50)+SUMIF('2013'!$A$2:$A$50,$A22,'2013'!H$2:H$50)+SUMIF('2012'!$A$2:$A$50,$A22,'2012'!H$2:H$50)</f>
        <v>0</v>
      </c>
      <c r="I22" s="14">
        <f>SUMIF('2024'!$A$2:$A$50,$A22,'2024'!I$2:I$50)+SUMIF('2023'!$A$2:$A$50,$A22,'2023'!I$2:I$50)+SUMIF('2022'!$A$2:$A$50,$A22,'2022'!I$2:I$50)+SUMIF('2021'!$A$2:$A$50,$A22,'2021'!I$2:I$50)+SUMIF('2020'!$A$2:$A$50,$A22,'2020'!I$2:I$50)+SUMIF('2019'!$A$2:$A$50,$A22,'2019'!I$2:I$50)+SUMIF('2018'!$A$2:$A$50,$A22,'2018'!I$2:I$50)+SUMIF('2017'!$A$2:$A$50,$A22,'2017'!I$2:I$50)+SUMIF('2016'!$A$2:$A$50,$A22,'2016'!I$2:I$50)+SUMIF('2015'!$A$2:$A$50,$A22,'2015'!I$2:I$50)+SUMIF('2014'!$A$2:$A$50,$A22,'2014'!I$2:I$50)+SUMIF('2013'!$A$2:$A$50,$A22,'2013'!I$2:I$50)+SUMIF('2012'!$A$2:$A$50,$A22,'2012'!I$2:I$50)</f>
        <v>0</v>
      </c>
      <c r="J22" s="14">
        <f>SUMIF('2024'!$A$2:$A$50,$A22,'2024'!J$2:J$50)+SUMIF('2023'!$A$2:$A$50,$A22,'2023'!J$2:J$50)</f>
        <v>0</v>
      </c>
      <c r="K22" s="14">
        <f>SUMIF('2024'!$A$2:$A$50,$A22,'2024'!K$2:K$50)+SUMIF('2023'!$A$2:$A$50,$A22,'2023'!K$2:K$50)</f>
        <v>0</v>
      </c>
      <c r="L22" s="14">
        <f>SUMIF('2024'!$A$2:$A$50,$A22,'2024'!L$2:L$50)+SUMIF('2023'!$A$2:$A$50,$A22,'2023'!L$2:L$50)+SUMIF('2022'!$A$2:$A$50,$A22,'2022'!J$2:J$50)+SUMIF('2021'!$A$2:$A$50,$A22,'2021'!J$2:J$50)+SUMIF('2020'!$A$2:$A$50,$A22,'2020'!J$2:J$50)+SUMIF('2019'!$A$2:$A$50,$A22,'2019'!J$2:J$50)+SUMIF('2018'!$A$2:$A$50,$A22,'2018'!J$2:J$50)+SUMIF('2017'!$A$2:$A$50,$A22,'2017'!J$2:J$50)+SUMIF('2016'!$A$2:$A$50,$A22,'2016'!J$2:J$50)+SUMIF('2015'!$A$2:$A$50,$A22,'2015'!J$2:J$50)+SUMIF('2014'!$A$2:$A$50,$A22,'2014'!J$2:J$50)+SUMIF('2013'!$A$2:$A$50,$A22,'2013'!J$2:J$50)+SUMIF('2012'!$A$2:$A$50,$A22,'2012'!J$2:J$50)</f>
        <v>1</v>
      </c>
      <c r="M22" s="14">
        <f>SUMIF('2024'!$A$2:$A$50,$A22,'2024'!M$2:M$50)+SUMIF('2023'!$A$2:$A$50,$A22,'2023'!M$2:M$50)+SUMIF('2022'!$A$2:$A$50,$A22,'2022'!K$2:K$50)+SUMIF('2021'!$A$2:$A$50,$A22,'2021'!K$2:K$50)+SUMIF('2020'!$A$2:$A$50,$A22,'2020'!K$2:K$50)+SUMIF('2019'!$A$2:$A$50,$A22,'2019'!K$2:K$50)+SUMIF('2018'!$A$2:$A$50,$A22,'2018'!K$2:K$50)+SUMIF('2017'!$A$2:$A$50,$A22,'2017'!K$2:K$50)+SUMIF('2016'!$A$2:$A$50,$A22,'2016'!K$2:K$50)+SUMIF('2015'!$A$2:$A$50,$A22,'2015'!K$2:K$50)+SUMIF('2014'!$A$2:$A$50,$A22,'2014'!K$2:K$50)+SUMIF('2013'!$A$2:$A$50,$A22,'2013'!K$2:K$50)+SUMIF('2012'!$A$2:$A$50,$A22,'2012'!K$2:K$50)</f>
        <v>3</v>
      </c>
      <c r="N22" s="14">
        <f>SUMIF('2024'!$A$2:$A$50,$A22,'2024'!N$2:N$50)+SUMIF('2023'!$A$2:$A$50,$A22,'2023'!N$2:N$50)+SUMIF('2022'!$A$2:$A$50,$A22,'2022'!L$2:L$50)+SUMIF('2021'!$A$2:$A$50,$A22,'2021'!L$2:L$50)+SUMIF('2020'!$A$2:$A$50,$A22,'2020'!L$2:L$50)+SUMIF('2019'!$A$2:$A$50,$A22,'2019'!L$2:L$50)+SUMIF('2018'!$A$2:$A$50,$A22,'2018'!L$2:L$50)+SUMIF('2017'!$A$2:$A$50,$A22,'2017'!L$2:L$50)+SUMIF('2016'!$A$2:$A$50,$A22,'2016'!L$2:L$50)+SUMIF('2015'!$A$2:$A$50,$A22,'2015'!L$2:L$50)+SUMIF('2014'!$A$2:$A$50,$A22,'2014'!L$2:L$50)+SUMIF('2013'!$A$2:$A$50,$A22,'2013'!L$2:L$50)+SUMIF('2012'!$A$2:$A$50,$A22,'2012'!L$2:L$50)</f>
        <v>0</v>
      </c>
      <c r="O22" s="14">
        <f>SUMIF('2024'!$A$2:$A$50,$A22,'2024'!O$2:O$50)+SUMIF('2023'!$A$2:$A$50,$A22,'2023'!O$2:O$50)+SUMIF('2022'!$A$2:$A$50,$A22,'2022'!M$2:M$50)+SUMIF('2021'!$A$2:$A$50,$A22,'2021'!M$2:M$50)+SUMIF('2020'!$A$2:$A$50,$A22,'2020'!M$2:M$50)+SUMIF('2019'!$A$2:$A$50,$A22,'2019'!M$2:M$50)+SUMIF('2018'!$A$2:$A$50,$A22,'2018'!M$2:M$50)+SUMIF('2017'!$A$2:$A$50,$A22,'2017'!M$2:M$50)+SUMIF('2016'!$A$2:$A$50,$A22,'2016'!M$2:M$50)+SUMIF('2015'!$A$2:$A$50,$A22,'2015'!M$2:M$50)+SUMIF('2014'!$A$2:$A$50,$A22,'2014'!M$2:M$50)+SUMIF('2013'!$A$2:$A$50,$A22,'2013'!M$2:M$50)+SUMIF('2012'!$A$2:$A$50,$A22,'2012'!M$2:M$50)</f>
        <v>0</v>
      </c>
      <c r="P22" s="14">
        <f t="shared" si="1"/>
        <v>3</v>
      </c>
      <c r="Q22" s="14">
        <f t="shared" si="2"/>
        <v>1</v>
      </c>
      <c r="R22" s="14">
        <f>SUMIF('2024'!$A$2:$A$50,$A22,'2024'!R$2:R$50)+SUMIF('2023'!$A$2:$A$50,$A22,'2023'!R$2:R$50)+SUMIF('2022'!$A$2:$A$50,$A22,'2022'!P$2:P$50)+SUMIF('2021'!$A$2:$A$50,$A22,'2021'!P$2:P$50)+SUMIF('2020'!$A$2:$A$50,$A22,'2020'!P$2:P$50)+SUMIF('2019'!$A$2:$A$50,$A22,'2019'!P$2:P$50)+SUMIF('2018'!$A$2:$A$50,$A22,'2018'!P$2:P$50)+SUMIF('2017'!$A$2:$A$50,$A22,'2017'!P$2:P$50)+SUMIF('2016'!$A$2:$A$50,$A22,'2016'!P$2:P$50)+SUMIF('2015'!$A$2:$A$50,$A22,'2015'!P$2:P$50)+SUMIF('2014'!$A$2:$A$50,$A22,'2014'!P$2:P$50)+SUMIF('2013'!$A$2:$A$50,$A22,'2013'!P$2:P$50)+SUMIF('2012'!$A$2:$A$50,$A22,'2012'!P$2:P$50)</f>
        <v>4</v>
      </c>
      <c r="S22" s="14">
        <f>SUMIF('2024'!$A$2:$A$50,$A22,'2024'!S$2:S$50)+SUMIF('2023'!$A$2:$A$50,$A22,'2023'!S$2:S$50)+SUMIF('2022'!$A$2:$A$50,$A22,'2022'!Q$2:Q$50)+SUMIF('2021'!$A$2:$A$50,$A22,'2021'!Q$2:Q$50)+SUMIF('2020'!$A$2:$A$50,$A22,'2020'!Q$2:Q$50)+SUMIF('2019'!$A$2:$A$50,$A22,'2019'!Q$2:Q$50)+SUMIF('2018'!$A$2:$A$50,$A22,'2018'!Q$2:Q$50)+SUMIF('2017'!$A$2:$A$50,$A22,'2017'!Q$2:Q$50)+SUMIF('2016'!$A$2:$A$50,$A22,'2016'!Q$2:Q$50)+SUMIF('2015'!$A$2:$A$50,$A22,'2015'!Q$2:Q$50)+SUMIF('2014'!$A$2:$A$50,$A22,'2014'!Q$2:Q$50)+SUMIF('2013'!$A$2:$A$50,$A22,'2013'!Q$2:Q$50)+SUMIF('2012'!$A$2:$A$50,$A22,'2012'!Q$2:Q$50)</f>
        <v>0</v>
      </c>
      <c r="T22" s="15" t="str">
        <f t="shared" si="3"/>
        <v xml:space="preserve"> </v>
      </c>
      <c r="U22" s="15">
        <f t="shared" si="4"/>
        <v>4</v>
      </c>
      <c r="V22" s="16" t="str">
        <f t="shared" si="5"/>
        <v xml:space="preserve"> </v>
      </c>
      <c r="W22" s="17" cm="1">
        <f t="array" ref="W22">MAX(IF('2024'!$A$2:$A$50=$A22,'2024'!$W$2:$W$50),IF('2023'!$A$2:$A$50=$A22,'2023'!$W$2:$W$50),IF('2022'!$A$2:$A$50=$A22,'2022'!$U$2:U$50),IF('2021'!$A$2:$A$50=$A22,'2021'!$U$2:U$50),IF('2020'!$A$2:$A$50=$A22,'2020'!$U$2:U$50),IF('2019'!$A$2:$A$50=$A22,'2019'!$U$2:U$50),IF('2018'!$A$2:$A$50=$A22,'2018'!$U$2:U$50),IF('2017'!$A$2:$A$50=$A22,'2017'!$U$2:U$50),IF('2016'!$A$2:$A$50=$A22,'2016'!$U$2:U$50),IF('2015'!$A$2:$A$50=$A22,'2015'!$U$2:U$50),IF('2014'!$A$2:$A$50=$A22,'2014'!$U$2:U$50),IF('2013'!$A$2:$A$50=$A22,'2013'!$U$2:U$50),IF('2012'!$A$2:$A$50=$A22,'2012'!$U$2:U$50))</f>
        <v>0</v>
      </c>
      <c r="X22" s="18" t="s">
        <v>23</v>
      </c>
      <c r="Y22" s="19" cm="1">
        <f t="array" ref="Y22">MIN(IF(IF('2024'!$A$2:A$50=$A22,1,0)*IF('2024'!$W$2:$W$50=$W22,1,0)&gt;0,'2024'!$Y$2:$Y$50),IF(IF('2023'!$A$2:A$50=$A22,1,0)*IF('2023'!$W$2:$W$50=$W22,1,0)&gt;0,'2023'!$Y$2:$Y$50),IF(IF('2022'!$A$2:A$50=$A22,1,0)*IF('2022'!$U$2:$U$50=$W22,1,0)&gt;0,'2022'!$W$2:$W$50),IF(IF('2021'!$A$2:A$50=$A22,1,0)*IF('2021'!$U$2:$U$50=$W22,1,0)&gt;0,'2021'!$W$2:$W$50),IF(IF('2020'!$A$2:A$50=$A22,1,0)*IF('2020'!$U$2:$U$50=$W22,1,0)&gt;0,'2020'!$W$2:$W$50),IF(IF('2019'!$A$2:A$50=$A22,1,0)*IF('2019'!$U$2:$U$50=$W22,1,0)&gt;0,'2019'!$W$2:$W$50),IF(IF('2018'!$A$2:A$50=$A22,1,0)*IF('2018'!$U$2:$U$50=$W22,1,0)&gt;0,'2018'!$W$2:$W$50),IF(IF('2017'!$A$2:A$50=$A22,1,0)*IF('2017'!$U$2:$U$50=$W22,1,0)&gt;0,'2017'!$W$2:$W$50),IF(IF('2016'!$A$2:A$50=$A22,1,0)*IF('2016'!$U$2:$U$50=$W22,1,0)&gt;0,'2016'!$W$2:$W$50),IF(IF('2015'!$A$2:A$50=$A22,1,0)*IF('2015'!$U$2:$U$50=$W22,1,0)&gt;0,'2015'!$W$2:$W$50),IF(IF('2014'!$A$2:A$50=$A22,1,0)*IF('2014'!$U$2:$U$50=$W22,1,0)&gt;0,'2014'!$W$2:$W$50),IF(IF('2013'!$A$2:A$50=$A22,1,0)*IF('2013'!$U$2:$U$50=$W22,1,0)&gt;0,'2013'!$W$2:$W$50),IF(IF('2012'!$A$2:A$50=$A22,1,0)*IF('2012'!$U$2:$U$50=$W22,1,0)&gt;0,'2012'!$W$2:$W$50))</f>
        <v>0</v>
      </c>
      <c r="Z22" s="20"/>
      <c r="AA22" s="21" cm="1">
        <f t="array" ref="AA22">SUM(IF('2024'!$A$2:$A$50=$A22,TRUNC('2024'!Q$2:Q$50),0))+SUM(IF('2023'!$A$2:$A$50=$A22,TRUNC('2023'!Q$2:Q$50),0))+SUM(IF('2022'!$A$2:$A$50=$A22,TRUNC('2022'!O$2:O$50),0))+SUM(IF('2021'!$A$2:$A$50=$A22,TRUNC('2021'!O$2:O$50),0))+SUM(IF('2020'!$A$2:$A$50=$A22,TRUNC('2020'!O$2:O$50),0))+SUM(IF('2019'!$A$2:$A$50=$A22,TRUNC('2019'!O$2:O$50),0))+SUM(IF('2018'!$A$2:$A$50=$A22,TRUNC('2018'!O$2:O$50),0))+SUM(IF('2017'!$A$2:$A$50=$A22,TRUNC('2017'!O$2:O$50),0))+SUM(IF('2016'!$A$2:$A$50=$A22,TRUNC('2016'!O$2:O$50),0))+SUM(IF('2015'!$A$2:$A$50=$A22,TRUNC('2015'!O$2:O$50),0))+SUM(IF('2014'!$A$2:$A$50=$A22,TRUNC('2014'!O$2:O$50),0))+SUM(IF('2013'!$A$2:$A$50=$A22,TRUNC('2013'!O$2:O$50),0))+SUM(IF('2012'!$A$2:$A$50=$A22,TRUNC('2012'!O$2:O$50),0))</f>
        <v>1</v>
      </c>
      <c r="AB22" s="21" cm="1">
        <f t="array" ref="AB22">SUM(IF('2024'!$A$2:$A$50=$A22,MOD('2024'!Q$2:Q$50,1),0))+SUM(IF('2023'!$A$2:$A$50=$A22,MOD('2023'!Q$2:Q$50,1),0))+SUM(IF('2022'!$A$2:$A$50=$A22,MOD('2022'!O$2:O$50,1),0))+SUM(IF('2021'!$A$2:$A$50=$A22,MOD('2021'!O$2:O$50,1),0))+SUM(IF('2020'!$A$2:$A$50=$A22,MOD('2020'!O$2:O$50,1),0))+SUM(IF('2019'!$A$2:$A$50=$A22,MOD('2019'!O$2:O$50,1),0))+SUM(IF('2018'!$A$2:$A$50=$A22,MOD('2018'!O$2:O$50,1),0))+SUM(IF('2017'!$A$2:$A$50=$A22,MOD('2017'!O$2:O$50,1),0))+SUM(IF('2016'!$A$2:$A$50=$A22,MOD('2016'!O$2:O$50,1),0))+SUM(IF('2015'!$A$2:$A$50=$A22,MOD('2015'!O$2:O$50,1),0))+SUM(IF('2014'!$A$2:$A$50=$A22,MOD('2014'!O$2:O$50,1),0))+SUM(IF('2013'!$A$2:$A$50=$A22,MOD('2013'!O$2:O$50,1),0))+SUM(IF('2012'!$A$2:$A$50=$A22,MOD('2012'!O$2:O$50,1),0))</f>
        <v>0</v>
      </c>
      <c r="AC22" s="21">
        <f t="shared" si="6"/>
        <v>0</v>
      </c>
    </row>
    <row r="23" spans="1:29" ht="14.25" customHeight="1" x14ac:dyDescent="0.6">
      <c r="A23" s="13" t="s">
        <v>42</v>
      </c>
      <c r="B23" s="14">
        <f>SUMIF('2024'!$A$2:$A$50,$A23,'2024'!B$2:B$50)+SUMIF('2023'!$A$2:$A$50,$A23,'2023'!B$2:B$50)+SUMIF('2022'!$A$2:$A$50,$A23,'2022'!B$2:B$50)+SUMIF('2021'!$A$2:$A$50,$A23,'2021'!B$2:B$50)+SUMIF('2020'!$A$2:$A$50,$A23,'2020'!B$2:B$50)+SUMIF('2019'!$A$2:$A$50,$A23,'2019'!B$2:B$50)+SUMIF('2018'!$A$2:$A$50,$A23,'2018'!B$2:B$50)+SUMIF('2017'!$A$2:$A$50,$A23,'2017'!B$2:B$50)+SUMIF('2016'!$A$2:$A$50,$A23,'2016'!B$2:B$50)+SUMIF('2015'!$A$2:$A$50,$A23,'2015'!B$2:B$50)+SUMIF('2014'!$A$2:$A$50,$A23,'2014'!B$2:B$50)+SUMIF('2013'!$A$2:$A$50,$A23,'2013'!B$2:B$50)+SUMIF('2012'!$A$2:$A$50,$A23,'2012'!B$2:B$50)</f>
        <v>7</v>
      </c>
      <c r="C23" s="14">
        <f>SUMIF('2024'!$A$2:$A$50,$A23,'2024'!C$2:C$50)+SUMIF('2023'!$A$2:$A$50,$A23,'2023'!C$2:C$50)+SUMIF('2022'!$A$2:$A$50,$A23,'2022'!C$2:C$50)+SUMIF('2021'!$A$2:$A$50,$A23,'2021'!C$2:C$50)+SUMIF('2020'!$A$2:$A$50,$A23,'2020'!C$2:C$50)+SUMIF('2019'!$A$2:$A$50,$A23,'2019'!C$2:C$50)+SUMIF('2018'!$A$2:$A$50,$A23,'2018'!C$2:C$50)+SUMIF('2017'!$A$2:$A$50,$A23,'2017'!C$2:C$50)+SUMIF('2016'!$A$2:$A$50,$A23,'2016'!C$2:C$50)+SUMIF('2015'!$A$2:$A$50,$A23,'2015'!C$2:C$50)+SUMIF('2014'!$A$2:$A$50,$A23,'2014'!C$2:C$50)+SUMIF('2013'!$A$2:$A$50,$A23,'2013'!C$2:C$50)+SUMIF('2012'!$A$2:$A$50,$A23,'2012'!C$2:C$50)</f>
        <v>5</v>
      </c>
      <c r="D23" s="14">
        <f>SUMIF('2024'!$A$2:$A$50,$A23,'2024'!D$2:D$50)+SUMIF('2023'!$A$2:$A$50,$A23,'2023'!D$2:D$50)+SUMIF('2022'!$A$2:$A$50,$A23,'2022'!D$2:D$50)+SUMIF('2021'!$A$2:$A$50,$A23,'2021'!D$2:D$50)+SUMIF('2020'!$A$2:$A$50,$A23,'2020'!D$2:D$50)+SUMIF('2019'!$A$2:$A$50,$A23,'2019'!D$2:D$50)+SUMIF('2018'!$A$2:$A$50,$A23,'2018'!D$2:D$50)+SUMIF('2017'!$A$2:$A$50,$A23,'2017'!D$2:D$50)+SUMIF('2016'!$A$2:$A$50,$A23,'2016'!D$2:D$50)+SUMIF('2015'!$A$2:$A$50,$A23,'2015'!D$2:D$50)+SUMIF('2014'!$A$2:$A$50,$A23,'2014'!D$2:D$50)+SUMIF('2013'!$A$2:$A$50,$A23,'2013'!D$2:D$50)+SUMIF('2012'!$A$2:$A$50,$A23,'2012'!D$2:D$50)</f>
        <v>27</v>
      </c>
      <c r="E23" s="14" cm="1">
        <f t="array" ref="E23">MAX(IF('2024'!$A$2:$A$50=$A23,'2024'!E$2:E$50),IF('2023'!$A$2:$A$50=$A23,'2023'!E$2:E$50),IF('2022'!$A$2:$A$50=$A23,'2022'!E$2:E$50),IF('2021'!$A$2:$A$50=$A23,'2021'!E$2:E$50),IF('2020'!$A$2:$A$50=$A23,'2020'!E$2:E$50),IF('2019'!$A$2:$A$50=$A23,'2019'!E$2:E$50),IF('2018'!$A$2:$A$50=$A23,'2018'!E$2:E$50),IF('2017'!$A$2:$A$50=$A23,'2017'!E$2:E$50),IF('2016'!$A$2:$A$50=$A23,'2016'!E$2:E$50),IF('2015'!$A$2:$A$50=$A23,'2015'!E$2:E$50),IF('2014'!$A$2:$A$50=$A23,'2014'!E$2:E$50),IF('2013'!$A$2:$A$50=$A23,'2013'!E$2:E$50),IF('2012'!$A$2:$A$50=$A23,'2012'!E$2:E$50))</f>
        <v>17</v>
      </c>
      <c r="F23" s="14">
        <f>SUMIF('2024'!$A$2:$A$50,$A23,'2024'!F$2:F$50)+SUMIF('2023'!$A$2:$A$50,$A23,'2023'!F$2:F$50)+SUMIF('2022'!$A$2:$A$50,$A23,'2022'!F$2:F$50)+SUMIF('2021'!$A$2:$A$50,$A23,'2021'!F$2:F$50)+SUMIF('2020'!$A$2:$A$50,$A23,'2020'!F$2:F$50)+SUMIF('2019'!$A$2:$A$50,$A23,'2019'!F$2:F$50)+SUMIF('2018'!$A$2:$A$50,$A23,'2018'!F$2:F$50)+SUMIF('2017'!$A$2:$A$50,$A23,'2017'!F$2:F$50)+SUMIF('2016'!$A$2:$A$50,$A23,'2016'!F$2:F$50)+SUMIF('2015'!$A$2:$A$50,$A23,'2015'!F$2:F$50)+SUMIF('2014'!$A$2:$A$50,$A23,'2014'!F$2:F$50)+SUMIF('2013'!$A$2:$A$50,$A23,'2013'!F$2:F$50)+SUMIF('2012'!$A$2:$A$50,$A23,'2012'!F$2:F$50)</f>
        <v>2</v>
      </c>
      <c r="G23" s="15">
        <f t="shared" si="0"/>
        <v>9</v>
      </c>
      <c r="H23" s="14">
        <f>SUMIF('2024'!$A$2:$A$50,$A23,'2024'!H$2:H$50)+SUMIF('2023'!$A$2:$A$50,$A23,'2023'!H$2:H$50)+SUMIF('2022'!$A$2:$A$50,$A23,'2022'!H$2:H$50)+SUMIF('2021'!$A$2:$A$50,$A23,'2021'!H$2:H$50)+SUMIF('2020'!$A$2:$A$50,$A23,'2020'!H$2:H$50)+SUMIF('2019'!$A$2:$A$50,$A23,'2019'!H$2:H$50)+SUMIF('2018'!$A$2:$A$50,$A23,'2018'!H$2:H$50)+SUMIF('2017'!$A$2:$A$50,$A23,'2017'!H$2:H$50)+SUMIF('2016'!$A$2:$A$50,$A23,'2016'!H$2:H$50)+SUMIF('2015'!$A$2:$A$50,$A23,'2015'!H$2:H$50)+SUMIF('2014'!$A$2:$A$50,$A23,'2014'!H$2:H$50)+SUMIF('2013'!$A$2:$A$50,$A23,'2013'!H$2:H$50)+SUMIF('2012'!$A$2:$A$50,$A23,'2012'!H$2:H$50)</f>
        <v>0</v>
      </c>
      <c r="I23" s="14">
        <f>SUMIF('2024'!$A$2:$A$50,$A23,'2024'!I$2:I$50)+SUMIF('2023'!$A$2:$A$50,$A23,'2023'!I$2:I$50)+SUMIF('2022'!$A$2:$A$50,$A23,'2022'!I$2:I$50)+SUMIF('2021'!$A$2:$A$50,$A23,'2021'!I$2:I$50)+SUMIF('2020'!$A$2:$A$50,$A23,'2020'!I$2:I$50)+SUMIF('2019'!$A$2:$A$50,$A23,'2019'!I$2:I$50)+SUMIF('2018'!$A$2:$A$50,$A23,'2018'!I$2:I$50)+SUMIF('2017'!$A$2:$A$50,$A23,'2017'!I$2:I$50)+SUMIF('2016'!$A$2:$A$50,$A23,'2016'!I$2:I$50)+SUMIF('2015'!$A$2:$A$50,$A23,'2015'!I$2:I$50)+SUMIF('2014'!$A$2:$A$50,$A23,'2014'!I$2:I$50)+SUMIF('2013'!$A$2:$A$50,$A23,'2013'!I$2:I$50)+SUMIF('2012'!$A$2:$A$50,$A23,'2012'!I$2:I$50)</f>
        <v>0</v>
      </c>
      <c r="J23" s="14">
        <f>SUMIF('2024'!$A$2:$A$50,$A23,'2024'!J$2:J$50)+SUMIF('2023'!$A$2:$A$50,$A23,'2023'!J$2:J$50)</f>
        <v>0</v>
      </c>
      <c r="K23" s="14">
        <f>SUMIF('2024'!$A$2:$A$50,$A23,'2024'!K$2:K$50)+SUMIF('2023'!$A$2:$A$50,$A23,'2023'!K$2:K$50)</f>
        <v>0</v>
      </c>
      <c r="L23" s="14">
        <f>SUMIF('2024'!$A$2:$A$50,$A23,'2024'!L$2:L$50)+SUMIF('2023'!$A$2:$A$50,$A23,'2023'!L$2:L$50)+SUMIF('2022'!$A$2:$A$50,$A23,'2022'!J$2:J$50)+SUMIF('2021'!$A$2:$A$50,$A23,'2021'!J$2:J$50)+SUMIF('2020'!$A$2:$A$50,$A23,'2020'!J$2:J$50)+SUMIF('2019'!$A$2:$A$50,$A23,'2019'!J$2:J$50)+SUMIF('2018'!$A$2:$A$50,$A23,'2018'!J$2:J$50)+SUMIF('2017'!$A$2:$A$50,$A23,'2017'!J$2:J$50)+SUMIF('2016'!$A$2:$A$50,$A23,'2016'!J$2:J$50)+SUMIF('2015'!$A$2:$A$50,$A23,'2015'!J$2:J$50)+SUMIF('2014'!$A$2:$A$50,$A23,'2014'!J$2:J$50)+SUMIF('2013'!$A$2:$A$50,$A23,'2013'!J$2:J$50)+SUMIF('2012'!$A$2:$A$50,$A23,'2012'!J$2:J$50)</f>
        <v>1</v>
      </c>
      <c r="M23" s="14">
        <f>SUMIF('2024'!$A$2:$A$50,$A23,'2024'!M$2:M$50)+SUMIF('2023'!$A$2:$A$50,$A23,'2023'!M$2:M$50)+SUMIF('2022'!$A$2:$A$50,$A23,'2022'!K$2:K$50)+SUMIF('2021'!$A$2:$A$50,$A23,'2021'!K$2:K$50)+SUMIF('2020'!$A$2:$A$50,$A23,'2020'!K$2:K$50)+SUMIF('2019'!$A$2:$A$50,$A23,'2019'!K$2:K$50)+SUMIF('2018'!$A$2:$A$50,$A23,'2018'!K$2:K$50)+SUMIF('2017'!$A$2:$A$50,$A23,'2017'!K$2:K$50)+SUMIF('2016'!$A$2:$A$50,$A23,'2016'!K$2:K$50)+SUMIF('2015'!$A$2:$A$50,$A23,'2015'!K$2:K$50)+SUMIF('2014'!$A$2:$A$50,$A23,'2014'!K$2:K$50)+SUMIF('2013'!$A$2:$A$50,$A23,'2013'!K$2:K$50)+SUMIF('2012'!$A$2:$A$50,$A23,'2012'!K$2:K$50)</f>
        <v>1</v>
      </c>
      <c r="N23" s="14">
        <f>SUMIF('2024'!$A$2:$A$50,$A23,'2024'!N$2:N$50)+SUMIF('2023'!$A$2:$A$50,$A23,'2023'!N$2:N$50)+SUMIF('2022'!$A$2:$A$50,$A23,'2022'!L$2:L$50)+SUMIF('2021'!$A$2:$A$50,$A23,'2021'!L$2:L$50)+SUMIF('2020'!$A$2:$A$50,$A23,'2020'!L$2:L$50)+SUMIF('2019'!$A$2:$A$50,$A23,'2019'!L$2:L$50)+SUMIF('2018'!$A$2:$A$50,$A23,'2018'!L$2:L$50)+SUMIF('2017'!$A$2:$A$50,$A23,'2017'!L$2:L$50)+SUMIF('2016'!$A$2:$A$50,$A23,'2016'!L$2:L$50)+SUMIF('2015'!$A$2:$A$50,$A23,'2015'!L$2:L$50)+SUMIF('2014'!$A$2:$A$50,$A23,'2014'!L$2:L$50)+SUMIF('2013'!$A$2:$A$50,$A23,'2013'!L$2:L$50)+SUMIF('2012'!$A$2:$A$50,$A23,'2012'!L$2:L$50)</f>
        <v>0</v>
      </c>
      <c r="O23" s="14">
        <f>SUMIF('2024'!$A$2:$A$50,$A23,'2024'!O$2:O$50)+SUMIF('2023'!$A$2:$A$50,$A23,'2023'!O$2:O$50)+SUMIF('2022'!$A$2:$A$50,$A23,'2022'!M$2:M$50)+SUMIF('2021'!$A$2:$A$50,$A23,'2021'!M$2:M$50)+SUMIF('2020'!$A$2:$A$50,$A23,'2020'!M$2:M$50)+SUMIF('2019'!$A$2:$A$50,$A23,'2019'!M$2:M$50)+SUMIF('2018'!$A$2:$A$50,$A23,'2018'!M$2:M$50)+SUMIF('2017'!$A$2:$A$50,$A23,'2017'!M$2:M$50)+SUMIF('2016'!$A$2:$A$50,$A23,'2016'!M$2:M$50)+SUMIF('2015'!$A$2:$A$50,$A23,'2015'!M$2:M$50)+SUMIF('2014'!$A$2:$A$50,$A23,'2014'!M$2:M$50)+SUMIF('2013'!$A$2:$A$50,$A23,'2013'!M$2:M$50)+SUMIF('2012'!$A$2:$A$50,$A23,'2012'!M$2:M$50)</f>
        <v>0</v>
      </c>
      <c r="P23" s="14">
        <f t="shared" si="1"/>
        <v>1</v>
      </c>
      <c r="Q23" s="14">
        <f t="shared" si="2"/>
        <v>5</v>
      </c>
      <c r="R23" s="14">
        <f>SUMIF('2024'!$A$2:$A$50,$A23,'2024'!R$2:R$50)+SUMIF('2023'!$A$2:$A$50,$A23,'2023'!R$2:R$50)+SUMIF('2022'!$A$2:$A$50,$A23,'2022'!P$2:P$50)+SUMIF('2021'!$A$2:$A$50,$A23,'2021'!P$2:P$50)+SUMIF('2020'!$A$2:$A$50,$A23,'2020'!P$2:P$50)+SUMIF('2019'!$A$2:$A$50,$A23,'2019'!P$2:P$50)+SUMIF('2018'!$A$2:$A$50,$A23,'2018'!P$2:P$50)+SUMIF('2017'!$A$2:$A$50,$A23,'2017'!P$2:P$50)+SUMIF('2016'!$A$2:$A$50,$A23,'2016'!P$2:P$50)+SUMIF('2015'!$A$2:$A$50,$A23,'2015'!P$2:P$50)+SUMIF('2014'!$A$2:$A$50,$A23,'2014'!P$2:P$50)+SUMIF('2013'!$A$2:$A$50,$A23,'2013'!P$2:P$50)+SUMIF('2012'!$A$2:$A$50,$A23,'2012'!P$2:P$50)</f>
        <v>52</v>
      </c>
      <c r="S23" s="14">
        <f>SUMIF('2024'!$A$2:$A$50,$A23,'2024'!S$2:S$50)+SUMIF('2023'!$A$2:$A$50,$A23,'2023'!S$2:S$50)+SUMIF('2022'!$A$2:$A$50,$A23,'2022'!Q$2:Q$50)+SUMIF('2021'!$A$2:$A$50,$A23,'2021'!Q$2:Q$50)+SUMIF('2020'!$A$2:$A$50,$A23,'2020'!Q$2:Q$50)+SUMIF('2019'!$A$2:$A$50,$A23,'2019'!Q$2:Q$50)+SUMIF('2018'!$A$2:$A$50,$A23,'2018'!Q$2:Q$50)+SUMIF('2017'!$A$2:$A$50,$A23,'2017'!Q$2:Q$50)+SUMIF('2016'!$A$2:$A$50,$A23,'2016'!Q$2:Q$50)+SUMIF('2015'!$A$2:$A$50,$A23,'2015'!Q$2:Q$50)+SUMIF('2014'!$A$2:$A$50,$A23,'2014'!Q$2:Q$50)+SUMIF('2013'!$A$2:$A$50,$A23,'2013'!Q$2:Q$50)+SUMIF('2012'!$A$2:$A$50,$A23,'2012'!Q$2:Q$50)</f>
        <v>2</v>
      </c>
      <c r="T23" s="15">
        <f t="shared" si="3"/>
        <v>26</v>
      </c>
      <c r="U23" s="15">
        <f t="shared" si="4"/>
        <v>10.4</v>
      </c>
      <c r="V23" s="16">
        <f t="shared" si="5"/>
        <v>15</v>
      </c>
      <c r="W23" s="17" cm="1">
        <f t="array" ref="W23">MAX(IF('2024'!$A$2:$A$50=$A23,'2024'!$W$2:$W$50),IF('2023'!$A$2:$A$50=$A23,'2023'!$W$2:$W$50),IF('2022'!$A$2:$A$50=$A23,'2022'!$U$2:U$50),IF('2021'!$A$2:$A$50=$A23,'2021'!$U$2:U$50),IF('2020'!$A$2:$A$50=$A23,'2020'!$U$2:U$50),IF('2019'!$A$2:$A$50=$A23,'2019'!$U$2:U$50),IF('2018'!$A$2:$A$50=$A23,'2018'!$U$2:U$50),IF('2017'!$A$2:$A$50=$A23,'2017'!$U$2:U$50),IF('2016'!$A$2:$A$50=$A23,'2016'!$U$2:U$50),IF('2015'!$A$2:$A$50=$A23,'2015'!$U$2:U$50),IF('2014'!$A$2:$A$50=$A23,'2014'!$U$2:U$50),IF('2013'!$A$2:$A$50=$A23,'2013'!$U$2:U$50),IF('2012'!$A$2:$A$50=$A23,'2012'!$U$2:U$50))</f>
        <v>2</v>
      </c>
      <c r="X23" s="18" t="s">
        <v>23</v>
      </c>
      <c r="Y23" s="19" cm="1">
        <f t="array" ref="Y23">MIN(IF(IF('2024'!$A$2:A$50=$A23,1,0)*IF('2024'!$W$2:$W$50=$W23,1,0)&gt;0,'2024'!$Y$2:$Y$50),IF(IF('2023'!$A$2:A$50=$A23,1,0)*IF('2023'!$W$2:$W$50=$W23,1,0)&gt;0,'2023'!$Y$2:$Y$50),IF(IF('2022'!$A$2:A$50=$A23,1,0)*IF('2022'!$U$2:$U$50=$W23,1,0)&gt;0,'2022'!$W$2:$W$50),IF(IF('2021'!$A$2:A$50=$A23,1,0)*IF('2021'!$U$2:$U$50=$W23,1,0)&gt;0,'2021'!$W$2:$W$50),IF(IF('2020'!$A$2:A$50=$A23,1,0)*IF('2020'!$U$2:$U$50=$W23,1,0)&gt;0,'2020'!$W$2:$W$50),IF(IF('2019'!$A$2:A$50=$A23,1,0)*IF('2019'!$U$2:$U$50=$W23,1,0)&gt;0,'2019'!$W$2:$W$50),IF(IF('2018'!$A$2:A$50=$A23,1,0)*IF('2018'!$U$2:$U$50=$W23,1,0)&gt;0,'2018'!$W$2:$W$50),IF(IF('2017'!$A$2:A$50=$A23,1,0)*IF('2017'!$U$2:$U$50=$W23,1,0)&gt;0,'2017'!$W$2:$W$50),IF(IF('2016'!$A$2:A$50=$A23,1,0)*IF('2016'!$U$2:$U$50=$W23,1,0)&gt;0,'2016'!$W$2:$W$50),IF(IF('2015'!$A$2:A$50=$A23,1,0)*IF('2015'!$U$2:$U$50=$W23,1,0)&gt;0,'2015'!$W$2:$W$50),IF(IF('2014'!$A$2:A$50=$A23,1,0)*IF('2014'!$U$2:$U$50=$W23,1,0)&gt;0,'2014'!$W$2:$W$50),IF(IF('2013'!$A$2:A$50=$A23,1,0)*IF('2013'!$U$2:$U$50=$W23,1,0)&gt;0,'2013'!$W$2:$W$50),IF(IF('2012'!$A$2:A$50=$A23,1,0)*IF('2012'!$U$2:$U$50=$W23,1,0)&gt;0,'2012'!$W$2:$W$50))</f>
        <v>52</v>
      </c>
      <c r="Z23" s="20"/>
      <c r="AA23" s="21" cm="1">
        <f t="array" ref="AA23">SUM(IF('2024'!$A$2:$A$50=$A23,TRUNC('2024'!Q$2:Q$50),0))+SUM(IF('2023'!$A$2:$A$50=$A23,TRUNC('2023'!Q$2:Q$50),0))+SUM(IF('2022'!$A$2:$A$50=$A23,TRUNC('2022'!O$2:O$50),0))+SUM(IF('2021'!$A$2:$A$50=$A23,TRUNC('2021'!O$2:O$50),0))+SUM(IF('2020'!$A$2:$A$50=$A23,TRUNC('2020'!O$2:O$50),0))+SUM(IF('2019'!$A$2:$A$50=$A23,TRUNC('2019'!O$2:O$50),0))+SUM(IF('2018'!$A$2:$A$50=$A23,TRUNC('2018'!O$2:O$50),0))+SUM(IF('2017'!$A$2:$A$50=$A23,TRUNC('2017'!O$2:O$50),0))+SUM(IF('2016'!$A$2:$A$50=$A23,TRUNC('2016'!O$2:O$50),0))+SUM(IF('2015'!$A$2:$A$50=$A23,TRUNC('2015'!O$2:O$50),0))+SUM(IF('2014'!$A$2:$A$50=$A23,TRUNC('2014'!O$2:O$50),0))+SUM(IF('2013'!$A$2:$A$50=$A23,TRUNC('2013'!O$2:O$50),0))+SUM(IF('2012'!$A$2:$A$50=$A23,TRUNC('2012'!O$2:O$50),0))</f>
        <v>5</v>
      </c>
      <c r="AB23" s="21" cm="1">
        <f t="array" ref="AB23">SUM(IF('2024'!$A$2:$A$50=$A23,MOD('2024'!Q$2:Q$50,1),0))+SUM(IF('2023'!$A$2:$A$50=$A23,MOD('2023'!Q$2:Q$50,1),0))+SUM(IF('2022'!$A$2:$A$50=$A23,MOD('2022'!O$2:O$50,1),0))+SUM(IF('2021'!$A$2:$A$50=$A23,MOD('2021'!O$2:O$50,1),0))+SUM(IF('2020'!$A$2:$A$50=$A23,MOD('2020'!O$2:O$50,1),0))+SUM(IF('2019'!$A$2:$A$50=$A23,MOD('2019'!O$2:O$50,1),0))+SUM(IF('2018'!$A$2:$A$50=$A23,MOD('2018'!O$2:O$50,1),0))+SUM(IF('2017'!$A$2:$A$50=$A23,MOD('2017'!O$2:O$50,1),0))+SUM(IF('2016'!$A$2:$A$50=$A23,MOD('2016'!O$2:O$50,1),0))+SUM(IF('2015'!$A$2:$A$50=$A23,MOD('2015'!O$2:O$50,1),0))+SUM(IF('2014'!$A$2:$A$50=$A23,MOD('2014'!O$2:O$50,1),0))+SUM(IF('2013'!$A$2:$A$50=$A23,MOD('2013'!O$2:O$50,1),0))+SUM(IF('2012'!$A$2:$A$50=$A23,MOD('2012'!O$2:O$50,1),0))</f>
        <v>0</v>
      </c>
      <c r="AC23" s="21">
        <f t="shared" si="6"/>
        <v>0</v>
      </c>
    </row>
    <row r="24" spans="1:29" ht="14.25" customHeight="1" x14ac:dyDescent="0.6">
      <c r="A24" s="13" t="s">
        <v>43</v>
      </c>
      <c r="B24" s="14">
        <f>SUMIF('2024'!$A$2:$A$50,$A24,'2024'!B$2:B$50)+SUMIF('2023'!$A$2:$A$50,$A24,'2023'!B$2:B$50)+SUMIF('2022'!$A$2:$A$50,$A24,'2022'!B$2:B$50)+SUMIF('2021'!$A$2:$A$50,$A24,'2021'!B$2:B$50)+SUMIF('2020'!$A$2:$A$50,$A24,'2020'!B$2:B$50)+SUMIF('2019'!$A$2:$A$50,$A24,'2019'!B$2:B$50)+SUMIF('2018'!$A$2:$A$50,$A24,'2018'!B$2:B$50)+SUMIF('2017'!$A$2:$A$50,$A24,'2017'!B$2:B$50)+SUMIF('2016'!$A$2:$A$50,$A24,'2016'!B$2:B$50)+SUMIF('2015'!$A$2:$A$50,$A24,'2015'!B$2:B$50)+SUMIF('2014'!$A$2:$A$50,$A24,'2014'!B$2:B$50)+SUMIF('2013'!$A$2:$A$50,$A24,'2013'!B$2:B$50)+SUMIF('2012'!$A$2:$A$50,$A24,'2012'!B$2:B$50)</f>
        <v>14</v>
      </c>
      <c r="C24" s="14">
        <f>SUMIF('2024'!$A$2:$A$50,$A24,'2024'!C$2:C$50)+SUMIF('2023'!$A$2:$A$50,$A24,'2023'!C$2:C$50)+SUMIF('2022'!$A$2:$A$50,$A24,'2022'!C$2:C$50)+SUMIF('2021'!$A$2:$A$50,$A24,'2021'!C$2:C$50)+SUMIF('2020'!$A$2:$A$50,$A24,'2020'!C$2:C$50)+SUMIF('2019'!$A$2:$A$50,$A24,'2019'!C$2:C$50)+SUMIF('2018'!$A$2:$A$50,$A24,'2018'!C$2:C$50)+SUMIF('2017'!$A$2:$A$50,$A24,'2017'!C$2:C$50)+SUMIF('2016'!$A$2:$A$50,$A24,'2016'!C$2:C$50)+SUMIF('2015'!$A$2:$A$50,$A24,'2015'!C$2:C$50)+SUMIF('2014'!$A$2:$A$50,$A24,'2014'!C$2:C$50)+SUMIF('2013'!$A$2:$A$50,$A24,'2013'!C$2:C$50)+SUMIF('2012'!$A$2:$A$50,$A24,'2012'!C$2:C$50)</f>
        <v>14</v>
      </c>
      <c r="D24" s="14">
        <f>SUMIF('2024'!$A$2:$A$50,$A24,'2024'!D$2:D$50)+SUMIF('2023'!$A$2:$A$50,$A24,'2023'!D$2:D$50)+SUMIF('2022'!$A$2:$A$50,$A24,'2022'!D$2:D$50)+SUMIF('2021'!$A$2:$A$50,$A24,'2021'!D$2:D$50)+SUMIF('2020'!$A$2:$A$50,$A24,'2020'!D$2:D$50)+SUMIF('2019'!$A$2:$A$50,$A24,'2019'!D$2:D$50)+SUMIF('2018'!$A$2:$A$50,$A24,'2018'!D$2:D$50)+SUMIF('2017'!$A$2:$A$50,$A24,'2017'!D$2:D$50)+SUMIF('2016'!$A$2:$A$50,$A24,'2016'!D$2:D$50)+SUMIF('2015'!$A$2:$A$50,$A24,'2015'!D$2:D$50)+SUMIF('2014'!$A$2:$A$50,$A24,'2014'!D$2:D$50)+SUMIF('2013'!$A$2:$A$50,$A24,'2013'!D$2:D$50)+SUMIF('2012'!$A$2:$A$50,$A24,'2012'!D$2:D$50)</f>
        <v>71</v>
      </c>
      <c r="E24" s="14" cm="1">
        <f t="array" ref="E24">MAX(IF('2024'!$A$2:$A$50=$A24,'2024'!E$2:E$50),IF('2023'!$A$2:$A$50=$A24,'2023'!E$2:E$50),IF('2022'!$A$2:$A$50=$A24,'2022'!E$2:E$50),IF('2021'!$A$2:$A$50=$A24,'2021'!E$2:E$50),IF('2020'!$A$2:$A$50=$A24,'2020'!E$2:E$50),IF('2019'!$A$2:$A$50=$A24,'2019'!E$2:E$50),IF('2018'!$A$2:$A$50=$A24,'2018'!E$2:E$50),IF('2017'!$A$2:$A$50=$A24,'2017'!E$2:E$50),IF('2016'!$A$2:$A$50=$A24,'2016'!E$2:E$50),IF('2015'!$A$2:$A$50=$A24,'2015'!E$2:E$50),IF('2014'!$A$2:$A$50=$A24,'2014'!E$2:E$50),IF('2013'!$A$2:$A$50=$A24,'2013'!E$2:E$50),IF('2012'!$A$2:$A$50=$A24,'2012'!E$2:E$50))</f>
        <v>12</v>
      </c>
      <c r="F24" s="14">
        <f>SUMIF('2024'!$A$2:$A$50,$A24,'2024'!F$2:F$50)+SUMIF('2023'!$A$2:$A$50,$A24,'2023'!F$2:F$50)+SUMIF('2022'!$A$2:$A$50,$A24,'2022'!F$2:F$50)+SUMIF('2021'!$A$2:$A$50,$A24,'2021'!F$2:F$50)+SUMIF('2020'!$A$2:$A$50,$A24,'2020'!F$2:F$50)+SUMIF('2019'!$A$2:$A$50,$A24,'2019'!F$2:F$50)+SUMIF('2018'!$A$2:$A$50,$A24,'2018'!F$2:F$50)+SUMIF('2017'!$A$2:$A$50,$A24,'2017'!F$2:F$50)+SUMIF('2016'!$A$2:$A$50,$A24,'2016'!F$2:F$50)+SUMIF('2015'!$A$2:$A$50,$A24,'2015'!F$2:F$50)+SUMIF('2014'!$A$2:$A$50,$A24,'2014'!F$2:F$50)+SUMIF('2013'!$A$2:$A$50,$A24,'2013'!F$2:F$50)+SUMIF('2012'!$A$2:$A$50,$A24,'2012'!F$2:F$50)</f>
        <v>2</v>
      </c>
      <c r="G24" s="15">
        <f t="shared" si="0"/>
        <v>5.916666666666667</v>
      </c>
      <c r="H24" s="14">
        <f>SUMIF('2024'!$A$2:$A$50,$A24,'2024'!H$2:H$50)+SUMIF('2023'!$A$2:$A$50,$A24,'2023'!H$2:H$50)+SUMIF('2022'!$A$2:$A$50,$A24,'2022'!H$2:H$50)+SUMIF('2021'!$A$2:$A$50,$A24,'2021'!H$2:H$50)+SUMIF('2020'!$A$2:$A$50,$A24,'2020'!H$2:H$50)+SUMIF('2019'!$A$2:$A$50,$A24,'2019'!H$2:H$50)+SUMIF('2018'!$A$2:$A$50,$A24,'2018'!H$2:H$50)+SUMIF('2017'!$A$2:$A$50,$A24,'2017'!H$2:H$50)+SUMIF('2016'!$A$2:$A$50,$A24,'2016'!H$2:H$50)+SUMIF('2015'!$A$2:$A$50,$A24,'2015'!H$2:H$50)+SUMIF('2014'!$A$2:$A$50,$A24,'2014'!H$2:H$50)+SUMIF('2013'!$A$2:$A$50,$A24,'2013'!H$2:H$50)+SUMIF('2012'!$A$2:$A$50,$A24,'2012'!H$2:H$50)</f>
        <v>0</v>
      </c>
      <c r="I24" s="14">
        <f>SUMIF('2024'!$A$2:$A$50,$A24,'2024'!I$2:I$50)+SUMIF('2023'!$A$2:$A$50,$A24,'2023'!I$2:I$50)+SUMIF('2022'!$A$2:$A$50,$A24,'2022'!I$2:I$50)+SUMIF('2021'!$A$2:$A$50,$A24,'2021'!I$2:I$50)+SUMIF('2020'!$A$2:$A$50,$A24,'2020'!I$2:I$50)+SUMIF('2019'!$A$2:$A$50,$A24,'2019'!I$2:I$50)+SUMIF('2018'!$A$2:$A$50,$A24,'2018'!I$2:I$50)+SUMIF('2017'!$A$2:$A$50,$A24,'2017'!I$2:I$50)+SUMIF('2016'!$A$2:$A$50,$A24,'2016'!I$2:I$50)+SUMIF('2015'!$A$2:$A$50,$A24,'2015'!I$2:I$50)+SUMIF('2014'!$A$2:$A$50,$A24,'2014'!I$2:I$50)+SUMIF('2013'!$A$2:$A$50,$A24,'2013'!I$2:I$50)+SUMIF('2012'!$A$2:$A$50,$A24,'2012'!I$2:I$50)</f>
        <v>0</v>
      </c>
      <c r="J24" s="14">
        <f>SUMIF('2024'!$A$2:$A$50,$A24,'2024'!J$2:J$50)+SUMIF('2023'!$A$2:$A$50,$A24,'2023'!J$2:J$50)</f>
        <v>0</v>
      </c>
      <c r="K24" s="14">
        <f>SUMIF('2024'!$A$2:$A$50,$A24,'2024'!K$2:K$50)+SUMIF('2023'!$A$2:$A$50,$A24,'2023'!K$2:K$50)</f>
        <v>0</v>
      </c>
      <c r="L24" s="14">
        <f>SUMIF('2024'!$A$2:$A$50,$A24,'2024'!L$2:L$50)+SUMIF('2023'!$A$2:$A$50,$A24,'2023'!L$2:L$50)+SUMIF('2022'!$A$2:$A$50,$A24,'2022'!J$2:J$50)+SUMIF('2021'!$A$2:$A$50,$A24,'2021'!J$2:J$50)+SUMIF('2020'!$A$2:$A$50,$A24,'2020'!J$2:J$50)+SUMIF('2019'!$A$2:$A$50,$A24,'2019'!J$2:J$50)+SUMIF('2018'!$A$2:$A$50,$A24,'2018'!J$2:J$50)+SUMIF('2017'!$A$2:$A$50,$A24,'2017'!J$2:J$50)+SUMIF('2016'!$A$2:$A$50,$A24,'2016'!J$2:J$50)+SUMIF('2015'!$A$2:$A$50,$A24,'2015'!J$2:J$50)+SUMIF('2014'!$A$2:$A$50,$A24,'2014'!J$2:J$50)+SUMIF('2013'!$A$2:$A$50,$A24,'2013'!J$2:J$50)+SUMIF('2012'!$A$2:$A$50,$A24,'2012'!J$2:J$50)</f>
        <v>2</v>
      </c>
      <c r="M24" s="14">
        <f>SUMIF('2024'!$A$2:$A$50,$A24,'2024'!M$2:M$50)+SUMIF('2023'!$A$2:$A$50,$A24,'2023'!M$2:M$50)+SUMIF('2022'!$A$2:$A$50,$A24,'2022'!K$2:K$50)+SUMIF('2021'!$A$2:$A$50,$A24,'2021'!K$2:K$50)+SUMIF('2020'!$A$2:$A$50,$A24,'2020'!K$2:K$50)+SUMIF('2019'!$A$2:$A$50,$A24,'2019'!K$2:K$50)+SUMIF('2018'!$A$2:$A$50,$A24,'2018'!K$2:K$50)+SUMIF('2017'!$A$2:$A$50,$A24,'2017'!K$2:K$50)+SUMIF('2016'!$A$2:$A$50,$A24,'2016'!K$2:K$50)+SUMIF('2015'!$A$2:$A$50,$A24,'2015'!K$2:K$50)+SUMIF('2014'!$A$2:$A$50,$A24,'2014'!K$2:K$50)+SUMIF('2013'!$A$2:$A$50,$A24,'2013'!K$2:K$50)+SUMIF('2012'!$A$2:$A$50,$A24,'2012'!K$2:K$50)</f>
        <v>5</v>
      </c>
      <c r="N24" s="14">
        <f>SUMIF('2024'!$A$2:$A$50,$A24,'2024'!N$2:N$50)+SUMIF('2023'!$A$2:$A$50,$A24,'2023'!N$2:N$50)+SUMIF('2022'!$A$2:$A$50,$A24,'2022'!L$2:L$50)+SUMIF('2021'!$A$2:$A$50,$A24,'2021'!L$2:L$50)+SUMIF('2020'!$A$2:$A$50,$A24,'2020'!L$2:L$50)+SUMIF('2019'!$A$2:$A$50,$A24,'2019'!L$2:L$50)+SUMIF('2018'!$A$2:$A$50,$A24,'2018'!L$2:L$50)+SUMIF('2017'!$A$2:$A$50,$A24,'2017'!L$2:L$50)+SUMIF('2016'!$A$2:$A$50,$A24,'2016'!L$2:L$50)+SUMIF('2015'!$A$2:$A$50,$A24,'2015'!L$2:L$50)+SUMIF('2014'!$A$2:$A$50,$A24,'2014'!L$2:L$50)+SUMIF('2013'!$A$2:$A$50,$A24,'2013'!L$2:L$50)+SUMIF('2012'!$A$2:$A$50,$A24,'2012'!L$2:L$50)</f>
        <v>1</v>
      </c>
      <c r="O24" s="14">
        <f>SUMIF('2024'!$A$2:$A$50,$A24,'2024'!O$2:O$50)+SUMIF('2023'!$A$2:$A$50,$A24,'2023'!O$2:O$50)+SUMIF('2022'!$A$2:$A$50,$A24,'2022'!M$2:M$50)+SUMIF('2021'!$A$2:$A$50,$A24,'2021'!M$2:M$50)+SUMIF('2020'!$A$2:$A$50,$A24,'2020'!M$2:M$50)+SUMIF('2019'!$A$2:$A$50,$A24,'2019'!M$2:M$50)+SUMIF('2018'!$A$2:$A$50,$A24,'2018'!M$2:M$50)+SUMIF('2017'!$A$2:$A$50,$A24,'2017'!M$2:M$50)+SUMIF('2016'!$A$2:$A$50,$A24,'2016'!M$2:M$50)+SUMIF('2015'!$A$2:$A$50,$A24,'2015'!M$2:M$50)+SUMIF('2014'!$A$2:$A$50,$A24,'2014'!M$2:M$50)+SUMIF('2013'!$A$2:$A$50,$A24,'2013'!M$2:M$50)+SUMIF('2012'!$A$2:$A$50,$A24,'2012'!M$2:M$50)</f>
        <v>0</v>
      </c>
      <c r="P24" s="14">
        <f t="shared" si="1"/>
        <v>6</v>
      </c>
      <c r="Q24" s="14">
        <f t="shared" si="2"/>
        <v>6</v>
      </c>
      <c r="R24" s="14">
        <f>SUMIF('2024'!$A$2:$A$50,$A24,'2024'!R$2:R$50)+SUMIF('2023'!$A$2:$A$50,$A24,'2023'!R$2:R$50)+SUMIF('2022'!$A$2:$A$50,$A24,'2022'!P$2:P$50)+SUMIF('2021'!$A$2:$A$50,$A24,'2021'!P$2:P$50)+SUMIF('2020'!$A$2:$A$50,$A24,'2020'!P$2:P$50)+SUMIF('2019'!$A$2:$A$50,$A24,'2019'!P$2:P$50)+SUMIF('2018'!$A$2:$A$50,$A24,'2018'!P$2:P$50)+SUMIF('2017'!$A$2:$A$50,$A24,'2017'!P$2:P$50)+SUMIF('2016'!$A$2:$A$50,$A24,'2016'!P$2:P$50)+SUMIF('2015'!$A$2:$A$50,$A24,'2015'!P$2:P$50)+SUMIF('2014'!$A$2:$A$50,$A24,'2014'!P$2:P$50)+SUMIF('2013'!$A$2:$A$50,$A24,'2013'!P$2:P$50)+SUMIF('2012'!$A$2:$A$50,$A24,'2012'!P$2:P$50)</f>
        <v>49</v>
      </c>
      <c r="S24" s="14">
        <f>SUMIF('2024'!$A$2:$A$50,$A24,'2024'!S$2:S$50)+SUMIF('2023'!$A$2:$A$50,$A24,'2023'!S$2:S$50)+SUMIF('2022'!$A$2:$A$50,$A24,'2022'!Q$2:Q$50)+SUMIF('2021'!$A$2:$A$50,$A24,'2021'!Q$2:Q$50)+SUMIF('2020'!$A$2:$A$50,$A24,'2020'!Q$2:Q$50)+SUMIF('2019'!$A$2:$A$50,$A24,'2019'!Q$2:Q$50)+SUMIF('2018'!$A$2:$A$50,$A24,'2018'!Q$2:Q$50)+SUMIF('2017'!$A$2:$A$50,$A24,'2017'!Q$2:Q$50)+SUMIF('2016'!$A$2:$A$50,$A24,'2016'!Q$2:Q$50)+SUMIF('2015'!$A$2:$A$50,$A24,'2015'!Q$2:Q$50)+SUMIF('2014'!$A$2:$A$50,$A24,'2014'!Q$2:Q$50)+SUMIF('2013'!$A$2:$A$50,$A24,'2013'!Q$2:Q$50)+SUMIF('2012'!$A$2:$A$50,$A24,'2012'!Q$2:Q$50)</f>
        <v>2</v>
      </c>
      <c r="T24" s="15">
        <f t="shared" si="3"/>
        <v>24.5</v>
      </c>
      <c r="U24" s="15">
        <f t="shared" si="4"/>
        <v>8.1666666666666661</v>
      </c>
      <c r="V24" s="16">
        <f t="shared" si="5"/>
        <v>18</v>
      </c>
      <c r="W24" s="17" cm="1">
        <f t="array" ref="W24">MAX(IF('2024'!$A$2:$A$50=$A24,'2024'!$W$2:$W$50),IF('2023'!$A$2:$A$50=$A24,'2023'!$W$2:$W$50),IF('2022'!$A$2:$A$50=$A24,'2022'!$U$2:U$50),IF('2021'!$A$2:$A$50=$A24,'2021'!$U$2:U$50),IF('2020'!$A$2:$A$50=$A24,'2020'!$U$2:U$50),IF('2019'!$A$2:$A$50=$A24,'2019'!$U$2:U$50),IF('2018'!$A$2:$A$50=$A24,'2018'!$U$2:U$50),IF('2017'!$A$2:$A$50=$A24,'2017'!$U$2:U$50),IF('2016'!$A$2:$A$50=$A24,'2016'!$U$2:U$50),IF('2015'!$A$2:$A$50=$A24,'2015'!$U$2:U$50),IF('2014'!$A$2:$A$50=$A24,'2014'!$U$2:U$50),IF('2013'!$A$2:$A$50=$A24,'2013'!$U$2:U$50),IF('2012'!$A$2:$A$50=$A24,'2012'!$U$2:U$50))</f>
        <v>1</v>
      </c>
      <c r="X24" s="18" t="s">
        <v>23</v>
      </c>
      <c r="Y24" s="19" cm="1">
        <f t="array" ref="Y24">MIN(IF(IF('2024'!$A$2:A$50=$A24,1,0)*IF('2024'!$W$2:$W$50=$W24,1,0)&gt;0,'2024'!$Y$2:$Y$50),IF(IF('2023'!$A$2:A$50=$A24,1,0)*IF('2023'!$W$2:$W$50=$W24,1,0)&gt;0,'2023'!$Y$2:$Y$50),IF(IF('2022'!$A$2:A$50=$A24,1,0)*IF('2022'!$U$2:$U$50=$W24,1,0)&gt;0,'2022'!$W$2:$W$50),IF(IF('2021'!$A$2:A$50=$A24,1,0)*IF('2021'!$U$2:$U$50=$W24,1,0)&gt;0,'2021'!$W$2:$W$50),IF(IF('2020'!$A$2:A$50=$A24,1,0)*IF('2020'!$U$2:$U$50=$W24,1,0)&gt;0,'2020'!$W$2:$W$50),IF(IF('2019'!$A$2:A$50=$A24,1,0)*IF('2019'!$U$2:$U$50=$W24,1,0)&gt;0,'2019'!$W$2:$W$50),IF(IF('2018'!$A$2:A$50=$A24,1,0)*IF('2018'!$U$2:$U$50=$W24,1,0)&gt;0,'2018'!$W$2:$W$50),IF(IF('2017'!$A$2:A$50=$A24,1,0)*IF('2017'!$U$2:$U$50=$W24,1,0)&gt;0,'2017'!$W$2:$W$50),IF(IF('2016'!$A$2:A$50=$A24,1,0)*IF('2016'!$U$2:$U$50=$W24,1,0)&gt;0,'2016'!$W$2:$W$50),IF(IF('2015'!$A$2:A$50=$A24,1,0)*IF('2015'!$U$2:$U$50=$W24,1,0)&gt;0,'2015'!$W$2:$W$50),IF(IF('2014'!$A$2:A$50=$A24,1,0)*IF('2014'!$U$2:$U$50=$W24,1,0)&gt;0,'2014'!$W$2:$W$50),IF(IF('2013'!$A$2:A$50=$A24,1,0)*IF('2013'!$U$2:$U$50=$W24,1,0)&gt;0,'2013'!$W$2:$W$50),IF(IF('2012'!$A$2:A$50=$A24,1,0)*IF('2012'!$U$2:$U$50=$W24,1,0)&gt;0,'2012'!$W$2:$W$50))</f>
        <v>16</v>
      </c>
      <c r="Z24" s="20"/>
      <c r="AA24" s="21" cm="1">
        <f t="array" ref="AA24">SUM(IF('2024'!$A$2:$A$50=$A24,TRUNC('2024'!Q$2:Q$50),0))+SUM(IF('2023'!$A$2:$A$50=$A24,TRUNC('2023'!Q$2:Q$50),0))+SUM(IF('2022'!$A$2:$A$50=$A24,TRUNC('2022'!O$2:O$50),0))+SUM(IF('2021'!$A$2:$A$50=$A24,TRUNC('2021'!O$2:O$50),0))+SUM(IF('2020'!$A$2:$A$50=$A24,TRUNC('2020'!O$2:O$50),0))+SUM(IF('2019'!$A$2:$A$50=$A24,TRUNC('2019'!O$2:O$50),0))+SUM(IF('2018'!$A$2:$A$50=$A24,TRUNC('2018'!O$2:O$50),0))+SUM(IF('2017'!$A$2:$A$50=$A24,TRUNC('2017'!O$2:O$50),0))+SUM(IF('2016'!$A$2:$A$50=$A24,TRUNC('2016'!O$2:O$50),0))+SUM(IF('2015'!$A$2:$A$50=$A24,TRUNC('2015'!O$2:O$50),0))+SUM(IF('2014'!$A$2:$A$50=$A24,TRUNC('2014'!O$2:O$50),0))+SUM(IF('2013'!$A$2:$A$50=$A24,TRUNC('2013'!O$2:O$50),0))+SUM(IF('2012'!$A$2:$A$50=$A24,TRUNC('2012'!O$2:O$50),0))</f>
        <v>6</v>
      </c>
      <c r="AB24" s="21" cm="1">
        <f t="array" ref="AB24">SUM(IF('2024'!$A$2:$A$50=$A24,MOD('2024'!Q$2:Q$50,1),0))+SUM(IF('2023'!$A$2:$A$50=$A24,MOD('2023'!Q$2:Q$50,1),0))+SUM(IF('2022'!$A$2:$A$50=$A24,MOD('2022'!O$2:O$50,1),0))+SUM(IF('2021'!$A$2:$A$50=$A24,MOD('2021'!O$2:O$50,1),0))+SUM(IF('2020'!$A$2:$A$50=$A24,MOD('2020'!O$2:O$50,1),0))+SUM(IF('2019'!$A$2:$A$50=$A24,MOD('2019'!O$2:O$50,1),0))+SUM(IF('2018'!$A$2:$A$50=$A24,MOD('2018'!O$2:O$50,1),0))+SUM(IF('2017'!$A$2:$A$50=$A24,MOD('2017'!O$2:O$50,1),0))+SUM(IF('2016'!$A$2:$A$50=$A24,MOD('2016'!O$2:O$50,1),0))+SUM(IF('2015'!$A$2:$A$50=$A24,MOD('2015'!O$2:O$50,1),0))+SUM(IF('2014'!$A$2:$A$50=$A24,MOD('2014'!O$2:O$50,1),0))+SUM(IF('2013'!$A$2:$A$50=$A24,MOD('2013'!O$2:O$50,1),0))+SUM(IF('2012'!$A$2:$A$50=$A24,MOD('2012'!O$2:O$50,1),0))</f>
        <v>0</v>
      </c>
      <c r="AC24" s="21">
        <f t="shared" si="6"/>
        <v>0</v>
      </c>
    </row>
    <row r="25" spans="1:29" ht="14.25" customHeight="1" x14ac:dyDescent="0.6">
      <c r="A25" s="13" t="s">
        <v>44</v>
      </c>
      <c r="B25" s="14">
        <f>SUMIF('2024'!$A$2:$A$50,$A25,'2024'!B$2:B$50)+SUMIF('2023'!$A$2:$A$50,$A25,'2023'!B$2:B$50)+SUMIF('2022'!$A$2:$A$50,$A25,'2022'!B$2:B$50)+SUMIF('2021'!$A$2:$A$50,$A25,'2021'!B$2:B$50)+SUMIF('2020'!$A$2:$A$50,$A25,'2020'!B$2:B$50)+SUMIF('2019'!$A$2:$A$50,$A25,'2019'!B$2:B$50)+SUMIF('2018'!$A$2:$A$50,$A25,'2018'!B$2:B$50)+SUMIF('2017'!$A$2:$A$50,$A25,'2017'!B$2:B$50)+SUMIF('2016'!$A$2:$A$50,$A25,'2016'!B$2:B$50)+SUMIF('2015'!$A$2:$A$50,$A25,'2015'!B$2:B$50)+SUMIF('2014'!$A$2:$A$50,$A25,'2014'!B$2:B$50)+SUMIF('2013'!$A$2:$A$50,$A25,'2013'!B$2:B$50)+SUMIF('2012'!$A$2:$A$50,$A25,'2012'!B$2:B$50)</f>
        <v>4</v>
      </c>
      <c r="C25" s="14">
        <f>SUMIF('2024'!$A$2:$A$50,$A25,'2024'!C$2:C$50)+SUMIF('2023'!$A$2:$A$50,$A25,'2023'!C$2:C$50)+SUMIF('2022'!$A$2:$A$50,$A25,'2022'!C$2:C$50)+SUMIF('2021'!$A$2:$A$50,$A25,'2021'!C$2:C$50)+SUMIF('2020'!$A$2:$A$50,$A25,'2020'!C$2:C$50)+SUMIF('2019'!$A$2:$A$50,$A25,'2019'!C$2:C$50)+SUMIF('2018'!$A$2:$A$50,$A25,'2018'!C$2:C$50)+SUMIF('2017'!$A$2:$A$50,$A25,'2017'!C$2:C$50)+SUMIF('2016'!$A$2:$A$50,$A25,'2016'!C$2:C$50)+SUMIF('2015'!$A$2:$A$50,$A25,'2015'!C$2:C$50)+SUMIF('2014'!$A$2:$A$50,$A25,'2014'!C$2:C$50)+SUMIF('2013'!$A$2:$A$50,$A25,'2013'!C$2:C$50)+SUMIF('2012'!$A$2:$A$50,$A25,'2012'!C$2:C$50)</f>
        <v>4</v>
      </c>
      <c r="D25" s="14">
        <f>SUMIF('2024'!$A$2:$A$50,$A25,'2024'!D$2:D$50)+SUMIF('2023'!$A$2:$A$50,$A25,'2023'!D$2:D$50)+SUMIF('2022'!$A$2:$A$50,$A25,'2022'!D$2:D$50)+SUMIF('2021'!$A$2:$A$50,$A25,'2021'!D$2:D$50)+SUMIF('2020'!$A$2:$A$50,$A25,'2020'!D$2:D$50)+SUMIF('2019'!$A$2:$A$50,$A25,'2019'!D$2:D$50)+SUMIF('2018'!$A$2:$A$50,$A25,'2018'!D$2:D$50)+SUMIF('2017'!$A$2:$A$50,$A25,'2017'!D$2:D$50)+SUMIF('2016'!$A$2:$A$50,$A25,'2016'!D$2:D$50)+SUMIF('2015'!$A$2:$A$50,$A25,'2015'!D$2:D$50)+SUMIF('2014'!$A$2:$A$50,$A25,'2014'!D$2:D$50)+SUMIF('2013'!$A$2:$A$50,$A25,'2013'!D$2:D$50)+SUMIF('2012'!$A$2:$A$50,$A25,'2012'!D$2:D$50)</f>
        <v>129</v>
      </c>
      <c r="E25" s="14" cm="1">
        <f t="array" ref="E25">MAX(IF('2024'!$A$2:$A$50=$A25,'2024'!E$2:E$50),IF('2023'!$A$2:$A$50=$A25,'2023'!E$2:E$50),IF('2022'!$A$2:$A$50=$A25,'2022'!E$2:E$50),IF('2021'!$A$2:$A$50=$A25,'2021'!E$2:E$50),IF('2020'!$A$2:$A$50=$A25,'2020'!E$2:E$50),IF('2019'!$A$2:$A$50=$A25,'2019'!E$2:E$50),IF('2018'!$A$2:$A$50=$A25,'2018'!E$2:E$50),IF('2017'!$A$2:$A$50=$A25,'2017'!E$2:E$50),IF('2016'!$A$2:$A$50=$A25,'2016'!E$2:E$50),IF('2015'!$A$2:$A$50=$A25,'2015'!E$2:E$50),IF('2014'!$A$2:$A$50=$A25,'2014'!E$2:E$50),IF('2013'!$A$2:$A$50=$A25,'2013'!E$2:E$50),IF('2012'!$A$2:$A$50=$A25,'2012'!E$2:E$50))</f>
        <v>53</v>
      </c>
      <c r="F25" s="14">
        <f>SUMIF('2024'!$A$2:$A$50,$A25,'2024'!F$2:F$50)+SUMIF('2023'!$A$2:$A$50,$A25,'2023'!F$2:F$50)+SUMIF('2022'!$A$2:$A$50,$A25,'2022'!F$2:F$50)+SUMIF('2021'!$A$2:$A$50,$A25,'2021'!F$2:F$50)+SUMIF('2020'!$A$2:$A$50,$A25,'2020'!F$2:F$50)+SUMIF('2019'!$A$2:$A$50,$A25,'2019'!F$2:F$50)+SUMIF('2018'!$A$2:$A$50,$A25,'2018'!F$2:F$50)+SUMIF('2017'!$A$2:$A$50,$A25,'2017'!F$2:F$50)+SUMIF('2016'!$A$2:$A$50,$A25,'2016'!F$2:F$50)+SUMIF('2015'!$A$2:$A$50,$A25,'2015'!F$2:F$50)+SUMIF('2014'!$A$2:$A$50,$A25,'2014'!F$2:F$50)+SUMIF('2013'!$A$2:$A$50,$A25,'2013'!F$2:F$50)+SUMIF('2012'!$A$2:$A$50,$A25,'2012'!F$2:F$50)</f>
        <v>0</v>
      </c>
      <c r="G25" s="15">
        <f t="shared" si="0"/>
        <v>32.25</v>
      </c>
      <c r="H25" s="14">
        <f>SUMIF('2024'!$A$2:$A$50,$A25,'2024'!H$2:H$50)+SUMIF('2023'!$A$2:$A$50,$A25,'2023'!H$2:H$50)+SUMIF('2022'!$A$2:$A$50,$A25,'2022'!H$2:H$50)+SUMIF('2021'!$A$2:$A$50,$A25,'2021'!H$2:H$50)+SUMIF('2020'!$A$2:$A$50,$A25,'2020'!H$2:H$50)+SUMIF('2019'!$A$2:$A$50,$A25,'2019'!H$2:H$50)+SUMIF('2018'!$A$2:$A$50,$A25,'2018'!H$2:H$50)+SUMIF('2017'!$A$2:$A$50,$A25,'2017'!H$2:H$50)+SUMIF('2016'!$A$2:$A$50,$A25,'2016'!H$2:H$50)+SUMIF('2015'!$A$2:$A$50,$A25,'2015'!H$2:H$50)+SUMIF('2014'!$A$2:$A$50,$A25,'2014'!H$2:H$50)+SUMIF('2013'!$A$2:$A$50,$A25,'2013'!H$2:H$50)+SUMIF('2012'!$A$2:$A$50,$A25,'2012'!H$2:H$50)</f>
        <v>1</v>
      </c>
      <c r="I25" s="14">
        <f>SUMIF('2024'!$A$2:$A$50,$A25,'2024'!I$2:I$50)+SUMIF('2023'!$A$2:$A$50,$A25,'2023'!I$2:I$50)+SUMIF('2022'!$A$2:$A$50,$A25,'2022'!I$2:I$50)+SUMIF('2021'!$A$2:$A$50,$A25,'2021'!I$2:I$50)+SUMIF('2020'!$A$2:$A$50,$A25,'2020'!I$2:I$50)+SUMIF('2019'!$A$2:$A$50,$A25,'2019'!I$2:I$50)+SUMIF('2018'!$A$2:$A$50,$A25,'2018'!I$2:I$50)+SUMIF('2017'!$A$2:$A$50,$A25,'2017'!I$2:I$50)+SUMIF('2016'!$A$2:$A$50,$A25,'2016'!I$2:I$50)+SUMIF('2015'!$A$2:$A$50,$A25,'2015'!I$2:I$50)+SUMIF('2014'!$A$2:$A$50,$A25,'2014'!I$2:I$50)+SUMIF('2013'!$A$2:$A$50,$A25,'2013'!I$2:I$50)+SUMIF('2012'!$A$2:$A$50,$A25,'2012'!I$2:I$50)</f>
        <v>0</v>
      </c>
      <c r="J25" s="14">
        <f>SUMIF('2024'!$A$2:$A$50,$A25,'2024'!J$2:J$50)+SUMIF('2023'!$A$2:$A$50,$A25,'2023'!J$2:J$50)</f>
        <v>0</v>
      </c>
      <c r="K25" s="14">
        <f>SUMIF('2024'!$A$2:$A$50,$A25,'2024'!K$2:K$50)+SUMIF('2023'!$A$2:$A$50,$A25,'2023'!K$2:K$50)</f>
        <v>0</v>
      </c>
      <c r="L25" s="14">
        <f>SUMIF('2024'!$A$2:$A$50,$A25,'2024'!L$2:L$50)+SUMIF('2023'!$A$2:$A$50,$A25,'2023'!L$2:L$50)+SUMIF('2022'!$A$2:$A$50,$A25,'2022'!J$2:J$50)+SUMIF('2021'!$A$2:$A$50,$A25,'2021'!J$2:J$50)+SUMIF('2020'!$A$2:$A$50,$A25,'2020'!J$2:J$50)+SUMIF('2019'!$A$2:$A$50,$A25,'2019'!J$2:J$50)+SUMIF('2018'!$A$2:$A$50,$A25,'2018'!J$2:J$50)+SUMIF('2017'!$A$2:$A$50,$A25,'2017'!J$2:J$50)+SUMIF('2016'!$A$2:$A$50,$A25,'2016'!J$2:J$50)+SUMIF('2015'!$A$2:$A$50,$A25,'2015'!J$2:J$50)+SUMIF('2014'!$A$2:$A$50,$A25,'2014'!J$2:J$50)+SUMIF('2013'!$A$2:$A$50,$A25,'2013'!J$2:J$50)+SUMIF('2012'!$A$2:$A$50,$A25,'2012'!J$2:J$50)</f>
        <v>0</v>
      </c>
      <c r="M25" s="14">
        <f>SUMIF('2024'!$A$2:$A$50,$A25,'2024'!M$2:M$50)+SUMIF('2023'!$A$2:$A$50,$A25,'2023'!M$2:M$50)+SUMIF('2022'!$A$2:$A$50,$A25,'2022'!K$2:K$50)+SUMIF('2021'!$A$2:$A$50,$A25,'2021'!K$2:K$50)+SUMIF('2020'!$A$2:$A$50,$A25,'2020'!K$2:K$50)+SUMIF('2019'!$A$2:$A$50,$A25,'2019'!K$2:K$50)+SUMIF('2018'!$A$2:$A$50,$A25,'2018'!K$2:K$50)+SUMIF('2017'!$A$2:$A$50,$A25,'2017'!K$2:K$50)+SUMIF('2016'!$A$2:$A$50,$A25,'2016'!K$2:K$50)+SUMIF('2015'!$A$2:$A$50,$A25,'2015'!K$2:K$50)+SUMIF('2014'!$A$2:$A$50,$A25,'2014'!K$2:K$50)+SUMIF('2013'!$A$2:$A$50,$A25,'2013'!K$2:K$50)+SUMIF('2012'!$A$2:$A$50,$A25,'2012'!K$2:K$50)</f>
        <v>1</v>
      </c>
      <c r="N25" s="14">
        <f>SUMIF('2024'!$A$2:$A$50,$A25,'2024'!N$2:N$50)+SUMIF('2023'!$A$2:$A$50,$A25,'2023'!N$2:N$50)+SUMIF('2022'!$A$2:$A$50,$A25,'2022'!L$2:L$50)+SUMIF('2021'!$A$2:$A$50,$A25,'2021'!L$2:L$50)+SUMIF('2020'!$A$2:$A$50,$A25,'2020'!L$2:L$50)+SUMIF('2019'!$A$2:$A$50,$A25,'2019'!L$2:L$50)+SUMIF('2018'!$A$2:$A$50,$A25,'2018'!L$2:L$50)+SUMIF('2017'!$A$2:$A$50,$A25,'2017'!L$2:L$50)+SUMIF('2016'!$A$2:$A$50,$A25,'2016'!L$2:L$50)+SUMIF('2015'!$A$2:$A$50,$A25,'2015'!L$2:L$50)+SUMIF('2014'!$A$2:$A$50,$A25,'2014'!L$2:L$50)+SUMIF('2013'!$A$2:$A$50,$A25,'2013'!L$2:L$50)+SUMIF('2012'!$A$2:$A$50,$A25,'2012'!L$2:L$50)</f>
        <v>1</v>
      </c>
      <c r="O25" s="14">
        <f>SUMIF('2024'!$A$2:$A$50,$A25,'2024'!O$2:O$50)+SUMIF('2023'!$A$2:$A$50,$A25,'2023'!O$2:O$50)+SUMIF('2022'!$A$2:$A$50,$A25,'2022'!M$2:M$50)+SUMIF('2021'!$A$2:$A$50,$A25,'2021'!M$2:M$50)+SUMIF('2020'!$A$2:$A$50,$A25,'2020'!M$2:M$50)+SUMIF('2019'!$A$2:$A$50,$A25,'2019'!M$2:M$50)+SUMIF('2018'!$A$2:$A$50,$A25,'2018'!M$2:M$50)+SUMIF('2017'!$A$2:$A$50,$A25,'2017'!M$2:M$50)+SUMIF('2016'!$A$2:$A$50,$A25,'2016'!M$2:M$50)+SUMIF('2015'!$A$2:$A$50,$A25,'2015'!M$2:M$50)+SUMIF('2014'!$A$2:$A$50,$A25,'2014'!M$2:M$50)+SUMIF('2013'!$A$2:$A$50,$A25,'2013'!M$2:M$50)+SUMIF('2012'!$A$2:$A$50,$A25,'2012'!M$2:M$50)</f>
        <v>0</v>
      </c>
      <c r="P25" s="14">
        <f t="shared" si="1"/>
        <v>2</v>
      </c>
      <c r="Q25" s="14">
        <f t="shared" si="2"/>
        <v>19.3</v>
      </c>
      <c r="R25" s="14">
        <f>SUMIF('2024'!$A$2:$A$50,$A25,'2024'!R$2:R$50)+SUMIF('2023'!$A$2:$A$50,$A25,'2023'!R$2:R$50)+SUMIF('2022'!$A$2:$A$50,$A25,'2022'!P$2:P$50)+SUMIF('2021'!$A$2:$A$50,$A25,'2021'!P$2:P$50)+SUMIF('2020'!$A$2:$A$50,$A25,'2020'!P$2:P$50)+SUMIF('2019'!$A$2:$A$50,$A25,'2019'!P$2:P$50)+SUMIF('2018'!$A$2:$A$50,$A25,'2018'!P$2:P$50)+SUMIF('2017'!$A$2:$A$50,$A25,'2017'!P$2:P$50)+SUMIF('2016'!$A$2:$A$50,$A25,'2016'!P$2:P$50)+SUMIF('2015'!$A$2:$A$50,$A25,'2015'!P$2:P$50)+SUMIF('2014'!$A$2:$A$50,$A25,'2014'!P$2:P$50)+SUMIF('2013'!$A$2:$A$50,$A25,'2013'!P$2:P$50)+SUMIF('2012'!$A$2:$A$50,$A25,'2012'!P$2:P$50)</f>
        <v>88</v>
      </c>
      <c r="S25" s="14">
        <f>SUMIF('2024'!$A$2:$A$50,$A25,'2024'!S$2:S$50)+SUMIF('2023'!$A$2:$A$50,$A25,'2023'!S$2:S$50)+SUMIF('2022'!$A$2:$A$50,$A25,'2022'!Q$2:Q$50)+SUMIF('2021'!$A$2:$A$50,$A25,'2021'!Q$2:Q$50)+SUMIF('2020'!$A$2:$A$50,$A25,'2020'!Q$2:Q$50)+SUMIF('2019'!$A$2:$A$50,$A25,'2019'!Q$2:Q$50)+SUMIF('2018'!$A$2:$A$50,$A25,'2018'!Q$2:Q$50)+SUMIF('2017'!$A$2:$A$50,$A25,'2017'!Q$2:Q$50)+SUMIF('2016'!$A$2:$A$50,$A25,'2016'!Q$2:Q$50)+SUMIF('2015'!$A$2:$A$50,$A25,'2015'!Q$2:Q$50)+SUMIF('2014'!$A$2:$A$50,$A25,'2014'!Q$2:Q$50)+SUMIF('2013'!$A$2:$A$50,$A25,'2013'!Q$2:Q$50)+SUMIF('2012'!$A$2:$A$50,$A25,'2012'!Q$2:Q$50)</f>
        <v>6</v>
      </c>
      <c r="T25" s="15">
        <f t="shared" si="3"/>
        <v>14.666666666666666</v>
      </c>
      <c r="U25" s="15">
        <f t="shared" si="4"/>
        <v>4.5595854922279795</v>
      </c>
      <c r="V25" s="16">
        <f t="shared" si="5"/>
        <v>19.5</v>
      </c>
      <c r="W25" s="17" cm="1">
        <f t="array" ref="W25">MAX(IF('2024'!$A$2:$A$50=$A25,'2024'!$W$2:$W$50),IF('2023'!$A$2:$A$50=$A25,'2023'!$W$2:$W$50),IF('2022'!$A$2:$A$50=$A25,'2022'!$U$2:U$50),IF('2021'!$A$2:$A$50=$A25,'2021'!$U$2:U$50),IF('2020'!$A$2:$A$50=$A25,'2020'!$U$2:U$50),IF('2019'!$A$2:$A$50=$A25,'2019'!$U$2:U$50),IF('2018'!$A$2:$A$50=$A25,'2018'!$U$2:U$50),IF('2017'!$A$2:$A$50=$A25,'2017'!$U$2:U$50),IF('2016'!$A$2:$A$50=$A25,'2016'!$U$2:U$50),IF('2015'!$A$2:$A$50=$A25,'2015'!$U$2:U$50),IF('2014'!$A$2:$A$50=$A25,'2014'!$U$2:U$50),IF('2013'!$A$2:$A$50=$A25,'2013'!$U$2:U$50),IF('2012'!$A$2:$A$50=$A25,'2012'!$U$2:U$50))</f>
        <v>5</v>
      </c>
      <c r="X25" s="18" t="s">
        <v>23</v>
      </c>
      <c r="Y25" s="19" cm="1">
        <f t="array" ref="Y25">MIN(IF(IF('2024'!$A$2:A$50=$A25,1,0)*IF('2024'!$W$2:$W$50=$W25,1,0)&gt;0,'2024'!$Y$2:$Y$50),IF(IF('2023'!$A$2:A$50=$A25,1,0)*IF('2023'!$W$2:$W$50=$W25,1,0)&gt;0,'2023'!$Y$2:$Y$50),IF(IF('2022'!$A$2:A$50=$A25,1,0)*IF('2022'!$U$2:$U$50=$W25,1,0)&gt;0,'2022'!$W$2:$W$50),IF(IF('2021'!$A$2:A$50=$A25,1,0)*IF('2021'!$U$2:$U$50=$W25,1,0)&gt;0,'2021'!$W$2:$W$50),IF(IF('2020'!$A$2:A$50=$A25,1,0)*IF('2020'!$U$2:$U$50=$W25,1,0)&gt;0,'2020'!$W$2:$W$50),IF(IF('2019'!$A$2:A$50=$A25,1,0)*IF('2019'!$U$2:$U$50=$W25,1,0)&gt;0,'2019'!$W$2:$W$50),IF(IF('2018'!$A$2:A$50=$A25,1,0)*IF('2018'!$U$2:$U$50=$W25,1,0)&gt;0,'2018'!$W$2:$W$50),IF(IF('2017'!$A$2:A$50=$A25,1,0)*IF('2017'!$U$2:$U$50=$W25,1,0)&gt;0,'2017'!$W$2:$W$50),IF(IF('2016'!$A$2:A$50=$A25,1,0)*IF('2016'!$U$2:$U$50=$W25,1,0)&gt;0,'2016'!$W$2:$W$50),IF(IF('2015'!$A$2:A$50=$A25,1,0)*IF('2015'!$U$2:$U$50=$W25,1,0)&gt;0,'2015'!$W$2:$W$50),IF(IF('2014'!$A$2:A$50=$A25,1,0)*IF('2014'!$U$2:$U$50=$W25,1,0)&gt;0,'2014'!$W$2:$W$50),IF(IF('2013'!$A$2:A$50=$A25,1,0)*IF('2013'!$U$2:$U$50=$W25,1,0)&gt;0,'2013'!$W$2:$W$50),IF(IF('2012'!$A$2:A$50=$A25,1,0)*IF('2012'!$U$2:$U$50=$W25,1,0)&gt;0,'2012'!$W$2:$W$50))</f>
        <v>12</v>
      </c>
      <c r="Z25" s="20"/>
      <c r="AA25" s="21" cm="1">
        <f t="array" ref="AA25">SUM(IF('2024'!$A$2:$A$50=$A25,TRUNC('2024'!Q$2:Q$50),0))+SUM(IF('2023'!$A$2:$A$50=$A25,TRUNC('2023'!Q$2:Q$50),0))+SUM(IF('2022'!$A$2:$A$50=$A25,TRUNC('2022'!O$2:O$50),0))+SUM(IF('2021'!$A$2:$A$50=$A25,TRUNC('2021'!O$2:O$50),0))+SUM(IF('2020'!$A$2:$A$50=$A25,TRUNC('2020'!O$2:O$50),0))+SUM(IF('2019'!$A$2:$A$50=$A25,TRUNC('2019'!O$2:O$50),0))+SUM(IF('2018'!$A$2:$A$50=$A25,TRUNC('2018'!O$2:O$50),0))+SUM(IF('2017'!$A$2:$A$50=$A25,TRUNC('2017'!O$2:O$50),0))+SUM(IF('2016'!$A$2:$A$50=$A25,TRUNC('2016'!O$2:O$50),0))+SUM(IF('2015'!$A$2:$A$50=$A25,TRUNC('2015'!O$2:O$50),0))+SUM(IF('2014'!$A$2:$A$50=$A25,TRUNC('2014'!O$2:O$50),0))+SUM(IF('2013'!$A$2:$A$50=$A25,TRUNC('2013'!O$2:O$50),0))+SUM(IF('2012'!$A$2:$A$50=$A25,TRUNC('2012'!O$2:O$50),0))</f>
        <v>19</v>
      </c>
      <c r="AB25" s="21" cm="1">
        <f t="array" ref="AB25">SUM(IF('2024'!$A$2:$A$50=$A25,MOD('2024'!Q$2:Q$50,1),0))+SUM(IF('2023'!$A$2:$A$50=$A25,MOD('2023'!Q$2:Q$50,1),0))+SUM(IF('2022'!$A$2:$A$50=$A25,MOD('2022'!O$2:O$50,1),0))+SUM(IF('2021'!$A$2:$A$50=$A25,MOD('2021'!O$2:O$50,1),0))+SUM(IF('2020'!$A$2:$A$50=$A25,MOD('2020'!O$2:O$50,1),0))+SUM(IF('2019'!$A$2:$A$50=$A25,MOD('2019'!O$2:O$50,1),0))+SUM(IF('2018'!$A$2:$A$50=$A25,MOD('2018'!O$2:O$50,1),0))+SUM(IF('2017'!$A$2:$A$50=$A25,MOD('2017'!O$2:O$50,1),0))+SUM(IF('2016'!$A$2:$A$50=$A25,MOD('2016'!O$2:O$50,1),0))+SUM(IF('2015'!$A$2:$A$50=$A25,MOD('2015'!O$2:O$50,1),0))+SUM(IF('2014'!$A$2:$A$50=$A25,MOD('2014'!O$2:O$50,1),0))+SUM(IF('2013'!$A$2:$A$50=$A25,MOD('2013'!O$2:O$50,1),0))+SUM(IF('2012'!$A$2:$A$50=$A25,MOD('2012'!O$2:O$50,1),0))</f>
        <v>0.29999999999999982</v>
      </c>
      <c r="AC25" s="21">
        <f t="shared" si="6"/>
        <v>0.29999999999999982</v>
      </c>
    </row>
    <row r="26" spans="1:29" ht="14.25" customHeight="1" x14ac:dyDescent="0.6">
      <c r="A26" s="13" t="s">
        <v>45</v>
      </c>
      <c r="B26" s="14">
        <f>SUMIF('2024'!$A$2:$A$50,$A26,'2024'!B$2:B$50)+SUMIF('2023'!$A$2:$A$50,$A26,'2023'!B$2:B$50)+SUMIF('2022'!$A$2:$A$50,$A26,'2022'!B$2:B$50)+SUMIF('2021'!$A$2:$A$50,$A26,'2021'!B$2:B$50)+SUMIF('2020'!$A$2:$A$50,$A26,'2020'!B$2:B$50)+SUMIF('2019'!$A$2:$A$50,$A26,'2019'!B$2:B$50)+SUMIF('2018'!$A$2:$A$50,$A26,'2018'!B$2:B$50)+SUMIF('2017'!$A$2:$A$50,$A26,'2017'!B$2:B$50)+SUMIF('2016'!$A$2:$A$50,$A26,'2016'!B$2:B$50)+SUMIF('2015'!$A$2:$A$50,$A26,'2015'!B$2:B$50)+SUMIF('2014'!$A$2:$A$50,$A26,'2014'!B$2:B$50)+SUMIF('2013'!$A$2:$A$50,$A26,'2013'!B$2:B$50)+SUMIF('2012'!$A$2:$A$50,$A26,'2012'!B$2:B$50)</f>
        <v>85</v>
      </c>
      <c r="C26" s="14">
        <f>SUMIF('2024'!$A$2:$A$50,$A26,'2024'!C$2:C$50)+SUMIF('2023'!$A$2:$A$50,$A26,'2023'!C$2:C$50)+SUMIF('2022'!$A$2:$A$50,$A26,'2022'!C$2:C$50)+SUMIF('2021'!$A$2:$A$50,$A26,'2021'!C$2:C$50)+SUMIF('2020'!$A$2:$A$50,$A26,'2020'!C$2:C$50)+SUMIF('2019'!$A$2:$A$50,$A26,'2019'!C$2:C$50)+SUMIF('2018'!$A$2:$A$50,$A26,'2018'!C$2:C$50)+SUMIF('2017'!$A$2:$A$50,$A26,'2017'!C$2:C$50)+SUMIF('2016'!$A$2:$A$50,$A26,'2016'!C$2:C$50)+SUMIF('2015'!$A$2:$A$50,$A26,'2015'!C$2:C$50)+SUMIF('2014'!$A$2:$A$50,$A26,'2014'!C$2:C$50)+SUMIF('2013'!$A$2:$A$50,$A26,'2013'!C$2:C$50)+SUMIF('2012'!$A$2:$A$50,$A26,'2012'!C$2:C$50)</f>
        <v>80</v>
      </c>
      <c r="D26" s="14">
        <f>SUMIF('2024'!$A$2:$A$50,$A26,'2024'!D$2:D$50)+SUMIF('2023'!$A$2:$A$50,$A26,'2023'!D$2:D$50)+SUMIF('2022'!$A$2:$A$50,$A26,'2022'!D$2:D$50)+SUMIF('2021'!$A$2:$A$50,$A26,'2021'!D$2:D$50)+SUMIF('2020'!$A$2:$A$50,$A26,'2020'!D$2:D$50)+SUMIF('2019'!$A$2:$A$50,$A26,'2019'!D$2:D$50)+SUMIF('2018'!$A$2:$A$50,$A26,'2018'!D$2:D$50)+SUMIF('2017'!$A$2:$A$50,$A26,'2017'!D$2:D$50)+SUMIF('2016'!$A$2:$A$50,$A26,'2016'!D$2:D$50)+SUMIF('2015'!$A$2:$A$50,$A26,'2015'!D$2:D$50)+SUMIF('2014'!$A$2:$A$50,$A26,'2014'!D$2:D$50)+SUMIF('2013'!$A$2:$A$50,$A26,'2013'!D$2:D$50)+SUMIF('2012'!$A$2:$A$50,$A26,'2012'!D$2:D$50)</f>
        <v>1801</v>
      </c>
      <c r="E26" s="14" cm="1">
        <f t="array" ref="E26">MAX(IF('2024'!$A$2:$A$50=$A26,'2024'!E$2:E$50),IF('2023'!$A$2:$A$50=$A26,'2023'!E$2:E$50),IF('2022'!$A$2:$A$50=$A26,'2022'!E$2:E$50),IF('2021'!$A$2:$A$50=$A26,'2021'!E$2:E$50),IF('2020'!$A$2:$A$50=$A26,'2020'!E$2:E$50),IF('2019'!$A$2:$A$50=$A26,'2019'!E$2:E$50),IF('2018'!$A$2:$A$50=$A26,'2018'!E$2:E$50),IF('2017'!$A$2:$A$50=$A26,'2017'!E$2:E$50),IF('2016'!$A$2:$A$50=$A26,'2016'!E$2:E$50),IF('2015'!$A$2:$A$50=$A26,'2015'!E$2:E$50),IF('2014'!$A$2:$A$50=$A26,'2014'!E$2:E$50),IF('2013'!$A$2:$A$50=$A26,'2013'!E$2:E$50),IF('2012'!$A$2:$A$50=$A26,'2012'!E$2:E$50))</f>
        <v>91</v>
      </c>
      <c r="F26" s="14">
        <f>SUMIF('2024'!$A$2:$A$50,$A26,'2024'!F$2:F$50)+SUMIF('2023'!$A$2:$A$50,$A26,'2023'!F$2:F$50)+SUMIF('2022'!$A$2:$A$50,$A26,'2022'!F$2:F$50)+SUMIF('2021'!$A$2:$A$50,$A26,'2021'!F$2:F$50)+SUMIF('2020'!$A$2:$A$50,$A26,'2020'!F$2:F$50)+SUMIF('2019'!$A$2:$A$50,$A26,'2019'!F$2:F$50)+SUMIF('2018'!$A$2:$A$50,$A26,'2018'!F$2:F$50)+SUMIF('2017'!$A$2:$A$50,$A26,'2017'!F$2:F$50)+SUMIF('2016'!$A$2:$A$50,$A26,'2016'!F$2:F$50)+SUMIF('2015'!$A$2:$A$50,$A26,'2015'!F$2:F$50)+SUMIF('2014'!$A$2:$A$50,$A26,'2014'!F$2:F$50)+SUMIF('2013'!$A$2:$A$50,$A26,'2013'!F$2:F$50)+SUMIF('2012'!$A$2:$A$50,$A26,'2012'!F$2:F$50)</f>
        <v>14</v>
      </c>
      <c r="G26" s="15">
        <f t="shared" si="0"/>
        <v>27.287878787878789</v>
      </c>
      <c r="H26" s="14">
        <f>SUMIF('2024'!$A$2:$A$50,$A26,'2024'!H$2:H$50)+SUMIF('2023'!$A$2:$A$50,$A26,'2023'!H$2:H$50)+SUMIF('2022'!$A$2:$A$50,$A26,'2022'!H$2:H$50)+SUMIF('2021'!$A$2:$A$50,$A26,'2021'!H$2:H$50)+SUMIF('2020'!$A$2:$A$50,$A26,'2020'!H$2:H$50)+SUMIF('2019'!$A$2:$A$50,$A26,'2019'!H$2:H$50)+SUMIF('2018'!$A$2:$A$50,$A26,'2018'!H$2:H$50)+SUMIF('2017'!$A$2:$A$50,$A26,'2017'!H$2:H$50)+SUMIF('2016'!$A$2:$A$50,$A26,'2016'!H$2:H$50)+SUMIF('2015'!$A$2:$A$50,$A26,'2015'!H$2:H$50)+SUMIF('2014'!$A$2:$A$50,$A26,'2014'!H$2:H$50)+SUMIF('2013'!$A$2:$A$50,$A26,'2013'!H$2:H$50)+SUMIF('2012'!$A$2:$A$50,$A26,'2012'!H$2:H$50)</f>
        <v>8</v>
      </c>
      <c r="I26" s="14">
        <f>SUMIF('2024'!$A$2:$A$50,$A26,'2024'!I$2:I$50)+SUMIF('2023'!$A$2:$A$50,$A26,'2023'!I$2:I$50)+SUMIF('2022'!$A$2:$A$50,$A26,'2022'!I$2:I$50)+SUMIF('2021'!$A$2:$A$50,$A26,'2021'!I$2:I$50)+SUMIF('2020'!$A$2:$A$50,$A26,'2020'!I$2:I$50)+SUMIF('2019'!$A$2:$A$50,$A26,'2019'!I$2:I$50)+SUMIF('2018'!$A$2:$A$50,$A26,'2018'!I$2:I$50)+SUMIF('2017'!$A$2:$A$50,$A26,'2017'!I$2:I$50)+SUMIF('2016'!$A$2:$A$50,$A26,'2016'!I$2:I$50)+SUMIF('2015'!$A$2:$A$50,$A26,'2015'!I$2:I$50)+SUMIF('2014'!$A$2:$A$50,$A26,'2014'!I$2:I$50)+SUMIF('2013'!$A$2:$A$50,$A26,'2013'!I$2:I$50)+SUMIF('2012'!$A$2:$A$50,$A26,'2012'!I$2:I$50)</f>
        <v>0</v>
      </c>
      <c r="J26" s="14">
        <f>SUMIF('2024'!$A$2:$A$50,$A26,'2024'!J$2:J$50)+SUMIF('2023'!$A$2:$A$50,$A26,'2023'!J$2:J$50)</f>
        <v>31</v>
      </c>
      <c r="K26" s="14">
        <f>SUMIF('2024'!$A$2:$A$50,$A26,'2024'!K$2:K$50)+SUMIF('2023'!$A$2:$A$50,$A26,'2023'!K$2:K$50)</f>
        <v>6</v>
      </c>
      <c r="L26" s="14">
        <f>SUMIF('2024'!$A$2:$A$50,$A26,'2024'!L$2:L$50)+SUMIF('2023'!$A$2:$A$50,$A26,'2023'!L$2:L$50)+SUMIF('2022'!$A$2:$A$50,$A26,'2022'!J$2:J$50)+SUMIF('2021'!$A$2:$A$50,$A26,'2021'!J$2:J$50)+SUMIF('2020'!$A$2:$A$50,$A26,'2020'!J$2:J$50)+SUMIF('2019'!$A$2:$A$50,$A26,'2019'!J$2:J$50)+SUMIF('2018'!$A$2:$A$50,$A26,'2018'!J$2:J$50)+SUMIF('2017'!$A$2:$A$50,$A26,'2017'!J$2:J$50)+SUMIF('2016'!$A$2:$A$50,$A26,'2016'!J$2:J$50)+SUMIF('2015'!$A$2:$A$50,$A26,'2015'!J$2:J$50)+SUMIF('2014'!$A$2:$A$50,$A26,'2014'!J$2:J$50)+SUMIF('2013'!$A$2:$A$50,$A26,'2013'!J$2:J$50)+SUMIF('2012'!$A$2:$A$50,$A26,'2012'!J$2:J$50)</f>
        <v>5</v>
      </c>
      <c r="M26" s="14">
        <f>SUMIF('2024'!$A$2:$A$50,$A26,'2024'!M$2:M$50)+SUMIF('2023'!$A$2:$A$50,$A26,'2023'!M$2:M$50)+SUMIF('2022'!$A$2:$A$50,$A26,'2022'!K$2:K$50)+SUMIF('2021'!$A$2:$A$50,$A26,'2021'!K$2:K$50)+SUMIF('2020'!$A$2:$A$50,$A26,'2020'!K$2:K$50)+SUMIF('2019'!$A$2:$A$50,$A26,'2019'!K$2:K$50)+SUMIF('2018'!$A$2:$A$50,$A26,'2018'!K$2:K$50)+SUMIF('2017'!$A$2:$A$50,$A26,'2017'!K$2:K$50)+SUMIF('2016'!$A$2:$A$50,$A26,'2016'!K$2:K$50)+SUMIF('2015'!$A$2:$A$50,$A26,'2015'!K$2:K$50)+SUMIF('2014'!$A$2:$A$50,$A26,'2014'!K$2:K$50)+SUMIF('2013'!$A$2:$A$50,$A26,'2013'!K$2:K$50)+SUMIF('2012'!$A$2:$A$50,$A26,'2012'!K$2:K$50)</f>
        <v>35</v>
      </c>
      <c r="N26" s="14">
        <f>SUMIF('2024'!$A$2:$A$50,$A26,'2024'!N$2:N$50)+SUMIF('2023'!$A$2:$A$50,$A26,'2023'!N$2:N$50)+SUMIF('2022'!$A$2:$A$50,$A26,'2022'!L$2:L$50)+SUMIF('2021'!$A$2:$A$50,$A26,'2021'!L$2:L$50)+SUMIF('2020'!$A$2:$A$50,$A26,'2020'!L$2:L$50)+SUMIF('2019'!$A$2:$A$50,$A26,'2019'!L$2:L$50)+SUMIF('2018'!$A$2:$A$50,$A26,'2018'!L$2:L$50)+SUMIF('2017'!$A$2:$A$50,$A26,'2017'!L$2:L$50)+SUMIF('2016'!$A$2:$A$50,$A26,'2016'!L$2:L$50)+SUMIF('2015'!$A$2:$A$50,$A26,'2015'!L$2:L$50)+SUMIF('2014'!$A$2:$A$50,$A26,'2014'!L$2:L$50)+SUMIF('2013'!$A$2:$A$50,$A26,'2013'!L$2:L$50)+SUMIF('2012'!$A$2:$A$50,$A26,'2012'!L$2:L$50)</f>
        <v>4</v>
      </c>
      <c r="O26" s="14">
        <f>SUMIF('2024'!$A$2:$A$50,$A26,'2024'!O$2:O$50)+SUMIF('2023'!$A$2:$A$50,$A26,'2023'!O$2:O$50)+SUMIF('2022'!$A$2:$A$50,$A26,'2022'!M$2:M$50)+SUMIF('2021'!$A$2:$A$50,$A26,'2021'!M$2:M$50)+SUMIF('2020'!$A$2:$A$50,$A26,'2020'!M$2:M$50)+SUMIF('2019'!$A$2:$A$50,$A26,'2019'!M$2:M$50)+SUMIF('2018'!$A$2:$A$50,$A26,'2018'!M$2:M$50)+SUMIF('2017'!$A$2:$A$50,$A26,'2017'!M$2:M$50)+SUMIF('2016'!$A$2:$A$50,$A26,'2016'!M$2:M$50)+SUMIF('2015'!$A$2:$A$50,$A26,'2015'!M$2:M$50)+SUMIF('2014'!$A$2:$A$50,$A26,'2014'!M$2:M$50)+SUMIF('2013'!$A$2:$A$50,$A26,'2013'!M$2:M$50)+SUMIF('2012'!$A$2:$A$50,$A26,'2012'!M$2:M$50)</f>
        <v>0</v>
      </c>
      <c r="P26" s="14">
        <f t="shared" si="1"/>
        <v>39</v>
      </c>
      <c r="Q26" s="14">
        <f t="shared" si="2"/>
        <v>473.09999999999997</v>
      </c>
      <c r="R26" s="14">
        <f>SUMIF('2024'!$A$2:$A$50,$A26,'2024'!R$2:R$50)+SUMIF('2023'!$A$2:$A$50,$A26,'2023'!R$2:R$50)+SUMIF('2022'!$A$2:$A$50,$A26,'2022'!P$2:P$50)+SUMIF('2021'!$A$2:$A$50,$A26,'2021'!P$2:P$50)+SUMIF('2020'!$A$2:$A$50,$A26,'2020'!P$2:P$50)+SUMIF('2019'!$A$2:$A$50,$A26,'2019'!P$2:P$50)+SUMIF('2018'!$A$2:$A$50,$A26,'2018'!P$2:P$50)+SUMIF('2017'!$A$2:$A$50,$A26,'2017'!P$2:P$50)+SUMIF('2016'!$A$2:$A$50,$A26,'2016'!P$2:P$50)+SUMIF('2015'!$A$2:$A$50,$A26,'2015'!P$2:P$50)+SUMIF('2014'!$A$2:$A$50,$A26,'2014'!P$2:P$50)+SUMIF('2013'!$A$2:$A$50,$A26,'2013'!P$2:P$50)+SUMIF('2012'!$A$2:$A$50,$A26,'2012'!P$2:P$50)</f>
        <v>2165</v>
      </c>
      <c r="S26" s="14">
        <f>SUMIF('2024'!$A$2:$A$50,$A26,'2024'!S$2:S$50)+SUMIF('2023'!$A$2:$A$50,$A26,'2023'!S$2:S$50)+SUMIF('2022'!$A$2:$A$50,$A26,'2022'!Q$2:Q$50)+SUMIF('2021'!$A$2:$A$50,$A26,'2021'!Q$2:Q$50)+SUMIF('2020'!$A$2:$A$50,$A26,'2020'!Q$2:Q$50)+SUMIF('2019'!$A$2:$A$50,$A26,'2019'!Q$2:Q$50)+SUMIF('2018'!$A$2:$A$50,$A26,'2018'!Q$2:Q$50)+SUMIF('2017'!$A$2:$A$50,$A26,'2017'!Q$2:Q$50)+SUMIF('2016'!$A$2:$A$50,$A26,'2016'!Q$2:Q$50)+SUMIF('2015'!$A$2:$A$50,$A26,'2015'!Q$2:Q$50)+SUMIF('2014'!$A$2:$A$50,$A26,'2014'!Q$2:Q$50)+SUMIF('2013'!$A$2:$A$50,$A26,'2013'!Q$2:Q$50)+SUMIF('2012'!$A$2:$A$50,$A26,'2012'!Q$2:Q$50)</f>
        <v>133</v>
      </c>
      <c r="T26" s="15">
        <f t="shared" si="3"/>
        <v>16.278195488721803</v>
      </c>
      <c r="U26" s="15">
        <f t="shared" si="4"/>
        <v>4.5761995349820337</v>
      </c>
      <c r="V26" s="16">
        <f t="shared" si="5"/>
        <v>21.345864661654133</v>
      </c>
      <c r="W26" s="17" cm="1">
        <f t="array" ref="W26">MAX(IF('2024'!$A$2:$A$50=$A26,'2024'!$W$2:$W$50),IF('2023'!$A$2:$A$50=$A26,'2023'!$W$2:$W$50),IF('2022'!$A$2:$A$50=$A26,'2022'!$U$2:U$50),IF('2021'!$A$2:$A$50=$A26,'2021'!$U$2:U$50),IF('2020'!$A$2:$A$50=$A26,'2020'!$U$2:U$50),IF('2019'!$A$2:$A$50=$A26,'2019'!$U$2:U$50),IF('2018'!$A$2:$A$50=$A26,'2018'!$U$2:U$50),IF('2017'!$A$2:$A$50=$A26,'2017'!$U$2:U$50),IF('2016'!$A$2:$A$50=$A26,'2016'!$U$2:U$50),IF('2015'!$A$2:$A$50=$A26,'2015'!$U$2:U$50),IF('2014'!$A$2:$A$50=$A26,'2014'!$U$2:U$50),IF('2013'!$A$2:$A$50=$A26,'2013'!$U$2:U$50),IF('2012'!$A$2:$A$50=$A26,'2012'!$U$2:U$50))</f>
        <v>5</v>
      </c>
      <c r="X26" s="18" t="s">
        <v>23</v>
      </c>
      <c r="Y26" s="19" cm="1">
        <f t="array" ref="Y26">MIN(IF(IF('2024'!$A$2:A$50=$A26,1,0)*IF('2024'!$W$2:$W$50=$W26,1,0)&gt;0,'2024'!$Y$2:$Y$50),IF(IF('2023'!$A$2:A$50=$A26,1,0)*IF('2023'!$W$2:$W$50=$W26,1,0)&gt;0,'2023'!$Y$2:$Y$50),IF(IF('2022'!$A$2:A$50=$A26,1,0)*IF('2022'!$U$2:$U$50=$W26,1,0)&gt;0,'2022'!$W$2:$W$50),IF(IF('2021'!$A$2:A$50=$A26,1,0)*IF('2021'!$U$2:$U$50=$W26,1,0)&gt;0,'2021'!$W$2:$W$50),IF(IF('2020'!$A$2:A$50=$A26,1,0)*IF('2020'!$U$2:$U$50=$W26,1,0)&gt;0,'2020'!$W$2:$W$50),IF(IF('2019'!$A$2:A$50=$A26,1,0)*IF('2019'!$U$2:$U$50=$W26,1,0)&gt;0,'2019'!$W$2:$W$50),IF(IF('2018'!$A$2:A$50=$A26,1,0)*IF('2018'!$U$2:$U$50=$W26,1,0)&gt;0,'2018'!$W$2:$W$50),IF(IF('2017'!$A$2:A$50=$A26,1,0)*IF('2017'!$U$2:$U$50=$W26,1,0)&gt;0,'2017'!$W$2:$W$50),IF(IF('2016'!$A$2:A$50=$A26,1,0)*IF('2016'!$U$2:$U$50=$W26,1,0)&gt;0,'2016'!$W$2:$W$50),IF(IF('2015'!$A$2:A$50=$A26,1,0)*IF('2015'!$U$2:$U$50=$W26,1,0)&gt;0,'2015'!$W$2:$W$50),IF(IF('2014'!$A$2:A$50=$A26,1,0)*IF('2014'!$U$2:$U$50=$W26,1,0)&gt;0,'2014'!$W$2:$W$50),IF(IF('2013'!$A$2:A$50=$A26,1,0)*IF('2013'!$U$2:$U$50=$W26,1,0)&gt;0,'2013'!$W$2:$W$50),IF(IF('2012'!$A$2:A$50=$A26,1,0)*IF('2012'!$U$2:$U$50=$W26,1,0)&gt;0,'2012'!$W$2:$W$50))</f>
        <v>21</v>
      </c>
      <c r="Z26" s="20"/>
      <c r="AA26" s="21" cm="1">
        <f t="array" ref="AA26">SUM(IF('2024'!$A$2:$A$50=$A26,TRUNC('2024'!Q$2:Q$50),0))+SUM(IF('2023'!$A$2:$A$50=$A26,TRUNC('2023'!Q$2:Q$50),0))+SUM(IF('2022'!$A$2:$A$50=$A26,TRUNC('2022'!O$2:O$50),0))+SUM(IF('2021'!$A$2:$A$50=$A26,TRUNC('2021'!O$2:O$50),0))+SUM(IF('2020'!$A$2:$A$50=$A26,TRUNC('2020'!O$2:O$50),0))+SUM(IF('2019'!$A$2:$A$50=$A26,TRUNC('2019'!O$2:O$50),0))+SUM(IF('2018'!$A$2:$A$50=$A26,TRUNC('2018'!O$2:O$50),0))+SUM(IF('2017'!$A$2:$A$50=$A26,TRUNC('2017'!O$2:O$50),0))+SUM(IF('2016'!$A$2:$A$50=$A26,TRUNC('2016'!O$2:O$50),0))+SUM(IF('2015'!$A$2:$A$50=$A26,TRUNC('2015'!O$2:O$50),0))+SUM(IF('2014'!$A$2:$A$50=$A26,TRUNC('2014'!O$2:O$50),0))+SUM(IF('2013'!$A$2:$A$50=$A26,TRUNC('2013'!O$2:O$50),0))+SUM(IF('2012'!$A$2:$A$50=$A26,TRUNC('2012'!O$2:O$50),0))</f>
        <v>472</v>
      </c>
      <c r="AB26" s="21" cm="1">
        <f t="array" ref="AB26">SUM(IF('2024'!$A$2:$A$50=$A26,MOD('2024'!Q$2:Q$50,1),0))+SUM(IF('2023'!$A$2:$A$50=$A26,MOD('2023'!Q$2:Q$50,1),0))+SUM(IF('2022'!$A$2:$A$50=$A26,MOD('2022'!O$2:O$50,1),0))+SUM(IF('2021'!$A$2:$A$50=$A26,MOD('2021'!O$2:O$50,1),0))+SUM(IF('2020'!$A$2:$A$50=$A26,MOD('2020'!O$2:O$50,1),0))+SUM(IF('2019'!$A$2:$A$50=$A26,MOD('2019'!O$2:O$50,1),0))+SUM(IF('2018'!$A$2:$A$50=$A26,MOD('2018'!O$2:O$50,1),0))+SUM(IF('2017'!$A$2:$A$50=$A26,MOD('2017'!O$2:O$50,1),0))+SUM(IF('2016'!$A$2:$A$50=$A26,MOD('2016'!O$2:O$50,1),0))+SUM(IF('2015'!$A$2:$A$50=$A26,MOD('2015'!O$2:O$50,1),0))+SUM(IF('2014'!$A$2:$A$50=$A26,MOD('2014'!O$2:O$50,1),0))+SUM(IF('2013'!$A$2:$A$50=$A26,MOD('2013'!O$2:O$50,1),0))+SUM(IF('2012'!$A$2:$A$50=$A26,MOD('2012'!O$2:O$50,1),0))</f>
        <v>0.69999999999998863</v>
      </c>
      <c r="AC26" s="21">
        <f t="shared" si="6"/>
        <v>1.0999999999999885</v>
      </c>
    </row>
    <row r="27" spans="1:29" ht="14.25" customHeight="1" x14ac:dyDescent="0.6">
      <c r="A27" s="13" t="s">
        <v>46</v>
      </c>
      <c r="B27" s="14">
        <f>SUMIF('2024'!$A$2:$A$50,$A27,'2024'!B$2:B$50)+SUMIF('2023'!$A$2:$A$50,$A27,'2023'!B$2:B$50)+SUMIF('2022'!$A$2:$A$50,$A27,'2022'!B$2:B$50)+SUMIF('2021'!$A$2:$A$50,$A27,'2021'!B$2:B$50)+SUMIF('2020'!$A$2:$A$50,$A27,'2020'!B$2:B$50)+SUMIF('2019'!$A$2:$A$50,$A27,'2019'!B$2:B$50)+SUMIF('2018'!$A$2:$A$50,$A27,'2018'!B$2:B$50)+SUMIF('2017'!$A$2:$A$50,$A27,'2017'!B$2:B$50)+SUMIF('2016'!$A$2:$A$50,$A27,'2016'!B$2:B$50)+SUMIF('2015'!$A$2:$A$50,$A27,'2015'!B$2:B$50)+SUMIF('2014'!$A$2:$A$50,$A27,'2014'!B$2:B$50)+SUMIF('2013'!$A$2:$A$50,$A27,'2013'!B$2:B$50)+SUMIF('2012'!$A$2:$A$50,$A27,'2012'!B$2:B$50)</f>
        <v>17</v>
      </c>
      <c r="C27" s="14">
        <f>SUMIF('2024'!$A$2:$A$50,$A27,'2024'!C$2:C$50)+SUMIF('2023'!$A$2:$A$50,$A27,'2023'!C$2:C$50)+SUMIF('2022'!$A$2:$A$50,$A27,'2022'!C$2:C$50)+SUMIF('2021'!$A$2:$A$50,$A27,'2021'!C$2:C$50)+SUMIF('2020'!$A$2:$A$50,$A27,'2020'!C$2:C$50)+SUMIF('2019'!$A$2:$A$50,$A27,'2019'!C$2:C$50)+SUMIF('2018'!$A$2:$A$50,$A27,'2018'!C$2:C$50)+SUMIF('2017'!$A$2:$A$50,$A27,'2017'!C$2:C$50)+SUMIF('2016'!$A$2:$A$50,$A27,'2016'!C$2:C$50)+SUMIF('2015'!$A$2:$A$50,$A27,'2015'!C$2:C$50)+SUMIF('2014'!$A$2:$A$50,$A27,'2014'!C$2:C$50)+SUMIF('2013'!$A$2:$A$50,$A27,'2013'!C$2:C$50)+SUMIF('2012'!$A$2:$A$50,$A27,'2012'!C$2:C$50)</f>
        <v>15</v>
      </c>
      <c r="D27" s="14">
        <f>SUMIF('2024'!$A$2:$A$50,$A27,'2024'!D$2:D$50)+SUMIF('2023'!$A$2:$A$50,$A27,'2023'!D$2:D$50)+SUMIF('2022'!$A$2:$A$50,$A27,'2022'!D$2:D$50)+SUMIF('2021'!$A$2:$A$50,$A27,'2021'!D$2:D$50)+SUMIF('2020'!$A$2:$A$50,$A27,'2020'!D$2:D$50)+SUMIF('2019'!$A$2:$A$50,$A27,'2019'!D$2:D$50)+SUMIF('2018'!$A$2:$A$50,$A27,'2018'!D$2:D$50)+SUMIF('2017'!$A$2:$A$50,$A27,'2017'!D$2:D$50)+SUMIF('2016'!$A$2:$A$50,$A27,'2016'!D$2:D$50)+SUMIF('2015'!$A$2:$A$50,$A27,'2015'!D$2:D$50)+SUMIF('2014'!$A$2:$A$50,$A27,'2014'!D$2:D$50)+SUMIF('2013'!$A$2:$A$50,$A27,'2013'!D$2:D$50)+SUMIF('2012'!$A$2:$A$50,$A27,'2012'!D$2:D$50)</f>
        <v>277</v>
      </c>
      <c r="E27" s="14" cm="1">
        <f t="array" ref="E27">MAX(IF('2024'!$A$2:$A$50=$A27,'2024'!E$2:E$50),IF('2023'!$A$2:$A$50=$A27,'2023'!E$2:E$50),IF('2022'!$A$2:$A$50=$A27,'2022'!E$2:E$50),IF('2021'!$A$2:$A$50=$A27,'2021'!E$2:E$50),IF('2020'!$A$2:$A$50=$A27,'2020'!E$2:E$50),IF('2019'!$A$2:$A$50=$A27,'2019'!E$2:E$50),IF('2018'!$A$2:$A$50=$A27,'2018'!E$2:E$50),IF('2017'!$A$2:$A$50=$A27,'2017'!E$2:E$50),IF('2016'!$A$2:$A$50=$A27,'2016'!E$2:E$50),IF('2015'!$A$2:$A$50=$A27,'2015'!E$2:E$50),IF('2014'!$A$2:$A$50=$A27,'2014'!E$2:E$50),IF('2013'!$A$2:$A$50=$A27,'2013'!E$2:E$50),IF('2012'!$A$2:$A$50=$A27,'2012'!E$2:E$50))</f>
        <v>54</v>
      </c>
      <c r="F27" s="14">
        <f>SUMIF('2024'!$A$2:$A$50,$A27,'2024'!F$2:F$50)+SUMIF('2023'!$A$2:$A$50,$A27,'2023'!F$2:F$50)+SUMIF('2022'!$A$2:$A$50,$A27,'2022'!F$2:F$50)+SUMIF('2021'!$A$2:$A$50,$A27,'2021'!F$2:F$50)+SUMIF('2020'!$A$2:$A$50,$A27,'2020'!F$2:F$50)+SUMIF('2019'!$A$2:$A$50,$A27,'2019'!F$2:F$50)+SUMIF('2018'!$A$2:$A$50,$A27,'2018'!F$2:F$50)+SUMIF('2017'!$A$2:$A$50,$A27,'2017'!F$2:F$50)+SUMIF('2016'!$A$2:$A$50,$A27,'2016'!F$2:F$50)+SUMIF('2015'!$A$2:$A$50,$A27,'2015'!F$2:F$50)+SUMIF('2014'!$A$2:$A$50,$A27,'2014'!F$2:F$50)+SUMIF('2013'!$A$2:$A$50,$A27,'2013'!F$2:F$50)+SUMIF('2012'!$A$2:$A$50,$A27,'2012'!F$2:F$50)</f>
        <v>1</v>
      </c>
      <c r="G27" s="15">
        <f t="shared" si="0"/>
        <v>19.785714285714285</v>
      </c>
      <c r="H27" s="14">
        <f>SUMIF('2024'!$A$2:$A$50,$A27,'2024'!H$2:H$50)+SUMIF('2023'!$A$2:$A$50,$A27,'2023'!H$2:H$50)+SUMIF('2022'!$A$2:$A$50,$A27,'2022'!H$2:H$50)+SUMIF('2021'!$A$2:$A$50,$A27,'2021'!H$2:H$50)+SUMIF('2020'!$A$2:$A$50,$A27,'2020'!H$2:H$50)+SUMIF('2019'!$A$2:$A$50,$A27,'2019'!H$2:H$50)+SUMIF('2018'!$A$2:$A$50,$A27,'2018'!H$2:H$50)+SUMIF('2017'!$A$2:$A$50,$A27,'2017'!H$2:H$50)+SUMIF('2016'!$A$2:$A$50,$A27,'2016'!H$2:H$50)+SUMIF('2015'!$A$2:$A$50,$A27,'2015'!H$2:H$50)+SUMIF('2014'!$A$2:$A$50,$A27,'2014'!H$2:H$50)+SUMIF('2013'!$A$2:$A$50,$A27,'2013'!H$2:H$50)+SUMIF('2012'!$A$2:$A$50,$A27,'2012'!H$2:H$50)</f>
        <v>1</v>
      </c>
      <c r="I27" s="14">
        <f>SUMIF('2024'!$A$2:$A$50,$A27,'2024'!I$2:I$50)+SUMIF('2023'!$A$2:$A$50,$A27,'2023'!I$2:I$50)+SUMIF('2022'!$A$2:$A$50,$A27,'2022'!I$2:I$50)+SUMIF('2021'!$A$2:$A$50,$A27,'2021'!I$2:I$50)+SUMIF('2020'!$A$2:$A$50,$A27,'2020'!I$2:I$50)+SUMIF('2019'!$A$2:$A$50,$A27,'2019'!I$2:I$50)+SUMIF('2018'!$A$2:$A$50,$A27,'2018'!I$2:I$50)+SUMIF('2017'!$A$2:$A$50,$A27,'2017'!I$2:I$50)+SUMIF('2016'!$A$2:$A$50,$A27,'2016'!I$2:I$50)+SUMIF('2015'!$A$2:$A$50,$A27,'2015'!I$2:I$50)+SUMIF('2014'!$A$2:$A$50,$A27,'2014'!I$2:I$50)+SUMIF('2013'!$A$2:$A$50,$A27,'2013'!I$2:I$50)+SUMIF('2012'!$A$2:$A$50,$A27,'2012'!I$2:I$50)</f>
        <v>0</v>
      </c>
      <c r="J27" s="14">
        <f>SUMIF('2024'!$A$2:$A$50,$A27,'2024'!J$2:J$50)+SUMIF('2023'!$A$2:$A$50,$A27,'2023'!J$2:J$50)</f>
        <v>11</v>
      </c>
      <c r="K27" s="14">
        <f>SUMIF('2024'!$A$2:$A$50,$A27,'2024'!K$2:K$50)+SUMIF('2023'!$A$2:$A$50,$A27,'2023'!K$2:K$50)</f>
        <v>10</v>
      </c>
      <c r="L27" s="14">
        <f>SUMIF('2024'!$A$2:$A$50,$A27,'2024'!L$2:L$50)+SUMIF('2023'!$A$2:$A$50,$A27,'2023'!L$2:L$50)+SUMIF('2022'!$A$2:$A$50,$A27,'2022'!J$2:J$50)+SUMIF('2021'!$A$2:$A$50,$A27,'2021'!J$2:J$50)+SUMIF('2020'!$A$2:$A$50,$A27,'2020'!J$2:J$50)+SUMIF('2019'!$A$2:$A$50,$A27,'2019'!J$2:J$50)+SUMIF('2018'!$A$2:$A$50,$A27,'2018'!J$2:J$50)+SUMIF('2017'!$A$2:$A$50,$A27,'2017'!J$2:J$50)+SUMIF('2016'!$A$2:$A$50,$A27,'2016'!J$2:J$50)+SUMIF('2015'!$A$2:$A$50,$A27,'2015'!J$2:J$50)+SUMIF('2014'!$A$2:$A$50,$A27,'2014'!J$2:J$50)+SUMIF('2013'!$A$2:$A$50,$A27,'2013'!J$2:J$50)+SUMIF('2012'!$A$2:$A$50,$A27,'2012'!J$2:J$50)</f>
        <v>0</v>
      </c>
      <c r="M27" s="14">
        <f>SUMIF('2024'!$A$2:$A$50,$A27,'2024'!M$2:M$50)+SUMIF('2023'!$A$2:$A$50,$A27,'2023'!M$2:M$50)+SUMIF('2022'!$A$2:$A$50,$A27,'2022'!K$2:K$50)+SUMIF('2021'!$A$2:$A$50,$A27,'2021'!K$2:K$50)+SUMIF('2020'!$A$2:$A$50,$A27,'2020'!K$2:K$50)+SUMIF('2019'!$A$2:$A$50,$A27,'2019'!K$2:K$50)+SUMIF('2018'!$A$2:$A$50,$A27,'2018'!K$2:K$50)+SUMIF('2017'!$A$2:$A$50,$A27,'2017'!K$2:K$50)+SUMIF('2016'!$A$2:$A$50,$A27,'2016'!K$2:K$50)+SUMIF('2015'!$A$2:$A$50,$A27,'2015'!K$2:K$50)+SUMIF('2014'!$A$2:$A$50,$A27,'2014'!K$2:K$50)+SUMIF('2013'!$A$2:$A$50,$A27,'2013'!K$2:K$50)+SUMIF('2012'!$A$2:$A$50,$A27,'2012'!K$2:K$50)</f>
        <v>8</v>
      </c>
      <c r="N27" s="14">
        <f>SUMIF('2024'!$A$2:$A$50,$A27,'2024'!N$2:N$50)+SUMIF('2023'!$A$2:$A$50,$A27,'2023'!N$2:N$50)+SUMIF('2022'!$A$2:$A$50,$A27,'2022'!L$2:L$50)+SUMIF('2021'!$A$2:$A$50,$A27,'2021'!L$2:L$50)+SUMIF('2020'!$A$2:$A$50,$A27,'2020'!L$2:L$50)+SUMIF('2019'!$A$2:$A$50,$A27,'2019'!L$2:L$50)+SUMIF('2018'!$A$2:$A$50,$A27,'2018'!L$2:L$50)+SUMIF('2017'!$A$2:$A$50,$A27,'2017'!L$2:L$50)+SUMIF('2016'!$A$2:$A$50,$A27,'2016'!L$2:L$50)+SUMIF('2015'!$A$2:$A$50,$A27,'2015'!L$2:L$50)+SUMIF('2014'!$A$2:$A$50,$A27,'2014'!L$2:L$50)+SUMIF('2013'!$A$2:$A$50,$A27,'2013'!L$2:L$50)+SUMIF('2012'!$A$2:$A$50,$A27,'2012'!L$2:L$50)</f>
        <v>1</v>
      </c>
      <c r="O27" s="14">
        <f>SUMIF('2024'!$A$2:$A$50,$A27,'2024'!O$2:O$50)+SUMIF('2023'!$A$2:$A$50,$A27,'2023'!O$2:O$50)+SUMIF('2022'!$A$2:$A$50,$A27,'2022'!M$2:M$50)+SUMIF('2021'!$A$2:$A$50,$A27,'2021'!M$2:M$50)+SUMIF('2020'!$A$2:$A$50,$A27,'2020'!M$2:M$50)+SUMIF('2019'!$A$2:$A$50,$A27,'2019'!M$2:M$50)+SUMIF('2018'!$A$2:$A$50,$A27,'2018'!M$2:M$50)+SUMIF('2017'!$A$2:$A$50,$A27,'2017'!M$2:M$50)+SUMIF('2016'!$A$2:$A$50,$A27,'2016'!M$2:M$50)+SUMIF('2015'!$A$2:$A$50,$A27,'2015'!M$2:M$50)+SUMIF('2014'!$A$2:$A$50,$A27,'2014'!M$2:M$50)+SUMIF('2013'!$A$2:$A$50,$A27,'2013'!M$2:M$50)+SUMIF('2012'!$A$2:$A$50,$A27,'2012'!M$2:M$50)</f>
        <v>0</v>
      </c>
      <c r="P27" s="14">
        <f t="shared" si="1"/>
        <v>9</v>
      </c>
      <c r="Q27" s="14">
        <f t="shared" si="2"/>
        <v>57</v>
      </c>
      <c r="R27" s="14">
        <f>SUMIF('2024'!$A$2:$A$50,$A27,'2024'!R$2:R$50)+SUMIF('2023'!$A$2:$A$50,$A27,'2023'!R$2:R$50)+SUMIF('2022'!$A$2:$A$50,$A27,'2022'!P$2:P$50)+SUMIF('2021'!$A$2:$A$50,$A27,'2021'!P$2:P$50)+SUMIF('2020'!$A$2:$A$50,$A27,'2020'!P$2:P$50)+SUMIF('2019'!$A$2:$A$50,$A27,'2019'!P$2:P$50)+SUMIF('2018'!$A$2:$A$50,$A27,'2018'!P$2:P$50)+SUMIF('2017'!$A$2:$A$50,$A27,'2017'!P$2:P$50)+SUMIF('2016'!$A$2:$A$50,$A27,'2016'!P$2:P$50)+SUMIF('2015'!$A$2:$A$50,$A27,'2015'!P$2:P$50)+SUMIF('2014'!$A$2:$A$50,$A27,'2014'!P$2:P$50)+SUMIF('2013'!$A$2:$A$50,$A27,'2013'!P$2:P$50)+SUMIF('2012'!$A$2:$A$50,$A27,'2012'!P$2:P$50)</f>
        <v>286</v>
      </c>
      <c r="S27" s="14">
        <f>SUMIF('2024'!$A$2:$A$50,$A27,'2024'!S$2:S$50)+SUMIF('2023'!$A$2:$A$50,$A27,'2023'!S$2:S$50)+SUMIF('2022'!$A$2:$A$50,$A27,'2022'!Q$2:Q$50)+SUMIF('2021'!$A$2:$A$50,$A27,'2021'!Q$2:Q$50)+SUMIF('2020'!$A$2:$A$50,$A27,'2020'!Q$2:Q$50)+SUMIF('2019'!$A$2:$A$50,$A27,'2019'!Q$2:Q$50)+SUMIF('2018'!$A$2:$A$50,$A27,'2018'!Q$2:Q$50)+SUMIF('2017'!$A$2:$A$50,$A27,'2017'!Q$2:Q$50)+SUMIF('2016'!$A$2:$A$50,$A27,'2016'!Q$2:Q$50)+SUMIF('2015'!$A$2:$A$50,$A27,'2015'!Q$2:Q$50)+SUMIF('2014'!$A$2:$A$50,$A27,'2014'!Q$2:Q$50)+SUMIF('2013'!$A$2:$A$50,$A27,'2013'!Q$2:Q$50)+SUMIF('2012'!$A$2:$A$50,$A27,'2012'!Q$2:Q$50)</f>
        <v>15</v>
      </c>
      <c r="T27" s="15">
        <f t="shared" si="3"/>
        <v>19.066666666666666</v>
      </c>
      <c r="U27" s="15">
        <f t="shared" si="4"/>
        <v>5.0175438596491224</v>
      </c>
      <c r="V27" s="16">
        <f t="shared" si="5"/>
        <v>22.8</v>
      </c>
      <c r="W27" s="17" cm="1">
        <f t="array" ref="W27">MAX(IF('2024'!$A$2:$A$50=$A27,'2024'!$W$2:$W$50),IF('2023'!$A$2:$A$50=$A27,'2023'!$W$2:$W$50),IF('2022'!$A$2:$A$50=$A27,'2022'!$U$2:U$50),IF('2021'!$A$2:$A$50=$A27,'2021'!$U$2:U$50),IF('2020'!$A$2:$A$50=$A27,'2020'!$U$2:U$50),IF('2019'!$A$2:$A$50=$A27,'2019'!$U$2:U$50),IF('2018'!$A$2:$A$50=$A27,'2018'!$U$2:U$50),IF('2017'!$A$2:$A$50=$A27,'2017'!$U$2:U$50),IF('2016'!$A$2:$A$50=$A27,'2016'!$U$2:U$50),IF('2015'!$A$2:$A$50=$A27,'2015'!$U$2:U$50),IF('2014'!$A$2:$A$50=$A27,'2014'!$U$2:U$50),IF('2013'!$A$2:$A$50=$A27,'2013'!$U$2:U$50),IF('2012'!$A$2:$A$50=$A27,'2012'!$U$2:U$50))</f>
        <v>4</v>
      </c>
      <c r="X27" s="18" t="s">
        <v>23</v>
      </c>
      <c r="Y27" s="19" cm="1">
        <f t="array" ref="Y27">MIN(IF(IF('2024'!$A$2:A$50=$A27,1,0)*IF('2024'!$W$2:$W$50=$W27,1,0)&gt;0,'2024'!$Y$2:$Y$50),IF(IF('2023'!$A$2:A$50=$A27,1,0)*IF('2023'!$W$2:$W$50=$W27,1,0)&gt;0,'2023'!$Y$2:$Y$50),IF(IF('2022'!$A$2:A$50=$A27,1,0)*IF('2022'!$U$2:$U$50=$W27,1,0)&gt;0,'2022'!$W$2:$W$50),IF(IF('2021'!$A$2:A$50=$A27,1,0)*IF('2021'!$U$2:$U$50=$W27,1,0)&gt;0,'2021'!$W$2:$W$50),IF(IF('2020'!$A$2:A$50=$A27,1,0)*IF('2020'!$U$2:$U$50=$W27,1,0)&gt;0,'2020'!$W$2:$W$50),IF(IF('2019'!$A$2:A$50=$A27,1,0)*IF('2019'!$U$2:$U$50=$W27,1,0)&gt;0,'2019'!$W$2:$W$50),IF(IF('2018'!$A$2:A$50=$A27,1,0)*IF('2018'!$U$2:$U$50=$W27,1,0)&gt;0,'2018'!$W$2:$W$50),IF(IF('2017'!$A$2:A$50=$A27,1,0)*IF('2017'!$U$2:$U$50=$W27,1,0)&gt;0,'2017'!$W$2:$W$50),IF(IF('2016'!$A$2:A$50=$A27,1,0)*IF('2016'!$U$2:$U$50=$W27,1,0)&gt;0,'2016'!$W$2:$W$50),IF(IF('2015'!$A$2:A$50=$A27,1,0)*IF('2015'!$U$2:$U$50=$W27,1,0)&gt;0,'2015'!$W$2:$W$50),IF(IF('2014'!$A$2:A$50=$A27,1,0)*IF('2014'!$U$2:$U$50=$W27,1,0)&gt;0,'2014'!$W$2:$W$50),IF(IF('2013'!$A$2:A$50=$A27,1,0)*IF('2013'!$U$2:$U$50=$W27,1,0)&gt;0,'2013'!$W$2:$W$50),IF(IF('2012'!$A$2:A$50=$A27,1,0)*IF('2012'!$U$2:$U$50=$W27,1,0)&gt;0,'2012'!$W$2:$W$50))</f>
        <v>12</v>
      </c>
      <c r="Z27" s="20"/>
      <c r="AA27" s="21" cm="1">
        <f t="array" ref="AA27">SUM(IF('2024'!$A$2:$A$50=$A27,TRUNC('2024'!Q$2:Q$50),0))+SUM(IF('2023'!$A$2:$A$50=$A27,TRUNC('2023'!Q$2:Q$50),0))+SUM(IF('2022'!$A$2:$A$50=$A27,TRUNC('2022'!O$2:O$50),0))+SUM(IF('2021'!$A$2:$A$50=$A27,TRUNC('2021'!O$2:O$50),0))+SUM(IF('2020'!$A$2:$A$50=$A27,TRUNC('2020'!O$2:O$50),0))+SUM(IF('2019'!$A$2:$A$50=$A27,TRUNC('2019'!O$2:O$50),0))+SUM(IF('2018'!$A$2:$A$50=$A27,TRUNC('2018'!O$2:O$50),0))+SUM(IF('2017'!$A$2:$A$50=$A27,TRUNC('2017'!O$2:O$50),0))+SUM(IF('2016'!$A$2:$A$50=$A27,TRUNC('2016'!O$2:O$50),0))+SUM(IF('2015'!$A$2:$A$50=$A27,TRUNC('2015'!O$2:O$50),0))+SUM(IF('2014'!$A$2:$A$50=$A27,TRUNC('2014'!O$2:O$50),0))+SUM(IF('2013'!$A$2:$A$50=$A27,TRUNC('2013'!O$2:O$50),0))+SUM(IF('2012'!$A$2:$A$50=$A27,TRUNC('2012'!O$2:O$50),0))</f>
        <v>57</v>
      </c>
      <c r="AB27" s="21" cm="1">
        <f t="array" ref="AB27">SUM(IF('2024'!$A$2:$A$50=$A27,MOD('2024'!Q$2:Q$50,1),0))+SUM(IF('2023'!$A$2:$A$50=$A27,MOD('2023'!Q$2:Q$50,1),0))+SUM(IF('2022'!$A$2:$A$50=$A27,MOD('2022'!O$2:O$50,1),0))+SUM(IF('2021'!$A$2:$A$50=$A27,MOD('2021'!O$2:O$50,1),0))+SUM(IF('2020'!$A$2:$A$50=$A27,MOD('2020'!O$2:O$50,1),0))+SUM(IF('2019'!$A$2:$A$50=$A27,MOD('2019'!O$2:O$50,1),0))+SUM(IF('2018'!$A$2:$A$50=$A27,MOD('2018'!O$2:O$50,1),0))+SUM(IF('2017'!$A$2:$A$50=$A27,MOD('2017'!O$2:O$50,1),0))+SUM(IF('2016'!$A$2:$A$50=$A27,MOD('2016'!O$2:O$50,1),0))+SUM(IF('2015'!$A$2:$A$50=$A27,MOD('2015'!O$2:O$50,1),0))+SUM(IF('2014'!$A$2:$A$50=$A27,MOD('2014'!O$2:O$50,1),0))+SUM(IF('2013'!$A$2:$A$50=$A27,MOD('2013'!O$2:O$50,1),0))+SUM(IF('2012'!$A$2:$A$50=$A27,MOD('2012'!O$2:O$50,1),0))</f>
        <v>0</v>
      </c>
      <c r="AC27" s="21">
        <f t="shared" si="6"/>
        <v>0</v>
      </c>
    </row>
    <row r="28" spans="1:29" ht="14.25" customHeight="1" x14ac:dyDescent="0.6">
      <c r="A28" s="13" t="s">
        <v>47</v>
      </c>
      <c r="B28" s="14">
        <f>SUMIF('2024'!$A$2:$A$50,$A28,'2024'!B$2:B$50)+SUMIF('2023'!$A$2:$A$50,$A28,'2023'!B$2:B$50)+SUMIF('2022'!$A$2:$A$50,$A28,'2022'!B$2:B$50)+SUMIF('2021'!$A$2:$A$50,$A28,'2021'!B$2:B$50)+SUMIF('2020'!$A$2:$A$50,$A28,'2020'!B$2:B$50)+SUMIF('2019'!$A$2:$A$50,$A28,'2019'!B$2:B$50)+SUMIF('2018'!$A$2:$A$50,$A28,'2018'!B$2:B$50)+SUMIF('2017'!$A$2:$A$50,$A28,'2017'!B$2:B$50)+SUMIF('2016'!$A$2:$A$50,$A28,'2016'!B$2:B$50)+SUMIF('2015'!$A$2:$A$50,$A28,'2015'!B$2:B$50)+SUMIF('2014'!$A$2:$A$50,$A28,'2014'!B$2:B$50)+SUMIF('2013'!$A$2:$A$50,$A28,'2013'!B$2:B$50)+SUMIF('2012'!$A$2:$A$50,$A28,'2012'!B$2:B$50)</f>
        <v>111</v>
      </c>
      <c r="C28" s="14">
        <f>SUMIF('2024'!$A$2:$A$50,$A28,'2024'!C$2:C$50)+SUMIF('2023'!$A$2:$A$50,$A28,'2023'!C$2:C$50)+SUMIF('2022'!$A$2:$A$50,$A28,'2022'!C$2:C$50)+SUMIF('2021'!$A$2:$A$50,$A28,'2021'!C$2:C$50)+SUMIF('2020'!$A$2:$A$50,$A28,'2020'!C$2:C$50)+SUMIF('2019'!$A$2:$A$50,$A28,'2019'!C$2:C$50)+SUMIF('2018'!$A$2:$A$50,$A28,'2018'!C$2:C$50)+SUMIF('2017'!$A$2:$A$50,$A28,'2017'!C$2:C$50)+SUMIF('2016'!$A$2:$A$50,$A28,'2016'!C$2:C$50)+SUMIF('2015'!$A$2:$A$50,$A28,'2015'!C$2:C$50)+SUMIF('2014'!$A$2:$A$50,$A28,'2014'!C$2:C$50)+SUMIF('2013'!$A$2:$A$50,$A28,'2013'!C$2:C$50)+SUMIF('2012'!$A$2:$A$50,$A28,'2012'!C$2:C$50)</f>
        <v>59</v>
      </c>
      <c r="D28" s="14">
        <f>SUMIF('2024'!$A$2:$A$50,$A28,'2024'!D$2:D$50)+SUMIF('2023'!$A$2:$A$50,$A28,'2023'!D$2:D$50)+SUMIF('2022'!$A$2:$A$50,$A28,'2022'!D$2:D$50)+SUMIF('2021'!$A$2:$A$50,$A28,'2021'!D$2:D$50)+SUMIF('2020'!$A$2:$A$50,$A28,'2020'!D$2:D$50)+SUMIF('2019'!$A$2:$A$50,$A28,'2019'!D$2:D$50)+SUMIF('2018'!$A$2:$A$50,$A28,'2018'!D$2:D$50)+SUMIF('2017'!$A$2:$A$50,$A28,'2017'!D$2:D$50)+SUMIF('2016'!$A$2:$A$50,$A28,'2016'!D$2:D$50)+SUMIF('2015'!$A$2:$A$50,$A28,'2015'!D$2:D$50)+SUMIF('2014'!$A$2:$A$50,$A28,'2014'!D$2:D$50)+SUMIF('2013'!$A$2:$A$50,$A28,'2013'!D$2:D$50)+SUMIF('2012'!$A$2:$A$50,$A28,'2012'!D$2:D$50)</f>
        <v>260</v>
      </c>
      <c r="E28" s="14" cm="1">
        <f t="array" ref="E28">MAX(IF('2024'!$A$2:$A$50=$A28,'2024'!E$2:E$50),IF('2023'!$A$2:$A$50=$A28,'2023'!E$2:E$50),IF('2022'!$A$2:$A$50=$A28,'2022'!E$2:E$50),IF('2021'!$A$2:$A$50=$A28,'2021'!E$2:E$50),IF('2020'!$A$2:$A$50=$A28,'2020'!E$2:E$50),IF('2019'!$A$2:$A$50=$A28,'2019'!E$2:E$50),IF('2018'!$A$2:$A$50=$A28,'2018'!E$2:E$50),IF('2017'!$A$2:$A$50=$A28,'2017'!E$2:E$50),IF('2016'!$A$2:$A$50=$A28,'2016'!E$2:E$50),IF('2015'!$A$2:$A$50=$A28,'2015'!E$2:E$50),IF('2014'!$A$2:$A$50=$A28,'2014'!E$2:E$50),IF('2013'!$A$2:$A$50=$A28,'2013'!E$2:E$50),IF('2012'!$A$2:$A$50=$A28,'2012'!E$2:E$50))</f>
        <v>35</v>
      </c>
      <c r="F28" s="14">
        <f>SUMIF('2024'!$A$2:$A$50,$A28,'2024'!F$2:F$50)+SUMIF('2023'!$A$2:$A$50,$A28,'2023'!F$2:F$50)+SUMIF('2022'!$A$2:$A$50,$A28,'2022'!F$2:F$50)+SUMIF('2021'!$A$2:$A$50,$A28,'2021'!F$2:F$50)+SUMIF('2020'!$A$2:$A$50,$A28,'2020'!F$2:F$50)+SUMIF('2019'!$A$2:$A$50,$A28,'2019'!F$2:F$50)+SUMIF('2018'!$A$2:$A$50,$A28,'2018'!F$2:F$50)+SUMIF('2017'!$A$2:$A$50,$A28,'2017'!F$2:F$50)+SUMIF('2016'!$A$2:$A$50,$A28,'2016'!F$2:F$50)+SUMIF('2015'!$A$2:$A$50,$A28,'2015'!F$2:F$50)+SUMIF('2014'!$A$2:$A$50,$A28,'2014'!F$2:F$50)+SUMIF('2013'!$A$2:$A$50,$A28,'2013'!F$2:F$50)+SUMIF('2012'!$A$2:$A$50,$A28,'2012'!F$2:F$50)</f>
        <v>15</v>
      </c>
      <c r="G28" s="15">
        <f t="shared" si="0"/>
        <v>5.9090909090909092</v>
      </c>
      <c r="H28" s="14">
        <f>SUMIF('2024'!$A$2:$A$50,$A28,'2024'!H$2:H$50)+SUMIF('2023'!$A$2:$A$50,$A28,'2023'!H$2:H$50)+SUMIF('2022'!$A$2:$A$50,$A28,'2022'!H$2:H$50)+SUMIF('2021'!$A$2:$A$50,$A28,'2021'!H$2:H$50)+SUMIF('2020'!$A$2:$A$50,$A28,'2020'!H$2:H$50)+SUMIF('2019'!$A$2:$A$50,$A28,'2019'!H$2:H$50)+SUMIF('2018'!$A$2:$A$50,$A28,'2018'!H$2:H$50)+SUMIF('2017'!$A$2:$A$50,$A28,'2017'!H$2:H$50)+SUMIF('2016'!$A$2:$A$50,$A28,'2016'!H$2:H$50)+SUMIF('2015'!$A$2:$A$50,$A28,'2015'!H$2:H$50)+SUMIF('2014'!$A$2:$A$50,$A28,'2014'!H$2:H$50)+SUMIF('2013'!$A$2:$A$50,$A28,'2013'!H$2:H$50)+SUMIF('2012'!$A$2:$A$50,$A28,'2012'!H$2:H$50)</f>
        <v>0</v>
      </c>
      <c r="I28" s="14">
        <f>SUMIF('2024'!$A$2:$A$50,$A28,'2024'!I$2:I$50)+SUMIF('2023'!$A$2:$A$50,$A28,'2023'!I$2:I$50)+SUMIF('2022'!$A$2:$A$50,$A28,'2022'!I$2:I$50)+SUMIF('2021'!$A$2:$A$50,$A28,'2021'!I$2:I$50)+SUMIF('2020'!$A$2:$A$50,$A28,'2020'!I$2:I$50)+SUMIF('2019'!$A$2:$A$50,$A28,'2019'!I$2:I$50)+SUMIF('2018'!$A$2:$A$50,$A28,'2018'!I$2:I$50)+SUMIF('2017'!$A$2:$A$50,$A28,'2017'!I$2:I$50)+SUMIF('2016'!$A$2:$A$50,$A28,'2016'!I$2:I$50)+SUMIF('2015'!$A$2:$A$50,$A28,'2015'!I$2:I$50)+SUMIF('2014'!$A$2:$A$50,$A28,'2014'!I$2:I$50)+SUMIF('2013'!$A$2:$A$50,$A28,'2013'!I$2:I$50)+SUMIF('2012'!$A$2:$A$50,$A28,'2012'!I$2:I$50)</f>
        <v>0</v>
      </c>
      <c r="J28" s="14">
        <f>SUMIF('2024'!$A$2:$A$50,$A28,'2024'!J$2:J$50)+SUMIF('2023'!$A$2:$A$50,$A28,'2023'!J$2:J$50)</f>
        <v>4</v>
      </c>
      <c r="K28" s="14">
        <f>SUMIF('2024'!$A$2:$A$50,$A28,'2024'!K$2:K$50)+SUMIF('2023'!$A$2:$A$50,$A28,'2023'!K$2:K$50)</f>
        <v>0</v>
      </c>
      <c r="L28" s="14">
        <f>SUMIF('2024'!$A$2:$A$50,$A28,'2024'!L$2:L$50)+SUMIF('2023'!$A$2:$A$50,$A28,'2023'!L$2:L$50)+SUMIF('2022'!$A$2:$A$50,$A28,'2022'!J$2:J$50)+SUMIF('2021'!$A$2:$A$50,$A28,'2021'!J$2:J$50)+SUMIF('2020'!$A$2:$A$50,$A28,'2020'!J$2:J$50)+SUMIF('2019'!$A$2:$A$50,$A28,'2019'!J$2:J$50)+SUMIF('2018'!$A$2:$A$50,$A28,'2018'!J$2:J$50)+SUMIF('2017'!$A$2:$A$50,$A28,'2017'!J$2:J$50)+SUMIF('2016'!$A$2:$A$50,$A28,'2016'!J$2:J$50)+SUMIF('2015'!$A$2:$A$50,$A28,'2015'!J$2:J$50)+SUMIF('2014'!$A$2:$A$50,$A28,'2014'!J$2:J$50)+SUMIF('2013'!$A$2:$A$50,$A28,'2013'!J$2:J$50)+SUMIF('2012'!$A$2:$A$50,$A28,'2012'!J$2:J$50)</f>
        <v>9</v>
      </c>
      <c r="M28" s="14">
        <f>SUMIF('2024'!$A$2:$A$50,$A28,'2024'!M$2:M$50)+SUMIF('2023'!$A$2:$A$50,$A28,'2023'!M$2:M$50)+SUMIF('2022'!$A$2:$A$50,$A28,'2022'!K$2:K$50)+SUMIF('2021'!$A$2:$A$50,$A28,'2021'!K$2:K$50)+SUMIF('2020'!$A$2:$A$50,$A28,'2020'!K$2:K$50)+SUMIF('2019'!$A$2:$A$50,$A28,'2019'!K$2:K$50)+SUMIF('2018'!$A$2:$A$50,$A28,'2018'!K$2:K$50)+SUMIF('2017'!$A$2:$A$50,$A28,'2017'!K$2:K$50)+SUMIF('2016'!$A$2:$A$50,$A28,'2016'!K$2:K$50)+SUMIF('2015'!$A$2:$A$50,$A28,'2015'!K$2:K$50)+SUMIF('2014'!$A$2:$A$50,$A28,'2014'!K$2:K$50)+SUMIF('2013'!$A$2:$A$50,$A28,'2013'!K$2:K$50)+SUMIF('2012'!$A$2:$A$50,$A28,'2012'!K$2:K$50)</f>
        <v>17</v>
      </c>
      <c r="N28" s="14">
        <f>SUMIF('2024'!$A$2:$A$50,$A28,'2024'!N$2:N$50)+SUMIF('2023'!$A$2:$A$50,$A28,'2023'!N$2:N$50)+SUMIF('2022'!$A$2:$A$50,$A28,'2022'!L$2:L$50)+SUMIF('2021'!$A$2:$A$50,$A28,'2021'!L$2:L$50)+SUMIF('2020'!$A$2:$A$50,$A28,'2020'!L$2:L$50)+SUMIF('2019'!$A$2:$A$50,$A28,'2019'!L$2:L$50)+SUMIF('2018'!$A$2:$A$50,$A28,'2018'!L$2:L$50)+SUMIF('2017'!$A$2:$A$50,$A28,'2017'!L$2:L$50)+SUMIF('2016'!$A$2:$A$50,$A28,'2016'!L$2:L$50)+SUMIF('2015'!$A$2:$A$50,$A28,'2015'!L$2:L$50)+SUMIF('2014'!$A$2:$A$50,$A28,'2014'!L$2:L$50)+SUMIF('2013'!$A$2:$A$50,$A28,'2013'!L$2:L$50)+SUMIF('2012'!$A$2:$A$50,$A28,'2012'!L$2:L$50)</f>
        <v>5</v>
      </c>
      <c r="O28" s="14">
        <f>SUMIF('2024'!$A$2:$A$50,$A28,'2024'!O$2:O$50)+SUMIF('2023'!$A$2:$A$50,$A28,'2023'!O$2:O$50)+SUMIF('2022'!$A$2:$A$50,$A28,'2022'!M$2:M$50)+SUMIF('2021'!$A$2:$A$50,$A28,'2021'!M$2:M$50)+SUMIF('2020'!$A$2:$A$50,$A28,'2020'!M$2:M$50)+SUMIF('2019'!$A$2:$A$50,$A28,'2019'!M$2:M$50)+SUMIF('2018'!$A$2:$A$50,$A28,'2018'!M$2:M$50)+SUMIF('2017'!$A$2:$A$50,$A28,'2017'!M$2:M$50)+SUMIF('2016'!$A$2:$A$50,$A28,'2016'!M$2:M$50)+SUMIF('2015'!$A$2:$A$50,$A28,'2015'!M$2:M$50)+SUMIF('2014'!$A$2:$A$50,$A28,'2014'!M$2:M$50)+SUMIF('2013'!$A$2:$A$50,$A28,'2013'!M$2:M$50)+SUMIF('2012'!$A$2:$A$50,$A28,'2012'!M$2:M$50)</f>
        <v>0</v>
      </c>
      <c r="P28" s="14">
        <f t="shared" si="1"/>
        <v>22</v>
      </c>
      <c r="Q28" s="14">
        <f t="shared" si="2"/>
        <v>311.5</v>
      </c>
      <c r="R28" s="14">
        <f>SUMIF('2024'!$A$2:$A$50,$A28,'2024'!R$2:R$50)+SUMIF('2023'!$A$2:$A$50,$A28,'2023'!R$2:R$50)+SUMIF('2022'!$A$2:$A$50,$A28,'2022'!P$2:P$50)+SUMIF('2021'!$A$2:$A$50,$A28,'2021'!P$2:P$50)+SUMIF('2020'!$A$2:$A$50,$A28,'2020'!P$2:P$50)+SUMIF('2019'!$A$2:$A$50,$A28,'2019'!P$2:P$50)+SUMIF('2018'!$A$2:$A$50,$A28,'2018'!P$2:P$50)+SUMIF('2017'!$A$2:$A$50,$A28,'2017'!P$2:P$50)+SUMIF('2016'!$A$2:$A$50,$A28,'2016'!P$2:P$50)+SUMIF('2015'!$A$2:$A$50,$A28,'2015'!P$2:P$50)+SUMIF('2014'!$A$2:$A$50,$A28,'2014'!P$2:P$50)+SUMIF('2013'!$A$2:$A$50,$A28,'2013'!P$2:P$50)+SUMIF('2012'!$A$2:$A$50,$A28,'2012'!P$2:P$50)</f>
        <v>2034</v>
      </c>
      <c r="S28" s="14">
        <f>SUMIF('2024'!$A$2:$A$50,$A28,'2024'!S$2:S$50)+SUMIF('2023'!$A$2:$A$50,$A28,'2023'!S$2:S$50)+SUMIF('2022'!$A$2:$A$50,$A28,'2022'!Q$2:Q$50)+SUMIF('2021'!$A$2:$A$50,$A28,'2021'!Q$2:Q$50)+SUMIF('2020'!$A$2:$A$50,$A28,'2020'!Q$2:Q$50)+SUMIF('2019'!$A$2:$A$50,$A28,'2019'!Q$2:Q$50)+SUMIF('2018'!$A$2:$A$50,$A28,'2018'!Q$2:Q$50)+SUMIF('2017'!$A$2:$A$50,$A28,'2017'!Q$2:Q$50)+SUMIF('2016'!$A$2:$A$50,$A28,'2016'!Q$2:Q$50)+SUMIF('2015'!$A$2:$A$50,$A28,'2015'!Q$2:Q$50)+SUMIF('2014'!$A$2:$A$50,$A28,'2014'!Q$2:Q$50)+SUMIF('2013'!$A$2:$A$50,$A28,'2013'!Q$2:Q$50)+SUMIF('2012'!$A$2:$A$50,$A28,'2012'!Q$2:Q$50)</f>
        <v>111</v>
      </c>
      <c r="T28" s="15">
        <f t="shared" si="3"/>
        <v>18.324324324324323</v>
      </c>
      <c r="U28" s="15">
        <f t="shared" si="4"/>
        <v>6.5296950240770464</v>
      </c>
      <c r="V28" s="16">
        <f t="shared" si="5"/>
        <v>16.855855855855857</v>
      </c>
      <c r="W28" s="17" cm="1">
        <f t="array" ref="W28">MAX(IF('2024'!$A$2:$A$50=$A28,'2024'!$W$2:$W$50),IF('2023'!$A$2:$A$50=$A28,'2023'!$W$2:$W$50),IF('2022'!$A$2:$A$50=$A28,'2022'!$U$2:U$50),IF('2021'!$A$2:$A$50=$A28,'2021'!$U$2:U$50),IF('2020'!$A$2:$A$50=$A28,'2020'!$U$2:U$50),IF('2019'!$A$2:$A$50=$A28,'2019'!$U$2:U$50),IF('2018'!$A$2:$A$50=$A28,'2018'!$U$2:U$50),IF('2017'!$A$2:$A$50=$A28,'2017'!$U$2:U$50),IF('2016'!$A$2:$A$50=$A28,'2016'!$U$2:U$50),IF('2015'!$A$2:$A$50=$A28,'2015'!$U$2:U$50),IF('2014'!$A$2:$A$50=$A28,'2014'!$U$2:U$50),IF('2013'!$A$2:$A$50=$A28,'2013'!$U$2:U$50),IF('2012'!$A$2:$A$50=$A28,'2012'!$U$2:U$50))</f>
        <v>5</v>
      </c>
      <c r="X28" s="18" t="s">
        <v>23</v>
      </c>
      <c r="Y28" s="19" cm="1">
        <f t="array" ref="Y28">MIN(IF(IF('2024'!$A$2:A$50=$A28,1,0)*IF('2024'!$W$2:$W$50=$W28,1,0)&gt;0,'2024'!$Y$2:$Y$50),IF(IF('2023'!$A$2:A$50=$A28,1,0)*IF('2023'!$W$2:$W$50=$W28,1,0)&gt;0,'2023'!$Y$2:$Y$50),IF(IF('2022'!$A$2:A$50=$A28,1,0)*IF('2022'!$U$2:$U$50=$W28,1,0)&gt;0,'2022'!$W$2:$W$50),IF(IF('2021'!$A$2:A$50=$A28,1,0)*IF('2021'!$U$2:$U$50=$W28,1,0)&gt;0,'2021'!$W$2:$W$50),IF(IF('2020'!$A$2:A$50=$A28,1,0)*IF('2020'!$U$2:$U$50=$W28,1,0)&gt;0,'2020'!$W$2:$W$50),IF(IF('2019'!$A$2:A$50=$A28,1,0)*IF('2019'!$U$2:$U$50=$W28,1,0)&gt;0,'2019'!$W$2:$W$50),IF(IF('2018'!$A$2:A$50=$A28,1,0)*IF('2018'!$U$2:$U$50=$W28,1,0)&gt;0,'2018'!$W$2:$W$50),IF(IF('2017'!$A$2:A$50=$A28,1,0)*IF('2017'!$U$2:$U$50=$W28,1,0)&gt;0,'2017'!$W$2:$W$50),IF(IF('2016'!$A$2:A$50=$A28,1,0)*IF('2016'!$U$2:$U$50=$W28,1,0)&gt;0,'2016'!$W$2:$W$50),IF(IF('2015'!$A$2:A$50=$A28,1,0)*IF('2015'!$U$2:$U$50=$W28,1,0)&gt;0,'2015'!$W$2:$W$50),IF(IF('2014'!$A$2:A$50=$A28,1,0)*IF('2014'!$U$2:$U$50=$W28,1,0)&gt;0,'2014'!$W$2:$W$50),IF(IF('2013'!$A$2:A$50=$A28,1,0)*IF('2013'!$U$2:$U$50=$W28,1,0)&gt;0,'2013'!$W$2:$W$50),IF(IF('2012'!$A$2:A$50=$A28,1,0)*IF('2012'!$U$2:$U$50=$W28,1,0)&gt;0,'2012'!$W$2:$W$50))</f>
        <v>7</v>
      </c>
      <c r="Z28" s="20"/>
      <c r="AA28" s="21" cm="1">
        <f t="array" ref="AA28">SUM(IF('2024'!$A$2:$A$50=$A28,TRUNC('2024'!Q$2:Q$50),0))+SUM(IF('2023'!$A$2:$A$50=$A28,TRUNC('2023'!Q$2:Q$50),0))+SUM(IF('2022'!$A$2:$A$50=$A28,TRUNC('2022'!O$2:O$50),0))+SUM(IF('2021'!$A$2:$A$50=$A28,TRUNC('2021'!O$2:O$50),0))+SUM(IF('2020'!$A$2:$A$50=$A28,TRUNC('2020'!O$2:O$50),0))+SUM(IF('2019'!$A$2:$A$50=$A28,TRUNC('2019'!O$2:O$50),0))+SUM(IF('2018'!$A$2:$A$50=$A28,TRUNC('2018'!O$2:O$50),0))+SUM(IF('2017'!$A$2:$A$50=$A28,TRUNC('2017'!O$2:O$50),0))+SUM(IF('2016'!$A$2:$A$50=$A28,TRUNC('2016'!O$2:O$50),0))+SUM(IF('2015'!$A$2:$A$50=$A28,TRUNC('2015'!O$2:O$50),0))+SUM(IF('2014'!$A$2:$A$50=$A28,TRUNC('2014'!O$2:O$50),0))+SUM(IF('2013'!$A$2:$A$50=$A28,TRUNC('2013'!O$2:O$50),0))+SUM(IF('2012'!$A$2:$A$50=$A28,TRUNC('2012'!O$2:O$50),0))</f>
        <v>308</v>
      </c>
      <c r="AB28" s="21" cm="1">
        <f t="array" ref="AB28">SUM(IF('2024'!$A$2:$A$50=$A28,MOD('2024'!Q$2:Q$50,1),0))+SUM(IF('2023'!$A$2:$A$50=$A28,MOD('2023'!Q$2:Q$50,1),0))+SUM(IF('2022'!$A$2:$A$50=$A28,MOD('2022'!O$2:O$50,1),0))+SUM(IF('2021'!$A$2:$A$50=$A28,MOD('2021'!O$2:O$50,1),0))+SUM(IF('2020'!$A$2:$A$50=$A28,MOD('2020'!O$2:O$50,1),0))+SUM(IF('2019'!$A$2:$A$50=$A28,MOD('2019'!O$2:O$50,1),0))+SUM(IF('2018'!$A$2:$A$50=$A28,MOD('2018'!O$2:O$50,1),0))+SUM(IF('2017'!$A$2:$A$50=$A28,MOD('2017'!O$2:O$50,1),0))+SUM(IF('2016'!$A$2:$A$50=$A28,MOD('2016'!O$2:O$50,1),0))+SUM(IF('2015'!$A$2:$A$50=$A28,MOD('2015'!O$2:O$50,1),0))+SUM(IF('2014'!$A$2:$A$50=$A28,MOD('2014'!O$2:O$50,1),0))+SUM(IF('2013'!$A$2:$A$50=$A28,MOD('2013'!O$2:O$50,1),0))+SUM(IF('2012'!$A$2:$A$50=$A28,MOD('2012'!O$2:O$50,1),0))</f>
        <v>2.3000000000000007</v>
      </c>
      <c r="AC28" s="21">
        <f t="shared" si="6"/>
        <v>3.5000000000000009</v>
      </c>
    </row>
    <row r="29" spans="1:29" ht="14.25" customHeight="1" x14ac:dyDescent="0.6">
      <c r="A29" s="13" t="s">
        <v>48</v>
      </c>
      <c r="B29" s="14">
        <f>SUMIF('2024'!$A$2:$A$50,$A29,'2024'!B$2:B$50)+SUMIF('2023'!$A$2:$A$50,$A29,'2023'!B$2:B$50)+SUMIF('2022'!$A$2:$A$50,$A29,'2022'!B$2:B$50)+SUMIF('2021'!$A$2:$A$50,$A29,'2021'!B$2:B$50)+SUMIF('2020'!$A$2:$A$50,$A29,'2020'!B$2:B$50)+SUMIF('2019'!$A$2:$A$50,$A29,'2019'!B$2:B$50)+SUMIF('2018'!$A$2:$A$50,$A29,'2018'!B$2:B$50)+SUMIF('2017'!$A$2:$A$50,$A29,'2017'!B$2:B$50)+SUMIF('2016'!$A$2:$A$50,$A29,'2016'!B$2:B$50)+SUMIF('2015'!$A$2:$A$50,$A29,'2015'!B$2:B$50)+SUMIF('2014'!$A$2:$A$50,$A29,'2014'!B$2:B$50)+SUMIF('2013'!$A$2:$A$50,$A29,'2013'!B$2:B$50)+SUMIF('2012'!$A$2:$A$50,$A29,'2012'!B$2:B$50)</f>
        <v>15</v>
      </c>
      <c r="C29" s="14">
        <f>SUMIF('2024'!$A$2:$A$50,$A29,'2024'!C$2:C$50)+SUMIF('2023'!$A$2:$A$50,$A29,'2023'!C$2:C$50)+SUMIF('2022'!$A$2:$A$50,$A29,'2022'!C$2:C$50)+SUMIF('2021'!$A$2:$A$50,$A29,'2021'!C$2:C$50)+SUMIF('2020'!$A$2:$A$50,$A29,'2020'!C$2:C$50)+SUMIF('2019'!$A$2:$A$50,$A29,'2019'!C$2:C$50)+SUMIF('2018'!$A$2:$A$50,$A29,'2018'!C$2:C$50)+SUMIF('2017'!$A$2:$A$50,$A29,'2017'!C$2:C$50)+SUMIF('2016'!$A$2:$A$50,$A29,'2016'!C$2:C$50)+SUMIF('2015'!$A$2:$A$50,$A29,'2015'!C$2:C$50)+SUMIF('2014'!$A$2:$A$50,$A29,'2014'!C$2:C$50)+SUMIF('2013'!$A$2:$A$50,$A29,'2013'!C$2:C$50)+SUMIF('2012'!$A$2:$A$50,$A29,'2012'!C$2:C$50)</f>
        <v>13</v>
      </c>
      <c r="D29" s="14">
        <f>SUMIF('2024'!$A$2:$A$50,$A29,'2024'!D$2:D$50)+SUMIF('2023'!$A$2:$A$50,$A29,'2023'!D$2:D$50)+SUMIF('2022'!$A$2:$A$50,$A29,'2022'!D$2:D$50)+SUMIF('2021'!$A$2:$A$50,$A29,'2021'!D$2:D$50)+SUMIF('2020'!$A$2:$A$50,$A29,'2020'!D$2:D$50)+SUMIF('2019'!$A$2:$A$50,$A29,'2019'!D$2:D$50)+SUMIF('2018'!$A$2:$A$50,$A29,'2018'!D$2:D$50)+SUMIF('2017'!$A$2:$A$50,$A29,'2017'!D$2:D$50)+SUMIF('2016'!$A$2:$A$50,$A29,'2016'!D$2:D$50)+SUMIF('2015'!$A$2:$A$50,$A29,'2015'!D$2:D$50)+SUMIF('2014'!$A$2:$A$50,$A29,'2014'!D$2:D$50)+SUMIF('2013'!$A$2:$A$50,$A29,'2013'!D$2:D$50)+SUMIF('2012'!$A$2:$A$50,$A29,'2012'!D$2:D$50)</f>
        <v>199</v>
      </c>
      <c r="E29" s="14" cm="1">
        <f t="array" ref="E29">MAX(IF('2024'!$A$2:$A$50=$A29,'2024'!E$2:E$50),IF('2023'!$A$2:$A$50=$A29,'2023'!E$2:E$50),IF('2022'!$A$2:$A$50=$A29,'2022'!E$2:E$50),IF('2021'!$A$2:$A$50=$A29,'2021'!E$2:E$50),IF('2020'!$A$2:$A$50=$A29,'2020'!E$2:E$50),IF('2019'!$A$2:$A$50=$A29,'2019'!E$2:E$50),IF('2018'!$A$2:$A$50=$A29,'2018'!E$2:E$50),IF('2017'!$A$2:$A$50=$A29,'2017'!E$2:E$50),IF('2016'!$A$2:$A$50=$A29,'2016'!E$2:E$50),IF('2015'!$A$2:$A$50=$A29,'2015'!E$2:E$50),IF('2014'!$A$2:$A$50=$A29,'2014'!E$2:E$50),IF('2013'!$A$2:$A$50=$A29,'2013'!E$2:E$50),IF('2012'!$A$2:$A$50=$A29,'2012'!E$2:E$50))</f>
        <v>100</v>
      </c>
      <c r="F29" s="14">
        <f>SUMIF('2024'!$A$2:$A$50,$A29,'2024'!F$2:F$50)+SUMIF('2023'!$A$2:$A$50,$A29,'2023'!F$2:F$50)+SUMIF('2022'!$A$2:$A$50,$A29,'2022'!F$2:F$50)+SUMIF('2021'!$A$2:$A$50,$A29,'2021'!F$2:F$50)+SUMIF('2020'!$A$2:$A$50,$A29,'2020'!F$2:F$50)+SUMIF('2019'!$A$2:$A$50,$A29,'2019'!F$2:F$50)+SUMIF('2018'!$A$2:$A$50,$A29,'2018'!F$2:F$50)+SUMIF('2017'!$A$2:$A$50,$A29,'2017'!F$2:F$50)+SUMIF('2016'!$A$2:$A$50,$A29,'2016'!F$2:F$50)+SUMIF('2015'!$A$2:$A$50,$A29,'2015'!F$2:F$50)+SUMIF('2014'!$A$2:$A$50,$A29,'2014'!F$2:F$50)+SUMIF('2013'!$A$2:$A$50,$A29,'2013'!F$2:F$50)+SUMIF('2012'!$A$2:$A$50,$A29,'2012'!F$2:F$50)</f>
        <v>2</v>
      </c>
      <c r="G29" s="15">
        <f t="shared" si="0"/>
        <v>18.09090909090909</v>
      </c>
      <c r="H29" s="14">
        <f>SUMIF('2024'!$A$2:$A$50,$A29,'2024'!H$2:H$50)+SUMIF('2023'!$A$2:$A$50,$A29,'2023'!H$2:H$50)+SUMIF('2022'!$A$2:$A$50,$A29,'2022'!H$2:H$50)+SUMIF('2021'!$A$2:$A$50,$A29,'2021'!H$2:H$50)+SUMIF('2020'!$A$2:$A$50,$A29,'2020'!H$2:H$50)+SUMIF('2019'!$A$2:$A$50,$A29,'2019'!H$2:H$50)+SUMIF('2018'!$A$2:$A$50,$A29,'2018'!H$2:H$50)+SUMIF('2017'!$A$2:$A$50,$A29,'2017'!H$2:H$50)+SUMIF('2016'!$A$2:$A$50,$A29,'2016'!H$2:H$50)+SUMIF('2015'!$A$2:$A$50,$A29,'2015'!H$2:H$50)+SUMIF('2014'!$A$2:$A$50,$A29,'2014'!H$2:H$50)+SUMIF('2013'!$A$2:$A$50,$A29,'2013'!H$2:H$50)+SUMIF('2012'!$A$2:$A$50,$A29,'2012'!H$2:H$50)</f>
        <v>0</v>
      </c>
      <c r="I29" s="14">
        <f>SUMIF('2024'!$A$2:$A$50,$A29,'2024'!I$2:I$50)+SUMIF('2023'!$A$2:$A$50,$A29,'2023'!I$2:I$50)+SUMIF('2022'!$A$2:$A$50,$A29,'2022'!I$2:I$50)+SUMIF('2021'!$A$2:$A$50,$A29,'2021'!I$2:I$50)+SUMIF('2020'!$A$2:$A$50,$A29,'2020'!I$2:I$50)+SUMIF('2019'!$A$2:$A$50,$A29,'2019'!I$2:I$50)+SUMIF('2018'!$A$2:$A$50,$A29,'2018'!I$2:I$50)+SUMIF('2017'!$A$2:$A$50,$A29,'2017'!I$2:I$50)+SUMIF('2016'!$A$2:$A$50,$A29,'2016'!I$2:I$50)+SUMIF('2015'!$A$2:$A$50,$A29,'2015'!I$2:I$50)+SUMIF('2014'!$A$2:$A$50,$A29,'2014'!I$2:I$50)+SUMIF('2013'!$A$2:$A$50,$A29,'2013'!I$2:I$50)+SUMIF('2012'!$A$2:$A$50,$A29,'2012'!I$2:I$50)</f>
        <v>1</v>
      </c>
      <c r="J29" s="14">
        <f>SUMIF('2024'!$A$2:$A$50,$A29,'2024'!J$2:J$50)+SUMIF('2023'!$A$2:$A$50,$A29,'2023'!J$2:J$50)</f>
        <v>1</v>
      </c>
      <c r="K29" s="14">
        <f>SUMIF('2024'!$A$2:$A$50,$A29,'2024'!K$2:K$50)+SUMIF('2023'!$A$2:$A$50,$A29,'2023'!K$2:K$50)</f>
        <v>0</v>
      </c>
      <c r="L29" s="14">
        <f>SUMIF('2024'!$A$2:$A$50,$A29,'2024'!L$2:L$50)+SUMIF('2023'!$A$2:$A$50,$A29,'2023'!L$2:L$50)+SUMIF('2022'!$A$2:$A$50,$A29,'2022'!J$2:J$50)+SUMIF('2021'!$A$2:$A$50,$A29,'2021'!J$2:J$50)+SUMIF('2020'!$A$2:$A$50,$A29,'2020'!J$2:J$50)+SUMIF('2019'!$A$2:$A$50,$A29,'2019'!J$2:J$50)+SUMIF('2018'!$A$2:$A$50,$A29,'2018'!J$2:J$50)+SUMIF('2017'!$A$2:$A$50,$A29,'2017'!J$2:J$50)+SUMIF('2016'!$A$2:$A$50,$A29,'2016'!J$2:J$50)+SUMIF('2015'!$A$2:$A$50,$A29,'2015'!J$2:J$50)+SUMIF('2014'!$A$2:$A$50,$A29,'2014'!J$2:J$50)+SUMIF('2013'!$A$2:$A$50,$A29,'2013'!J$2:J$50)+SUMIF('2012'!$A$2:$A$50,$A29,'2012'!J$2:J$50)</f>
        <v>3</v>
      </c>
      <c r="M29" s="14">
        <f>SUMIF('2024'!$A$2:$A$50,$A29,'2024'!M$2:M$50)+SUMIF('2023'!$A$2:$A$50,$A29,'2023'!M$2:M$50)+SUMIF('2022'!$A$2:$A$50,$A29,'2022'!K$2:K$50)+SUMIF('2021'!$A$2:$A$50,$A29,'2021'!K$2:K$50)+SUMIF('2020'!$A$2:$A$50,$A29,'2020'!K$2:K$50)+SUMIF('2019'!$A$2:$A$50,$A29,'2019'!K$2:K$50)+SUMIF('2018'!$A$2:$A$50,$A29,'2018'!K$2:K$50)+SUMIF('2017'!$A$2:$A$50,$A29,'2017'!K$2:K$50)+SUMIF('2016'!$A$2:$A$50,$A29,'2016'!K$2:K$50)+SUMIF('2015'!$A$2:$A$50,$A29,'2015'!K$2:K$50)+SUMIF('2014'!$A$2:$A$50,$A29,'2014'!K$2:K$50)+SUMIF('2013'!$A$2:$A$50,$A29,'2013'!K$2:K$50)+SUMIF('2012'!$A$2:$A$50,$A29,'2012'!K$2:K$50)</f>
        <v>12</v>
      </c>
      <c r="N29" s="14">
        <f>SUMIF('2024'!$A$2:$A$50,$A29,'2024'!N$2:N$50)+SUMIF('2023'!$A$2:$A$50,$A29,'2023'!N$2:N$50)+SUMIF('2022'!$A$2:$A$50,$A29,'2022'!L$2:L$50)+SUMIF('2021'!$A$2:$A$50,$A29,'2021'!L$2:L$50)+SUMIF('2020'!$A$2:$A$50,$A29,'2020'!L$2:L$50)+SUMIF('2019'!$A$2:$A$50,$A29,'2019'!L$2:L$50)+SUMIF('2018'!$A$2:$A$50,$A29,'2018'!L$2:L$50)+SUMIF('2017'!$A$2:$A$50,$A29,'2017'!L$2:L$50)+SUMIF('2016'!$A$2:$A$50,$A29,'2016'!L$2:L$50)+SUMIF('2015'!$A$2:$A$50,$A29,'2015'!L$2:L$50)+SUMIF('2014'!$A$2:$A$50,$A29,'2014'!L$2:L$50)+SUMIF('2013'!$A$2:$A$50,$A29,'2013'!L$2:L$50)+SUMIF('2012'!$A$2:$A$50,$A29,'2012'!L$2:L$50)</f>
        <v>7</v>
      </c>
      <c r="O29" s="14">
        <f>SUMIF('2024'!$A$2:$A$50,$A29,'2024'!O$2:O$50)+SUMIF('2023'!$A$2:$A$50,$A29,'2023'!O$2:O$50)+SUMIF('2022'!$A$2:$A$50,$A29,'2022'!M$2:M$50)+SUMIF('2021'!$A$2:$A$50,$A29,'2021'!M$2:M$50)+SUMIF('2020'!$A$2:$A$50,$A29,'2020'!M$2:M$50)+SUMIF('2019'!$A$2:$A$50,$A29,'2019'!M$2:M$50)+SUMIF('2018'!$A$2:$A$50,$A29,'2018'!M$2:M$50)+SUMIF('2017'!$A$2:$A$50,$A29,'2017'!M$2:M$50)+SUMIF('2016'!$A$2:$A$50,$A29,'2016'!M$2:M$50)+SUMIF('2015'!$A$2:$A$50,$A29,'2015'!M$2:M$50)+SUMIF('2014'!$A$2:$A$50,$A29,'2014'!M$2:M$50)+SUMIF('2013'!$A$2:$A$50,$A29,'2013'!M$2:M$50)+SUMIF('2012'!$A$2:$A$50,$A29,'2012'!M$2:M$50)</f>
        <v>0</v>
      </c>
      <c r="P29" s="14">
        <f t="shared" si="1"/>
        <v>19</v>
      </c>
      <c r="Q29" s="14">
        <f t="shared" si="2"/>
        <v>19.3</v>
      </c>
      <c r="R29" s="14">
        <f>SUMIF('2024'!$A$2:$A$50,$A29,'2024'!R$2:R$50)+SUMIF('2023'!$A$2:$A$50,$A29,'2023'!R$2:R$50)+SUMIF('2022'!$A$2:$A$50,$A29,'2022'!P$2:P$50)+SUMIF('2021'!$A$2:$A$50,$A29,'2021'!P$2:P$50)+SUMIF('2020'!$A$2:$A$50,$A29,'2020'!P$2:P$50)+SUMIF('2019'!$A$2:$A$50,$A29,'2019'!P$2:P$50)+SUMIF('2018'!$A$2:$A$50,$A29,'2018'!P$2:P$50)+SUMIF('2017'!$A$2:$A$50,$A29,'2017'!P$2:P$50)+SUMIF('2016'!$A$2:$A$50,$A29,'2016'!P$2:P$50)+SUMIF('2015'!$A$2:$A$50,$A29,'2015'!P$2:P$50)+SUMIF('2014'!$A$2:$A$50,$A29,'2014'!P$2:P$50)+SUMIF('2013'!$A$2:$A$50,$A29,'2013'!P$2:P$50)+SUMIF('2012'!$A$2:$A$50,$A29,'2012'!P$2:P$50)</f>
        <v>130</v>
      </c>
      <c r="S29" s="14">
        <f>SUMIF('2024'!$A$2:$A$50,$A29,'2024'!S$2:S$50)+SUMIF('2023'!$A$2:$A$50,$A29,'2023'!S$2:S$50)+SUMIF('2022'!$A$2:$A$50,$A29,'2022'!Q$2:Q$50)+SUMIF('2021'!$A$2:$A$50,$A29,'2021'!Q$2:Q$50)+SUMIF('2020'!$A$2:$A$50,$A29,'2020'!Q$2:Q$50)+SUMIF('2019'!$A$2:$A$50,$A29,'2019'!Q$2:Q$50)+SUMIF('2018'!$A$2:$A$50,$A29,'2018'!Q$2:Q$50)+SUMIF('2017'!$A$2:$A$50,$A29,'2017'!Q$2:Q$50)+SUMIF('2016'!$A$2:$A$50,$A29,'2016'!Q$2:Q$50)+SUMIF('2015'!$A$2:$A$50,$A29,'2015'!Q$2:Q$50)+SUMIF('2014'!$A$2:$A$50,$A29,'2014'!Q$2:Q$50)+SUMIF('2013'!$A$2:$A$50,$A29,'2013'!Q$2:Q$50)+SUMIF('2012'!$A$2:$A$50,$A29,'2012'!Q$2:Q$50)</f>
        <v>4</v>
      </c>
      <c r="T29" s="15">
        <f t="shared" si="3"/>
        <v>32.5</v>
      </c>
      <c r="U29" s="15">
        <f t="shared" si="4"/>
        <v>6.7357512953367875</v>
      </c>
      <c r="V29" s="16">
        <f t="shared" si="5"/>
        <v>29.25</v>
      </c>
      <c r="W29" s="17" cm="1">
        <f t="array" ref="W29">MAX(IF('2024'!$A$2:$A$50=$A29,'2024'!$W$2:$W$50),IF('2023'!$A$2:$A$50=$A29,'2023'!$W$2:$W$50),IF('2022'!$A$2:$A$50=$A29,'2022'!$U$2:U$50),IF('2021'!$A$2:$A$50=$A29,'2021'!$U$2:U$50),IF('2020'!$A$2:$A$50=$A29,'2020'!$U$2:U$50),IF('2019'!$A$2:$A$50=$A29,'2019'!$U$2:U$50),IF('2018'!$A$2:$A$50=$A29,'2018'!$U$2:U$50),IF('2017'!$A$2:$A$50=$A29,'2017'!$U$2:U$50),IF('2016'!$A$2:$A$50=$A29,'2016'!$U$2:U$50),IF('2015'!$A$2:$A$50=$A29,'2015'!$U$2:U$50),IF('2014'!$A$2:$A$50=$A29,'2014'!$U$2:U$50),IF('2013'!$A$2:$A$50=$A29,'2013'!$U$2:U$50),IF('2012'!$A$2:$A$50=$A29,'2012'!$U$2:U$50))</f>
        <v>2</v>
      </c>
      <c r="X29" s="18" t="s">
        <v>23</v>
      </c>
      <c r="Y29" s="19" cm="1">
        <f t="array" ref="Y29">MIN(IF(IF('2024'!$A$2:A$50=$A29,1,0)*IF('2024'!$W$2:$W$50=$W29,1,0)&gt;0,'2024'!$Y$2:$Y$50),IF(IF('2023'!$A$2:A$50=$A29,1,0)*IF('2023'!$W$2:$W$50=$W29,1,0)&gt;0,'2023'!$Y$2:$Y$50),IF(IF('2022'!$A$2:A$50=$A29,1,0)*IF('2022'!$U$2:$U$50=$W29,1,0)&gt;0,'2022'!$W$2:$W$50),IF(IF('2021'!$A$2:A$50=$A29,1,0)*IF('2021'!$U$2:$U$50=$W29,1,0)&gt;0,'2021'!$W$2:$W$50),IF(IF('2020'!$A$2:A$50=$A29,1,0)*IF('2020'!$U$2:$U$50=$W29,1,0)&gt;0,'2020'!$W$2:$W$50),IF(IF('2019'!$A$2:A$50=$A29,1,0)*IF('2019'!$U$2:$U$50=$W29,1,0)&gt;0,'2019'!$W$2:$W$50),IF(IF('2018'!$A$2:A$50=$A29,1,0)*IF('2018'!$U$2:$U$50=$W29,1,0)&gt;0,'2018'!$W$2:$W$50),IF(IF('2017'!$A$2:A$50=$A29,1,0)*IF('2017'!$U$2:$U$50=$W29,1,0)&gt;0,'2017'!$W$2:$W$50),IF(IF('2016'!$A$2:A$50=$A29,1,0)*IF('2016'!$U$2:$U$50=$W29,1,0)&gt;0,'2016'!$W$2:$W$50),IF(IF('2015'!$A$2:A$50=$A29,1,0)*IF('2015'!$U$2:$U$50=$W29,1,0)&gt;0,'2015'!$W$2:$W$50),IF(IF('2014'!$A$2:A$50=$A29,1,0)*IF('2014'!$U$2:$U$50=$W29,1,0)&gt;0,'2014'!$W$2:$W$50),IF(IF('2013'!$A$2:A$50=$A29,1,0)*IF('2013'!$U$2:$U$50=$W29,1,0)&gt;0,'2013'!$W$2:$W$50),IF(IF('2012'!$A$2:A$50=$A29,1,0)*IF('2012'!$U$2:$U$50=$W29,1,0)&gt;0,'2012'!$W$2:$W$50))</f>
        <v>53</v>
      </c>
      <c r="Z29" s="20"/>
      <c r="AA29" s="21" cm="1">
        <f t="array" ref="AA29">SUM(IF('2024'!$A$2:$A$50=$A29,TRUNC('2024'!Q$2:Q$50),0))+SUM(IF('2023'!$A$2:$A$50=$A29,TRUNC('2023'!Q$2:Q$50),0))+SUM(IF('2022'!$A$2:$A$50=$A29,TRUNC('2022'!O$2:O$50),0))+SUM(IF('2021'!$A$2:$A$50=$A29,TRUNC('2021'!O$2:O$50),0))+SUM(IF('2020'!$A$2:$A$50=$A29,TRUNC('2020'!O$2:O$50),0))+SUM(IF('2019'!$A$2:$A$50=$A29,TRUNC('2019'!O$2:O$50),0))+SUM(IF('2018'!$A$2:$A$50=$A29,TRUNC('2018'!O$2:O$50),0))+SUM(IF('2017'!$A$2:$A$50=$A29,TRUNC('2017'!O$2:O$50),0))+SUM(IF('2016'!$A$2:$A$50=$A29,TRUNC('2016'!O$2:O$50),0))+SUM(IF('2015'!$A$2:$A$50=$A29,TRUNC('2015'!O$2:O$50),0))+SUM(IF('2014'!$A$2:$A$50=$A29,TRUNC('2014'!O$2:O$50),0))+SUM(IF('2013'!$A$2:$A$50=$A29,TRUNC('2013'!O$2:O$50),0))+SUM(IF('2012'!$A$2:$A$50=$A29,TRUNC('2012'!O$2:O$50),0))</f>
        <v>18</v>
      </c>
      <c r="AB29" s="21" cm="1">
        <f t="array" ref="AB29">SUM(IF('2024'!$A$2:$A$50=$A29,MOD('2024'!Q$2:Q$50,1),0))+SUM(IF('2023'!$A$2:$A$50=$A29,MOD('2023'!Q$2:Q$50,1),0))+SUM(IF('2022'!$A$2:$A$50=$A29,MOD('2022'!O$2:O$50,1),0))+SUM(IF('2021'!$A$2:$A$50=$A29,MOD('2021'!O$2:O$50,1),0))+SUM(IF('2020'!$A$2:$A$50=$A29,MOD('2020'!O$2:O$50,1),0))+SUM(IF('2019'!$A$2:$A$50=$A29,MOD('2019'!O$2:O$50,1),0))+SUM(IF('2018'!$A$2:$A$50=$A29,MOD('2018'!O$2:O$50,1),0))+SUM(IF('2017'!$A$2:$A$50=$A29,MOD('2017'!O$2:O$50,1),0))+SUM(IF('2016'!$A$2:$A$50=$A29,MOD('2016'!O$2:O$50,1),0))+SUM(IF('2015'!$A$2:$A$50=$A29,MOD('2015'!O$2:O$50,1),0))+SUM(IF('2014'!$A$2:$A$50=$A29,MOD('2014'!O$2:O$50,1),0))+SUM(IF('2013'!$A$2:$A$50=$A29,MOD('2013'!O$2:O$50,1),0))+SUM(IF('2012'!$A$2:$A$50=$A29,MOD('2012'!O$2:O$50,1),0))</f>
        <v>0.90000000000000036</v>
      </c>
      <c r="AC29" s="21">
        <f t="shared" si="6"/>
        <v>1.3000000000000003</v>
      </c>
    </row>
    <row r="30" spans="1:29" ht="14.25" customHeight="1" x14ac:dyDescent="0.6">
      <c r="A30" s="13" t="s">
        <v>49</v>
      </c>
      <c r="B30" s="14">
        <f>SUMIF('2024'!$A$2:$A$50,$A30,'2024'!B$2:B$50)+SUMIF('2023'!$A$2:$A$50,$A30,'2023'!B$2:B$50)+SUMIF('2022'!$A$2:$A$50,$A30,'2022'!B$2:B$50)+SUMIF('2021'!$A$2:$A$50,$A30,'2021'!B$2:B$50)+SUMIF('2020'!$A$2:$A$50,$A30,'2020'!B$2:B$50)+SUMIF('2019'!$A$2:$A$50,$A30,'2019'!B$2:B$50)+SUMIF('2018'!$A$2:$A$50,$A30,'2018'!B$2:B$50)+SUMIF('2017'!$A$2:$A$50,$A30,'2017'!B$2:B$50)+SUMIF('2016'!$A$2:$A$50,$A30,'2016'!B$2:B$50)+SUMIF('2015'!$A$2:$A$50,$A30,'2015'!B$2:B$50)+SUMIF('2014'!$A$2:$A$50,$A30,'2014'!B$2:B$50)+SUMIF('2013'!$A$2:$A$50,$A30,'2013'!B$2:B$50)+SUMIF('2012'!$A$2:$A$50,$A30,'2012'!B$2:B$50)</f>
        <v>22</v>
      </c>
      <c r="C30" s="14">
        <f>SUMIF('2024'!$A$2:$A$50,$A30,'2024'!C$2:C$50)+SUMIF('2023'!$A$2:$A$50,$A30,'2023'!C$2:C$50)+SUMIF('2022'!$A$2:$A$50,$A30,'2022'!C$2:C$50)+SUMIF('2021'!$A$2:$A$50,$A30,'2021'!C$2:C$50)+SUMIF('2020'!$A$2:$A$50,$A30,'2020'!C$2:C$50)+SUMIF('2019'!$A$2:$A$50,$A30,'2019'!C$2:C$50)+SUMIF('2018'!$A$2:$A$50,$A30,'2018'!C$2:C$50)+SUMIF('2017'!$A$2:$A$50,$A30,'2017'!C$2:C$50)+SUMIF('2016'!$A$2:$A$50,$A30,'2016'!C$2:C$50)+SUMIF('2015'!$A$2:$A$50,$A30,'2015'!C$2:C$50)+SUMIF('2014'!$A$2:$A$50,$A30,'2014'!C$2:C$50)+SUMIF('2013'!$A$2:$A$50,$A30,'2013'!C$2:C$50)+SUMIF('2012'!$A$2:$A$50,$A30,'2012'!C$2:C$50)</f>
        <v>19</v>
      </c>
      <c r="D30" s="14">
        <f>SUMIF('2024'!$A$2:$A$50,$A30,'2024'!D$2:D$50)+SUMIF('2023'!$A$2:$A$50,$A30,'2023'!D$2:D$50)+SUMIF('2022'!$A$2:$A$50,$A30,'2022'!D$2:D$50)+SUMIF('2021'!$A$2:$A$50,$A30,'2021'!D$2:D$50)+SUMIF('2020'!$A$2:$A$50,$A30,'2020'!D$2:D$50)+SUMIF('2019'!$A$2:$A$50,$A30,'2019'!D$2:D$50)+SUMIF('2018'!$A$2:$A$50,$A30,'2018'!D$2:D$50)+SUMIF('2017'!$A$2:$A$50,$A30,'2017'!D$2:D$50)+SUMIF('2016'!$A$2:$A$50,$A30,'2016'!D$2:D$50)+SUMIF('2015'!$A$2:$A$50,$A30,'2015'!D$2:D$50)+SUMIF('2014'!$A$2:$A$50,$A30,'2014'!D$2:D$50)+SUMIF('2013'!$A$2:$A$50,$A30,'2013'!D$2:D$50)+SUMIF('2012'!$A$2:$A$50,$A30,'2012'!D$2:D$50)</f>
        <v>143</v>
      </c>
      <c r="E30" s="14" cm="1">
        <f t="array" ref="E30">MAX(IF('2024'!$A$2:$A$50=$A30,'2024'!E$2:E$50),IF('2023'!$A$2:$A$50=$A30,'2023'!E$2:E$50),IF('2022'!$A$2:$A$50=$A30,'2022'!E$2:E$50),IF('2021'!$A$2:$A$50=$A30,'2021'!E$2:E$50),IF('2020'!$A$2:$A$50=$A30,'2020'!E$2:E$50),IF('2019'!$A$2:$A$50=$A30,'2019'!E$2:E$50),IF('2018'!$A$2:$A$50=$A30,'2018'!E$2:E$50),IF('2017'!$A$2:$A$50=$A30,'2017'!E$2:E$50),IF('2016'!$A$2:$A$50=$A30,'2016'!E$2:E$50),IF('2015'!$A$2:$A$50=$A30,'2015'!E$2:E$50),IF('2014'!$A$2:$A$50=$A30,'2014'!E$2:E$50),IF('2013'!$A$2:$A$50=$A30,'2013'!E$2:E$50),IF('2012'!$A$2:$A$50=$A30,'2012'!E$2:E$50))</f>
        <v>27</v>
      </c>
      <c r="F30" s="14">
        <f>SUMIF('2024'!$A$2:$A$50,$A30,'2024'!F$2:F$50)+SUMIF('2023'!$A$2:$A$50,$A30,'2023'!F$2:F$50)+SUMIF('2022'!$A$2:$A$50,$A30,'2022'!F$2:F$50)+SUMIF('2021'!$A$2:$A$50,$A30,'2021'!F$2:F$50)+SUMIF('2020'!$A$2:$A$50,$A30,'2020'!F$2:F$50)+SUMIF('2019'!$A$2:$A$50,$A30,'2019'!F$2:F$50)+SUMIF('2018'!$A$2:$A$50,$A30,'2018'!F$2:F$50)+SUMIF('2017'!$A$2:$A$50,$A30,'2017'!F$2:F$50)+SUMIF('2016'!$A$2:$A$50,$A30,'2016'!F$2:F$50)+SUMIF('2015'!$A$2:$A$50,$A30,'2015'!F$2:F$50)+SUMIF('2014'!$A$2:$A$50,$A30,'2014'!F$2:F$50)+SUMIF('2013'!$A$2:$A$50,$A30,'2013'!F$2:F$50)+SUMIF('2012'!$A$2:$A$50,$A30,'2012'!F$2:F$50)</f>
        <v>6</v>
      </c>
      <c r="G30" s="15">
        <f t="shared" si="0"/>
        <v>11</v>
      </c>
      <c r="H30" s="14">
        <f>SUMIF('2024'!$A$2:$A$50,$A30,'2024'!H$2:H$50)+SUMIF('2023'!$A$2:$A$50,$A30,'2023'!H$2:H$50)+SUMIF('2022'!$A$2:$A$50,$A30,'2022'!H$2:H$50)+SUMIF('2021'!$A$2:$A$50,$A30,'2021'!H$2:H$50)+SUMIF('2020'!$A$2:$A$50,$A30,'2020'!H$2:H$50)+SUMIF('2019'!$A$2:$A$50,$A30,'2019'!H$2:H$50)+SUMIF('2018'!$A$2:$A$50,$A30,'2018'!H$2:H$50)+SUMIF('2017'!$A$2:$A$50,$A30,'2017'!H$2:H$50)+SUMIF('2016'!$A$2:$A$50,$A30,'2016'!H$2:H$50)+SUMIF('2015'!$A$2:$A$50,$A30,'2015'!H$2:H$50)+SUMIF('2014'!$A$2:$A$50,$A30,'2014'!H$2:H$50)+SUMIF('2013'!$A$2:$A$50,$A30,'2013'!H$2:H$50)+SUMIF('2012'!$A$2:$A$50,$A30,'2012'!H$2:H$50)</f>
        <v>0</v>
      </c>
      <c r="I30" s="14">
        <f>SUMIF('2024'!$A$2:$A$50,$A30,'2024'!I$2:I$50)+SUMIF('2023'!$A$2:$A$50,$A30,'2023'!I$2:I$50)+SUMIF('2022'!$A$2:$A$50,$A30,'2022'!I$2:I$50)+SUMIF('2021'!$A$2:$A$50,$A30,'2021'!I$2:I$50)+SUMIF('2020'!$A$2:$A$50,$A30,'2020'!I$2:I$50)+SUMIF('2019'!$A$2:$A$50,$A30,'2019'!I$2:I$50)+SUMIF('2018'!$A$2:$A$50,$A30,'2018'!I$2:I$50)+SUMIF('2017'!$A$2:$A$50,$A30,'2017'!I$2:I$50)+SUMIF('2016'!$A$2:$A$50,$A30,'2016'!I$2:I$50)+SUMIF('2015'!$A$2:$A$50,$A30,'2015'!I$2:I$50)+SUMIF('2014'!$A$2:$A$50,$A30,'2014'!I$2:I$50)+SUMIF('2013'!$A$2:$A$50,$A30,'2013'!I$2:I$50)+SUMIF('2012'!$A$2:$A$50,$A30,'2012'!I$2:I$50)</f>
        <v>0</v>
      </c>
      <c r="J30" s="14">
        <f>SUMIF('2024'!$A$2:$A$50,$A30,'2024'!J$2:J$50)+SUMIF('2023'!$A$2:$A$50,$A30,'2023'!J$2:J$50)</f>
        <v>0</v>
      </c>
      <c r="K30" s="14">
        <f>SUMIF('2024'!$A$2:$A$50,$A30,'2024'!K$2:K$50)+SUMIF('2023'!$A$2:$A$50,$A30,'2023'!K$2:K$50)</f>
        <v>0</v>
      </c>
      <c r="L30" s="14">
        <f>SUMIF('2024'!$A$2:$A$50,$A30,'2024'!L$2:L$50)+SUMIF('2023'!$A$2:$A$50,$A30,'2023'!L$2:L$50)+SUMIF('2022'!$A$2:$A$50,$A30,'2022'!J$2:J$50)+SUMIF('2021'!$A$2:$A$50,$A30,'2021'!J$2:J$50)+SUMIF('2020'!$A$2:$A$50,$A30,'2020'!J$2:J$50)+SUMIF('2019'!$A$2:$A$50,$A30,'2019'!J$2:J$50)+SUMIF('2018'!$A$2:$A$50,$A30,'2018'!J$2:J$50)+SUMIF('2017'!$A$2:$A$50,$A30,'2017'!J$2:J$50)+SUMIF('2016'!$A$2:$A$50,$A30,'2016'!J$2:J$50)+SUMIF('2015'!$A$2:$A$50,$A30,'2015'!J$2:J$50)+SUMIF('2014'!$A$2:$A$50,$A30,'2014'!J$2:J$50)+SUMIF('2013'!$A$2:$A$50,$A30,'2013'!J$2:J$50)+SUMIF('2012'!$A$2:$A$50,$A30,'2012'!J$2:J$50)</f>
        <v>1</v>
      </c>
      <c r="M30" s="14">
        <f>SUMIF('2024'!$A$2:$A$50,$A30,'2024'!M$2:M$50)+SUMIF('2023'!$A$2:$A$50,$A30,'2023'!M$2:M$50)+SUMIF('2022'!$A$2:$A$50,$A30,'2022'!K$2:K$50)+SUMIF('2021'!$A$2:$A$50,$A30,'2021'!K$2:K$50)+SUMIF('2020'!$A$2:$A$50,$A30,'2020'!K$2:K$50)+SUMIF('2019'!$A$2:$A$50,$A30,'2019'!K$2:K$50)+SUMIF('2018'!$A$2:$A$50,$A30,'2018'!K$2:K$50)+SUMIF('2017'!$A$2:$A$50,$A30,'2017'!K$2:K$50)+SUMIF('2016'!$A$2:$A$50,$A30,'2016'!K$2:K$50)+SUMIF('2015'!$A$2:$A$50,$A30,'2015'!K$2:K$50)+SUMIF('2014'!$A$2:$A$50,$A30,'2014'!K$2:K$50)+SUMIF('2013'!$A$2:$A$50,$A30,'2013'!K$2:K$50)+SUMIF('2012'!$A$2:$A$50,$A30,'2012'!K$2:K$50)</f>
        <v>16</v>
      </c>
      <c r="N30" s="14">
        <f>SUMIF('2024'!$A$2:$A$50,$A30,'2024'!N$2:N$50)+SUMIF('2023'!$A$2:$A$50,$A30,'2023'!N$2:N$50)+SUMIF('2022'!$A$2:$A$50,$A30,'2022'!L$2:L$50)+SUMIF('2021'!$A$2:$A$50,$A30,'2021'!L$2:L$50)+SUMIF('2020'!$A$2:$A$50,$A30,'2020'!L$2:L$50)+SUMIF('2019'!$A$2:$A$50,$A30,'2019'!L$2:L$50)+SUMIF('2018'!$A$2:$A$50,$A30,'2018'!L$2:L$50)+SUMIF('2017'!$A$2:$A$50,$A30,'2017'!L$2:L$50)+SUMIF('2016'!$A$2:$A$50,$A30,'2016'!L$2:L$50)+SUMIF('2015'!$A$2:$A$50,$A30,'2015'!L$2:L$50)+SUMIF('2014'!$A$2:$A$50,$A30,'2014'!L$2:L$50)+SUMIF('2013'!$A$2:$A$50,$A30,'2013'!L$2:L$50)+SUMIF('2012'!$A$2:$A$50,$A30,'2012'!L$2:L$50)</f>
        <v>1</v>
      </c>
      <c r="O30" s="14">
        <f>SUMIF('2024'!$A$2:$A$50,$A30,'2024'!O$2:O$50)+SUMIF('2023'!$A$2:$A$50,$A30,'2023'!O$2:O$50)+SUMIF('2022'!$A$2:$A$50,$A30,'2022'!M$2:M$50)+SUMIF('2021'!$A$2:$A$50,$A30,'2021'!M$2:M$50)+SUMIF('2020'!$A$2:$A$50,$A30,'2020'!M$2:M$50)+SUMIF('2019'!$A$2:$A$50,$A30,'2019'!M$2:M$50)+SUMIF('2018'!$A$2:$A$50,$A30,'2018'!M$2:M$50)+SUMIF('2017'!$A$2:$A$50,$A30,'2017'!M$2:M$50)+SUMIF('2016'!$A$2:$A$50,$A30,'2016'!M$2:M$50)+SUMIF('2015'!$A$2:$A$50,$A30,'2015'!M$2:M$50)+SUMIF('2014'!$A$2:$A$50,$A30,'2014'!M$2:M$50)+SUMIF('2013'!$A$2:$A$50,$A30,'2013'!M$2:M$50)+SUMIF('2012'!$A$2:$A$50,$A30,'2012'!M$2:M$50)</f>
        <v>0</v>
      </c>
      <c r="P30" s="14">
        <f t="shared" si="1"/>
        <v>17</v>
      </c>
      <c r="Q30" s="14">
        <f t="shared" si="2"/>
        <v>128.4</v>
      </c>
      <c r="R30" s="14">
        <f>SUMIF('2024'!$A$2:$A$50,$A30,'2024'!R$2:R$50)+SUMIF('2023'!$A$2:$A$50,$A30,'2023'!R$2:R$50)+SUMIF('2022'!$A$2:$A$50,$A30,'2022'!P$2:P$50)+SUMIF('2021'!$A$2:$A$50,$A30,'2021'!P$2:P$50)+SUMIF('2020'!$A$2:$A$50,$A30,'2020'!P$2:P$50)+SUMIF('2019'!$A$2:$A$50,$A30,'2019'!P$2:P$50)+SUMIF('2018'!$A$2:$A$50,$A30,'2018'!P$2:P$50)+SUMIF('2017'!$A$2:$A$50,$A30,'2017'!P$2:P$50)+SUMIF('2016'!$A$2:$A$50,$A30,'2016'!P$2:P$50)+SUMIF('2015'!$A$2:$A$50,$A30,'2015'!P$2:P$50)+SUMIF('2014'!$A$2:$A$50,$A30,'2014'!P$2:P$50)+SUMIF('2013'!$A$2:$A$50,$A30,'2013'!P$2:P$50)+SUMIF('2012'!$A$2:$A$50,$A30,'2012'!P$2:P$50)</f>
        <v>500</v>
      </c>
      <c r="S30" s="14">
        <f>SUMIF('2024'!$A$2:$A$50,$A30,'2024'!S$2:S$50)+SUMIF('2023'!$A$2:$A$50,$A30,'2023'!S$2:S$50)+SUMIF('2022'!$A$2:$A$50,$A30,'2022'!Q$2:Q$50)+SUMIF('2021'!$A$2:$A$50,$A30,'2021'!Q$2:Q$50)+SUMIF('2020'!$A$2:$A$50,$A30,'2020'!Q$2:Q$50)+SUMIF('2019'!$A$2:$A$50,$A30,'2019'!Q$2:Q$50)+SUMIF('2018'!$A$2:$A$50,$A30,'2018'!Q$2:Q$50)+SUMIF('2017'!$A$2:$A$50,$A30,'2017'!Q$2:Q$50)+SUMIF('2016'!$A$2:$A$50,$A30,'2016'!Q$2:Q$50)+SUMIF('2015'!$A$2:$A$50,$A30,'2015'!Q$2:Q$50)+SUMIF('2014'!$A$2:$A$50,$A30,'2014'!Q$2:Q$50)+SUMIF('2013'!$A$2:$A$50,$A30,'2013'!Q$2:Q$50)+SUMIF('2012'!$A$2:$A$50,$A30,'2012'!Q$2:Q$50)</f>
        <v>32</v>
      </c>
      <c r="T30" s="15">
        <f t="shared" si="3"/>
        <v>15.625</v>
      </c>
      <c r="U30" s="15">
        <f t="shared" si="4"/>
        <v>3.894080996884735</v>
      </c>
      <c r="V30" s="16">
        <f t="shared" si="5"/>
        <v>24.125</v>
      </c>
      <c r="W30" s="17" cm="1">
        <f t="array" ref="W30">MAX(IF('2024'!$A$2:$A$50=$A30,'2024'!$W$2:$W$50),IF('2023'!$A$2:$A$50=$A30,'2023'!$W$2:$W$50),IF('2022'!$A$2:$A$50=$A30,'2022'!$U$2:U$50),IF('2021'!$A$2:$A$50=$A30,'2021'!$U$2:U$50),IF('2020'!$A$2:$A$50=$A30,'2020'!$U$2:U$50),IF('2019'!$A$2:$A$50=$A30,'2019'!$U$2:U$50),IF('2018'!$A$2:$A$50=$A30,'2018'!$U$2:U$50),IF('2017'!$A$2:$A$50=$A30,'2017'!$U$2:U$50),IF('2016'!$A$2:$A$50=$A30,'2016'!$U$2:U$50),IF('2015'!$A$2:$A$50=$A30,'2015'!$U$2:U$50),IF('2014'!$A$2:$A$50=$A30,'2014'!$U$2:U$50),IF('2013'!$A$2:$A$50=$A30,'2013'!$U$2:U$50),IF('2012'!$A$2:$A$50=$A30,'2012'!$U$2:U$50))</f>
        <v>4</v>
      </c>
      <c r="X30" s="18" t="s">
        <v>23</v>
      </c>
      <c r="Y30" s="19" cm="1">
        <f t="array" ref="Y30">MIN(IF(IF('2024'!$A$2:A$50=$A30,1,0)*IF('2024'!$W$2:$W$50=$W30,1,0)&gt;0,'2024'!$Y$2:$Y$50),IF(IF('2023'!$A$2:A$50=$A30,1,0)*IF('2023'!$W$2:$W$50=$W30,1,0)&gt;0,'2023'!$Y$2:$Y$50),IF(IF('2022'!$A$2:A$50=$A30,1,0)*IF('2022'!$U$2:$U$50=$W30,1,0)&gt;0,'2022'!$W$2:$W$50),IF(IF('2021'!$A$2:A$50=$A30,1,0)*IF('2021'!$U$2:$U$50=$W30,1,0)&gt;0,'2021'!$W$2:$W$50),IF(IF('2020'!$A$2:A$50=$A30,1,0)*IF('2020'!$U$2:$U$50=$W30,1,0)&gt;0,'2020'!$W$2:$W$50),IF(IF('2019'!$A$2:A$50=$A30,1,0)*IF('2019'!$U$2:$U$50=$W30,1,0)&gt;0,'2019'!$W$2:$W$50),IF(IF('2018'!$A$2:A$50=$A30,1,0)*IF('2018'!$U$2:$U$50=$W30,1,0)&gt;0,'2018'!$W$2:$W$50),IF(IF('2017'!$A$2:A$50=$A30,1,0)*IF('2017'!$U$2:$U$50=$W30,1,0)&gt;0,'2017'!$W$2:$W$50),IF(IF('2016'!$A$2:A$50=$A30,1,0)*IF('2016'!$U$2:$U$50=$W30,1,0)&gt;0,'2016'!$W$2:$W$50),IF(IF('2015'!$A$2:A$50=$A30,1,0)*IF('2015'!$U$2:$U$50=$W30,1,0)&gt;0,'2015'!$W$2:$W$50),IF(IF('2014'!$A$2:A$50=$A30,1,0)*IF('2014'!$U$2:$U$50=$W30,1,0)&gt;0,'2014'!$W$2:$W$50),IF(IF('2013'!$A$2:A$50=$A30,1,0)*IF('2013'!$U$2:$U$50=$W30,1,0)&gt;0,'2013'!$W$2:$W$50),IF(IF('2012'!$A$2:A$50=$A30,1,0)*IF('2012'!$U$2:$U$50=$W30,1,0)&gt;0,'2012'!$W$2:$W$50))</f>
        <v>20</v>
      </c>
      <c r="Z30" s="20"/>
      <c r="AA30" s="21" cm="1">
        <f t="array" ref="AA30">SUM(IF('2024'!$A$2:$A$50=$A30,TRUNC('2024'!Q$2:Q$50),0))+SUM(IF('2023'!$A$2:$A$50=$A30,TRUNC('2023'!Q$2:Q$50),0))+SUM(IF('2022'!$A$2:$A$50=$A30,TRUNC('2022'!O$2:O$50),0))+SUM(IF('2021'!$A$2:$A$50=$A30,TRUNC('2021'!O$2:O$50),0))+SUM(IF('2020'!$A$2:$A$50=$A30,TRUNC('2020'!O$2:O$50),0))+SUM(IF('2019'!$A$2:$A$50=$A30,TRUNC('2019'!O$2:O$50),0))+SUM(IF('2018'!$A$2:$A$50=$A30,TRUNC('2018'!O$2:O$50),0))+SUM(IF('2017'!$A$2:$A$50=$A30,TRUNC('2017'!O$2:O$50),0))+SUM(IF('2016'!$A$2:$A$50=$A30,TRUNC('2016'!O$2:O$50),0))+SUM(IF('2015'!$A$2:$A$50=$A30,TRUNC('2015'!O$2:O$50),0))+SUM(IF('2014'!$A$2:$A$50=$A30,TRUNC('2014'!O$2:O$50),0))+SUM(IF('2013'!$A$2:$A$50=$A30,TRUNC('2013'!O$2:O$50),0))+SUM(IF('2012'!$A$2:$A$50=$A30,TRUNC('2012'!O$2:O$50),0))</f>
        <v>128</v>
      </c>
      <c r="AB30" s="21" cm="1">
        <f t="array" ref="AB30">SUM(IF('2024'!$A$2:$A$50=$A30,MOD('2024'!Q$2:Q$50,1),0))+SUM(IF('2023'!$A$2:$A$50=$A30,MOD('2023'!Q$2:Q$50,1),0))+SUM(IF('2022'!$A$2:$A$50=$A30,MOD('2022'!O$2:O$50,1),0))+SUM(IF('2021'!$A$2:$A$50=$A30,MOD('2021'!O$2:O$50,1),0))+SUM(IF('2020'!$A$2:$A$50=$A30,MOD('2020'!O$2:O$50,1),0))+SUM(IF('2019'!$A$2:$A$50=$A30,MOD('2019'!O$2:O$50,1),0))+SUM(IF('2018'!$A$2:$A$50=$A30,MOD('2018'!O$2:O$50,1),0))+SUM(IF('2017'!$A$2:$A$50=$A30,MOD('2017'!O$2:O$50,1),0))+SUM(IF('2016'!$A$2:$A$50=$A30,MOD('2016'!O$2:O$50,1),0))+SUM(IF('2015'!$A$2:$A$50=$A30,MOD('2015'!O$2:O$50,1),0))+SUM(IF('2014'!$A$2:$A$50=$A30,MOD('2014'!O$2:O$50,1),0))+SUM(IF('2013'!$A$2:$A$50=$A30,MOD('2013'!O$2:O$50,1),0))+SUM(IF('2012'!$A$2:$A$50=$A30,MOD('2012'!O$2:O$50,1),0))</f>
        <v>0.39999999999999858</v>
      </c>
      <c r="AC30" s="21">
        <f t="shared" si="6"/>
        <v>0.39999999999999858</v>
      </c>
    </row>
    <row r="31" spans="1:29" ht="14.25" customHeight="1" x14ac:dyDescent="0.6">
      <c r="A31" s="13" t="s">
        <v>50</v>
      </c>
      <c r="B31" s="14">
        <f>SUMIF('2024'!$A$2:$A$50,$A31,'2024'!B$2:B$50)+SUMIF('2023'!$A$2:$A$50,$A31,'2023'!B$2:B$50)+SUMIF('2022'!$A$2:$A$50,$A31,'2022'!B$2:B$50)+SUMIF('2021'!$A$2:$A$50,$A31,'2021'!B$2:B$50)+SUMIF('2020'!$A$2:$A$50,$A31,'2020'!B$2:B$50)+SUMIF('2019'!$A$2:$A$50,$A31,'2019'!B$2:B$50)+SUMIF('2018'!$A$2:$A$50,$A31,'2018'!B$2:B$50)+SUMIF('2017'!$A$2:$A$50,$A31,'2017'!B$2:B$50)+SUMIF('2016'!$A$2:$A$50,$A31,'2016'!B$2:B$50)+SUMIF('2015'!$A$2:$A$50,$A31,'2015'!B$2:B$50)+SUMIF('2014'!$A$2:$A$50,$A31,'2014'!B$2:B$50)+SUMIF('2013'!$A$2:$A$50,$A31,'2013'!B$2:B$50)+SUMIF('2012'!$A$2:$A$50,$A31,'2012'!B$2:B$50)</f>
        <v>55</v>
      </c>
      <c r="C31" s="14">
        <f>SUMIF('2024'!$A$2:$A$50,$A31,'2024'!C$2:C$50)+SUMIF('2023'!$A$2:$A$50,$A31,'2023'!C$2:C$50)+SUMIF('2022'!$A$2:$A$50,$A31,'2022'!C$2:C$50)+SUMIF('2021'!$A$2:$A$50,$A31,'2021'!C$2:C$50)+SUMIF('2020'!$A$2:$A$50,$A31,'2020'!C$2:C$50)+SUMIF('2019'!$A$2:$A$50,$A31,'2019'!C$2:C$50)+SUMIF('2018'!$A$2:$A$50,$A31,'2018'!C$2:C$50)+SUMIF('2017'!$A$2:$A$50,$A31,'2017'!C$2:C$50)+SUMIF('2016'!$A$2:$A$50,$A31,'2016'!C$2:C$50)+SUMIF('2015'!$A$2:$A$50,$A31,'2015'!C$2:C$50)+SUMIF('2014'!$A$2:$A$50,$A31,'2014'!C$2:C$50)+SUMIF('2013'!$A$2:$A$50,$A31,'2013'!C$2:C$50)+SUMIF('2012'!$A$2:$A$50,$A31,'2012'!C$2:C$50)</f>
        <v>44</v>
      </c>
      <c r="D31" s="14">
        <f>SUMIF('2024'!$A$2:$A$50,$A31,'2024'!D$2:D$50)+SUMIF('2023'!$A$2:$A$50,$A31,'2023'!D$2:D$50)+SUMIF('2022'!$A$2:$A$50,$A31,'2022'!D$2:D$50)+SUMIF('2021'!$A$2:$A$50,$A31,'2021'!D$2:D$50)+SUMIF('2020'!$A$2:$A$50,$A31,'2020'!D$2:D$50)+SUMIF('2019'!$A$2:$A$50,$A31,'2019'!D$2:D$50)+SUMIF('2018'!$A$2:$A$50,$A31,'2018'!D$2:D$50)+SUMIF('2017'!$A$2:$A$50,$A31,'2017'!D$2:D$50)+SUMIF('2016'!$A$2:$A$50,$A31,'2016'!D$2:D$50)+SUMIF('2015'!$A$2:$A$50,$A31,'2015'!D$2:D$50)+SUMIF('2014'!$A$2:$A$50,$A31,'2014'!D$2:D$50)+SUMIF('2013'!$A$2:$A$50,$A31,'2013'!D$2:D$50)+SUMIF('2012'!$A$2:$A$50,$A31,'2012'!D$2:D$50)</f>
        <v>733</v>
      </c>
      <c r="E31" s="14" cm="1">
        <f t="array" ref="E31">MAX(IF('2024'!$A$2:$A$50=$A31,'2024'!E$2:E$50),IF('2023'!$A$2:$A$50=$A31,'2023'!E$2:E$50),IF('2022'!$A$2:$A$50=$A31,'2022'!E$2:E$50),IF('2021'!$A$2:$A$50=$A31,'2021'!E$2:E$50),IF('2020'!$A$2:$A$50=$A31,'2020'!E$2:E$50),IF('2019'!$A$2:$A$50=$A31,'2019'!E$2:E$50),IF('2018'!$A$2:$A$50=$A31,'2018'!E$2:E$50),IF('2017'!$A$2:$A$50=$A31,'2017'!E$2:E$50),IF('2016'!$A$2:$A$50=$A31,'2016'!E$2:E$50),IF('2015'!$A$2:$A$50=$A31,'2015'!E$2:E$50),IF('2014'!$A$2:$A$50=$A31,'2014'!E$2:E$50),IF('2013'!$A$2:$A$50=$A31,'2013'!E$2:E$50),IF('2012'!$A$2:$A$50=$A31,'2012'!E$2:E$50))</f>
        <v>76</v>
      </c>
      <c r="F31" s="14">
        <f>SUMIF('2024'!$A$2:$A$50,$A31,'2024'!F$2:F$50)+SUMIF('2023'!$A$2:$A$50,$A31,'2023'!F$2:F$50)+SUMIF('2022'!$A$2:$A$50,$A31,'2022'!F$2:F$50)+SUMIF('2021'!$A$2:$A$50,$A31,'2021'!F$2:F$50)+SUMIF('2020'!$A$2:$A$50,$A31,'2020'!F$2:F$50)+SUMIF('2019'!$A$2:$A$50,$A31,'2019'!F$2:F$50)+SUMIF('2018'!$A$2:$A$50,$A31,'2018'!F$2:F$50)+SUMIF('2017'!$A$2:$A$50,$A31,'2017'!F$2:F$50)+SUMIF('2016'!$A$2:$A$50,$A31,'2016'!F$2:F$50)+SUMIF('2015'!$A$2:$A$50,$A31,'2015'!F$2:F$50)+SUMIF('2014'!$A$2:$A$50,$A31,'2014'!F$2:F$50)+SUMIF('2013'!$A$2:$A$50,$A31,'2013'!F$2:F$50)+SUMIF('2012'!$A$2:$A$50,$A31,'2012'!F$2:F$50)</f>
        <v>5</v>
      </c>
      <c r="G31" s="15">
        <f t="shared" si="0"/>
        <v>18.794871794871796</v>
      </c>
      <c r="H31" s="14">
        <f>SUMIF('2024'!$A$2:$A$50,$A31,'2024'!H$2:H$50)+SUMIF('2023'!$A$2:$A$50,$A31,'2023'!H$2:H$50)+SUMIF('2022'!$A$2:$A$50,$A31,'2022'!H$2:H$50)+SUMIF('2021'!$A$2:$A$50,$A31,'2021'!H$2:H$50)+SUMIF('2020'!$A$2:$A$50,$A31,'2020'!H$2:H$50)+SUMIF('2019'!$A$2:$A$50,$A31,'2019'!H$2:H$50)+SUMIF('2018'!$A$2:$A$50,$A31,'2018'!H$2:H$50)+SUMIF('2017'!$A$2:$A$50,$A31,'2017'!H$2:H$50)+SUMIF('2016'!$A$2:$A$50,$A31,'2016'!H$2:H$50)+SUMIF('2015'!$A$2:$A$50,$A31,'2015'!H$2:H$50)+SUMIF('2014'!$A$2:$A$50,$A31,'2014'!H$2:H$50)+SUMIF('2013'!$A$2:$A$50,$A31,'2013'!H$2:H$50)+SUMIF('2012'!$A$2:$A$50,$A31,'2012'!H$2:H$50)</f>
        <v>4</v>
      </c>
      <c r="I31" s="14">
        <f>SUMIF('2024'!$A$2:$A$50,$A31,'2024'!I$2:I$50)+SUMIF('2023'!$A$2:$A$50,$A31,'2023'!I$2:I$50)+SUMIF('2022'!$A$2:$A$50,$A31,'2022'!I$2:I$50)+SUMIF('2021'!$A$2:$A$50,$A31,'2021'!I$2:I$50)+SUMIF('2020'!$A$2:$A$50,$A31,'2020'!I$2:I$50)+SUMIF('2019'!$A$2:$A$50,$A31,'2019'!I$2:I$50)+SUMIF('2018'!$A$2:$A$50,$A31,'2018'!I$2:I$50)+SUMIF('2017'!$A$2:$A$50,$A31,'2017'!I$2:I$50)+SUMIF('2016'!$A$2:$A$50,$A31,'2016'!I$2:I$50)+SUMIF('2015'!$A$2:$A$50,$A31,'2015'!I$2:I$50)+SUMIF('2014'!$A$2:$A$50,$A31,'2014'!I$2:I$50)+SUMIF('2013'!$A$2:$A$50,$A31,'2013'!I$2:I$50)+SUMIF('2012'!$A$2:$A$50,$A31,'2012'!I$2:I$50)</f>
        <v>0</v>
      </c>
      <c r="J31" s="14">
        <f>SUMIF('2024'!$A$2:$A$50,$A31,'2024'!J$2:J$50)+SUMIF('2023'!$A$2:$A$50,$A31,'2023'!J$2:J$50)</f>
        <v>1</v>
      </c>
      <c r="K31" s="14">
        <f>SUMIF('2024'!$A$2:$A$50,$A31,'2024'!K$2:K$50)+SUMIF('2023'!$A$2:$A$50,$A31,'2023'!K$2:K$50)</f>
        <v>1</v>
      </c>
      <c r="L31" s="14">
        <f>SUMIF('2024'!$A$2:$A$50,$A31,'2024'!L$2:L$50)+SUMIF('2023'!$A$2:$A$50,$A31,'2023'!L$2:L$50)+SUMIF('2022'!$A$2:$A$50,$A31,'2022'!J$2:J$50)+SUMIF('2021'!$A$2:$A$50,$A31,'2021'!J$2:J$50)+SUMIF('2020'!$A$2:$A$50,$A31,'2020'!J$2:J$50)+SUMIF('2019'!$A$2:$A$50,$A31,'2019'!J$2:J$50)+SUMIF('2018'!$A$2:$A$50,$A31,'2018'!J$2:J$50)+SUMIF('2017'!$A$2:$A$50,$A31,'2017'!J$2:J$50)+SUMIF('2016'!$A$2:$A$50,$A31,'2016'!J$2:J$50)+SUMIF('2015'!$A$2:$A$50,$A31,'2015'!J$2:J$50)+SUMIF('2014'!$A$2:$A$50,$A31,'2014'!J$2:J$50)+SUMIF('2013'!$A$2:$A$50,$A31,'2013'!J$2:J$50)+SUMIF('2012'!$A$2:$A$50,$A31,'2012'!J$2:J$50)</f>
        <v>2</v>
      </c>
      <c r="M31" s="14">
        <f>SUMIF('2024'!$A$2:$A$50,$A31,'2024'!M$2:M$50)+SUMIF('2023'!$A$2:$A$50,$A31,'2023'!M$2:M$50)+SUMIF('2022'!$A$2:$A$50,$A31,'2022'!K$2:K$50)+SUMIF('2021'!$A$2:$A$50,$A31,'2021'!K$2:K$50)+SUMIF('2020'!$A$2:$A$50,$A31,'2020'!K$2:K$50)+SUMIF('2019'!$A$2:$A$50,$A31,'2019'!K$2:K$50)+SUMIF('2018'!$A$2:$A$50,$A31,'2018'!K$2:K$50)+SUMIF('2017'!$A$2:$A$50,$A31,'2017'!K$2:K$50)+SUMIF('2016'!$A$2:$A$50,$A31,'2016'!K$2:K$50)+SUMIF('2015'!$A$2:$A$50,$A31,'2015'!K$2:K$50)+SUMIF('2014'!$A$2:$A$50,$A31,'2014'!K$2:K$50)+SUMIF('2013'!$A$2:$A$50,$A31,'2013'!K$2:K$50)+SUMIF('2012'!$A$2:$A$50,$A31,'2012'!K$2:K$50)</f>
        <v>29</v>
      </c>
      <c r="N31" s="14">
        <f>SUMIF('2024'!$A$2:$A$50,$A31,'2024'!N$2:N$50)+SUMIF('2023'!$A$2:$A$50,$A31,'2023'!N$2:N$50)+SUMIF('2022'!$A$2:$A$50,$A31,'2022'!L$2:L$50)+SUMIF('2021'!$A$2:$A$50,$A31,'2021'!L$2:L$50)+SUMIF('2020'!$A$2:$A$50,$A31,'2020'!L$2:L$50)+SUMIF('2019'!$A$2:$A$50,$A31,'2019'!L$2:L$50)+SUMIF('2018'!$A$2:$A$50,$A31,'2018'!L$2:L$50)+SUMIF('2017'!$A$2:$A$50,$A31,'2017'!L$2:L$50)+SUMIF('2016'!$A$2:$A$50,$A31,'2016'!L$2:L$50)+SUMIF('2015'!$A$2:$A$50,$A31,'2015'!L$2:L$50)+SUMIF('2014'!$A$2:$A$50,$A31,'2014'!L$2:L$50)+SUMIF('2013'!$A$2:$A$50,$A31,'2013'!L$2:L$50)+SUMIF('2012'!$A$2:$A$50,$A31,'2012'!L$2:L$50)</f>
        <v>8</v>
      </c>
      <c r="O31" s="14">
        <f>SUMIF('2024'!$A$2:$A$50,$A31,'2024'!O$2:O$50)+SUMIF('2023'!$A$2:$A$50,$A31,'2023'!O$2:O$50)+SUMIF('2022'!$A$2:$A$50,$A31,'2022'!M$2:M$50)+SUMIF('2021'!$A$2:$A$50,$A31,'2021'!M$2:M$50)+SUMIF('2020'!$A$2:$A$50,$A31,'2020'!M$2:M$50)+SUMIF('2019'!$A$2:$A$50,$A31,'2019'!M$2:M$50)+SUMIF('2018'!$A$2:$A$50,$A31,'2018'!M$2:M$50)+SUMIF('2017'!$A$2:$A$50,$A31,'2017'!M$2:M$50)+SUMIF('2016'!$A$2:$A$50,$A31,'2016'!M$2:M$50)+SUMIF('2015'!$A$2:$A$50,$A31,'2015'!M$2:M$50)+SUMIF('2014'!$A$2:$A$50,$A31,'2014'!M$2:M$50)+SUMIF('2013'!$A$2:$A$50,$A31,'2013'!M$2:M$50)+SUMIF('2012'!$A$2:$A$50,$A31,'2012'!M$2:M$50)</f>
        <v>0</v>
      </c>
      <c r="P31" s="14">
        <f t="shared" si="1"/>
        <v>37</v>
      </c>
      <c r="Q31" s="14">
        <f t="shared" si="2"/>
        <v>247.5</v>
      </c>
      <c r="R31" s="14">
        <f>SUMIF('2024'!$A$2:$A$50,$A31,'2024'!R$2:R$50)+SUMIF('2023'!$A$2:$A$50,$A31,'2023'!R$2:R$50)+SUMIF('2022'!$A$2:$A$50,$A31,'2022'!P$2:P$50)+SUMIF('2021'!$A$2:$A$50,$A31,'2021'!P$2:P$50)+SUMIF('2020'!$A$2:$A$50,$A31,'2020'!P$2:P$50)+SUMIF('2019'!$A$2:$A$50,$A31,'2019'!P$2:P$50)+SUMIF('2018'!$A$2:$A$50,$A31,'2018'!P$2:P$50)+SUMIF('2017'!$A$2:$A$50,$A31,'2017'!P$2:P$50)+SUMIF('2016'!$A$2:$A$50,$A31,'2016'!P$2:P$50)+SUMIF('2015'!$A$2:$A$50,$A31,'2015'!P$2:P$50)+SUMIF('2014'!$A$2:$A$50,$A31,'2014'!P$2:P$50)+SUMIF('2013'!$A$2:$A$50,$A31,'2013'!P$2:P$50)+SUMIF('2012'!$A$2:$A$50,$A31,'2012'!P$2:P$50)</f>
        <v>1072</v>
      </c>
      <c r="S31" s="14">
        <f>SUMIF('2024'!$A$2:$A$50,$A31,'2024'!S$2:S$50)+SUMIF('2023'!$A$2:$A$50,$A31,'2023'!S$2:S$50)+SUMIF('2022'!$A$2:$A$50,$A31,'2022'!Q$2:Q$50)+SUMIF('2021'!$A$2:$A$50,$A31,'2021'!Q$2:Q$50)+SUMIF('2020'!$A$2:$A$50,$A31,'2020'!Q$2:Q$50)+SUMIF('2019'!$A$2:$A$50,$A31,'2019'!Q$2:Q$50)+SUMIF('2018'!$A$2:$A$50,$A31,'2018'!Q$2:Q$50)+SUMIF('2017'!$A$2:$A$50,$A31,'2017'!Q$2:Q$50)+SUMIF('2016'!$A$2:$A$50,$A31,'2016'!Q$2:Q$50)+SUMIF('2015'!$A$2:$A$50,$A31,'2015'!Q$2:Q$50)+SUMIF('2014'!$A$2:$A$50,$A31,'2014'!Q$2:Q$50)+SUMIF('2013'!$A$2:$A$50,$A31,'2013'!Q$2:Q$50)+SUMIF('2012'!$A$2:$A$50,$A31,'2012'!Q$2:Q$50)</f>
        <v>69</v>
      </c>
      <c r="T31" s="15">
        <f t="shared" si="3"/>
        <v>15.536231884057971</v>
      </c>
      <c r="U31" s="15">
        <f t="shared" si="4"/>
        <v>4.3313131313131317</v>
      </c>
      <c r="V31" s="16">
        <f t="shared" si="5"/>
        <v>21.55072463768116</v>
      </c>
      <c r="W31" s="17" cm="1">
        <f t="array" ref="W31">MAX(IF('2024'!$A$2:$A$50=$A31,'2024'!$W$2:$W$50),IF('2023'!$A$2:$A$50=$A31,'2023'!$W$2:$W$50),IF('2022'!$A$2:$A$50=$A31,'2022'!$U$2:U$50),IF('2021'!$A$2:$A$50=$A31,'2021'!$U$2:U$50),IF('2020'!$A$2:$A$50=$A31,'2020'!$U$2:U$50),IF('2019'!$A$2:$A$50=$A31,'2019'!$U$2:U$50),IF('2018'!$A$2:$A$50=$A31,'2018'!$U$2:U$50),IF('2017'!$A$2:$A$50=$A31,'2017'!$U$2:U$50),IF('2016'!$A$2:$A$50=$A31,'2016'!$U$2:U$50),IF('2015'!$A$2:$A$50=$A31,'2015'!$U$2:U$50),IF('2014'!$A$2:$A$50=$A31,'2014'!$U$2:U$50),IF('2013'!$A$2:$A$50=$A31,'2013'!$U$2:U$50),IF('2012'!$A$2:$A$50=$A31,'2012'!$U$2:U$50))</f>
        <v>5</v>
      </c>
      <c r="X31" s="18" t="s">
        <v>23</v>
      </c>
      <c r="Y31" s="19" cm="1">
        <f t="array" ref="Y31">MIN(IF(IF('2024'!$A$2:A$50=$A31,1,0)*IF('2024'!$W$2:$W$50=$W31,1,0)&gt;0,'2024'!$Y$2:$Y$50),IF(IF('2023'!$A$2:A$50=$A31,1,0)*IF('2023'!$W$2:$W$50=$W31,1,0)&gt;0,'2023'!$Y$2:$Y$50),IF(IF('2022'!$A$2:A$50=$A31,1,0)*IF('2022'!$U$2:$U$50=$W31,1,0)&gt;0,'2022'!$W$2:$W$50),IF(IF('2021'!$A$2:A$50=$A31,1,0)*IF('2021'!$U$2:$U$50=$W31,1,0)&gt;0,'2021'!$W$2:$W$50),IF(IF('2020'!$A$2:A$50=$A31,1,0)*IF('2020'!$U$2:$U$50=$W31,1,0)&gt;0,'2020'!$W$2:$W$50),IF(IF('2019'!$A$2:A$50=$A31,1,0)*IF('2019'!$U$2:$U$50=$W31,1,0)&gt;0,'2019'!$W$2:$W$50),IF(IF('2018'!$A$2:A$50=$A31,1,0)*IF('2018'!$U$2:$U$50=$W31,1,0)&gt;0,'2018'!$W$2:$W$50),IF(IF('2017'!$A$2:A$50=$A31,1,0)*IF('2017'!$U$2:$U$50=$W31,1,0)&gt;0,'2017'!$W$2:$W$50),IF(IF('2016'!$A$2:A$50=$A31,1,0)*IF('2016'!$U$2:$U$50=$W31,1,0)&gt;0,'2016'!$W$2:$W$50),IF(IF('2015'!$A$2:A$50=$A31,1,0)*IF('2015'!$U$2:$U$50=$W31,1,0)&gt;0,'2015'!$W$2:$W$50),IF(IF('2014'!$A$2:A$50=$A31,1,0)*IF('2014'!$U$2:$U$50=$W31,1,0)&gt;0,'2014'!$W$2:$W$50),IF(IF('2013'!$A$2:A$50=$A31,1,0)*IF('2013'!$U$2:$U$50=$W31,1,0)&gt;0,'2013'!$W$2:$W$50),IF(IF('2012'!$A$2:A$50=$A31,1,0)*IF('2012'!$U$2:$U$50=$W31,1,0)&gt;0,'2012'!$W$2:$W$50))</f>
        <v>12</v>
      </c>
      <c r="Z31" s="20"/>
      <c r="AA31" s="21" cm="1">
        <f t="array" ref="AA31">SUM(IF('2024'!$A$2:$A$50=$A31,TRUNC('2024'!Q$2:Q$50),0))+SUM(IF('2023'!$A$2:$A$50=$A31,TRUNC('2023'!Q$2:Q$50),0))+SUM(IF('2022'!$A$2:$A$50=$A31,TRUNC('2022'!O$2:O$50),0))+SUM(IF('2021'!$A$2:$A$50=$A31,TRUNC('2021'!O$2:O$50),0))+SUM(IF('2020'!$A$2:$A$50=$A31,TRUNC('2020'!O$2:O$50),0))+SUM(IF('2019'!$A$2:$A$50=$A31,TRUNC('2019'!O$2:O$50),0))+SUM(IF('2018'!$A$2:$A$50=$A31,TRUNC('2018'!O$2:O$50),0))+SUM(IF('2017'!$A$2:$A$50=$A31,TRUNC('2017'!O$2:O$50),0))+SUM(IF('2016'!$A$2:$A$50=$A31,TRUNC('2016'!O$2:O$50),0))+SUM(IF('2015'!$A$2:$A$50=$A31,TRUNC('2015'!O$2:O$50),0))+SUM(IF('2014'!$A$2:$A$50=$A31,TRUNC('2014'!O$2:O$50),0))+SUM(IF('2013'!$A$2:$A$50=$A31,TRUNC('2013'!O$2:O$50),0))+SUM(IF('2012'!$A$2:$A$50=$A31,TRUNC('2012'!O$2:O$50),0))</f>
        <v>246</v>
      </c>
      <c r="AB31" s="21" cm="1">
        <f t="array" ref="AB31">SUM(IF('2024'!$A$2:$A$50=$A31,MOD('2024'!Q$2:Q$50,1),0))+SUM(IF('2023'!$A$2:$A$50=$A31,MOD('2023'!Q$2:Q$50,1),0))+SUM(IF('2022'!$A$2:$A$50=$A31,MOD('2022'!O$2:O$50,1),0))+SUM(IF('2021'!$A$2:$A$50=$A31,MOD('2021'!O$2:O$50,1),0))+SUM(IF('2020'!$A$2:$A$50=$A31,MOD('2020'!O$2:O$50,1),0))+SUM(IF('2019'!$A$2:$A$50=$A31,MOD('2019'!O$2:O$50,1),0))+SUM(IF('2018'!$A$2:$A$50=$A31,MOD('2018'!O$2:O$50,1),0))+SUM(IF('2017'!$A$2:$A$50=$A31,MOD('2017'!O$2:O$50,1),0))+SUM(IF('2016'!$A$2:$A$50=$A31,MOD('2016'!O$2:O$50,1),0))+SUM(IF('2015'!$A$2:$A$50=$A31,MOD('2015'!O$2:O$50,1),0))+SUM(IF('2014'!$A$2:$A$50=$A31,MOD('2014'!O$2:O$50,1),0))+SUM(IF('2013'!$A$2:$A$50=$A31,MOD('2013'!O$2:O$50,1),0))+SUM(IF('2012'!$A$2:$A$50=$A31,MOD('2012'!O$2:O$50,1),0))</f>
        <v>1.0999999999999979</v>
      </c>
      <c r="AC31" s="21">
        <f t="shared" si="6"/>
        <v>1.4999999999999978</v>
      </c>
    </row>
    <row r="32" spans="1:29" ht="14.25" customHeight="1" x14ac:dyDescent="0.6">
      <c r="A32" s="13" t="s">
        <v>51</v>
      </c>
      <c r="B32" s="14">
        <f>SUMIF('2024'!$A$2:$A$50,$A32,'2024'!B$2:B$50)+SUMIF('2023'!$A$2:$A$50,$A32,'2023'!B$2:B$50)+SUMIF('2022'!$A$2:$A$50,$A32,'2022'!B$2:B$50)+SUMIF('2021'!$A$2:$A$50,$A32,'2021'!B$2:B$50)+SUMIF('2020'!$A$2:$A$50,$A32,'2020'!B$2:B$50)+SUMIF('2019'!$A$2:$A$50,$A32,'2019'!B$2:B$50)+SUMIF('2018'!$A$2:$A$50,$A32,'2018'!B$2:B$50)+SUMIF('2017'!$A$2:$A$50,$A32,'2017'!B$2:B$50)+SUMIF('2016'!$A$2:$A$50,$A32,'2016'!B$2:B$50)+SUMIF('2015'!$A$2:$A$50,$A32,'2015'!B$2:B$50)+SUMIF('2014'!$A$2:$A$50,$A32,'2014'!B$2:B$50)+SUMIF('2013'!$A$2:$A$50,$A32,'2013'!B$2:B$50)+SUMIF('2012'!$A$2:$A$50,$A32,'2012'!B$2:B$50)</f>
        <v>46</v>
      </c>
      <c r="C32" s="14">
        <f>SUMIF('2024'!$A$2:$A$50,$A32,'2024'!C$2:C$50)+SUMIF('2023'!$A$2:$A$50,$A32,'2023'!C$2:C$50)+SUMIF('2022'!$A$2:$A$50,$A32,'2022'!C$2:C$50)+SUMIF('2021'!$A$2:$A$50,$A32,'2021'!C$2:C$50)+SUMIF('2020'!$A$2:$A$50,$A32,'2020'!C$2:C$50)+SUMIF('2019'!$A$2:$A$50,$A32,'2019'!C$2:C$50)+SUMIF('2018'!$A$2:$A$50,$A32,'2018'!C$2:C$50)+SUMIF('2017'!$A$2:$A$50,$A32,'2017'!C$2:C$50)+SUMIF('2016'!$A$2:$A$50,$A32,'2016'!C$2:C$50)+SUMIF('2015'!$A$2:$A$50,$A32,'2015'!C$2:C$50)+SUMIF('2014'!$A$2:$A$50,$A32,'2014'!C$2:C$50)+SUMIF('2013'!$A$2:$A$50,$A32,'2013'!C$2:C$50)+SUMIF('2012'!$A$2:$A$50,$A32,'2012'!C$2:C$50)</f>
        <v>38</v>
      </c>
      <c r="D32" s="14">
        <f>SUMIF('2024'!$A$2:$A$50,$A32,'2024'!D$2:D$50)+SUMIF('2023'!$A$2:$A$50,$A32,'2023'!D$2:D$50)+SUMIF('2022'!$A$2:$A$50,$A32,'2022'!D$2:D$50)+SUMIF('2021'!$A$2:$A$50,$A32,'2021'!D$2:D$50)+SUMIF('2020'!$A$2:$A$50,$A32,'2020'!D$2:D$50)+SUMIF('2019'!$A$2:$A$50,$A32,'2019'!D$2:D$50)+SUMIF('2018'!$A$2:$A$50,$A32,'2018'!D$2:D$50)+SUMIF('2017'!$A$2:$A$50,$A32,'2017'!D$2:D$50)+SUMIF('2016'!$A$2:$A$50,$A32,'2016'!D$2:D$50)+SUMIF('2015'!$A$2:$A$50,$A32,'2015'!D$2:D$50)+SUMIF('2014'!$A$2:$A$50,$A32,'2014'!D$2:D$50)+SUMIF('2013'!$A$2:$A$50,$A32,'2013'!D$2:D$50)+SUMIF('2012'!$A$2:$A$50,$A32,'2012'!D$2:D$50)</f>
        <v>182</v>
      </c>
      <c r="E32" s="14" cm="1">
        <f t="array" ref="E32">MAX(IF('2024'!$A$2:$A$50=$A32,'2024'!E$2:E$50),IF('2023'!$A$2:$A$50=$A32,'2023'!E$2:E$50),IF('2022'!$A$2:$A$50=$A32,'2022'!E$2:E$50),IF('2021'!$A$2:$A$50=$A32,'2021'!E$2:E$50),IF('2020'!$A$2:$A$50=$A32,'2020'!E$2:E$50),IF('2019'!$A$2:$A$50=$A32,'2019'!E$2:E$50),IF('2018'!$A$2:$A$50=$A32,'2018'!E$2:E$50),IF('2017'!$A$2:$A$50=$A32,'2017'!E$2:E$50),IF('2016'!$A$2:$A$50=$A32,'2016'!E$2:E$50),IF('2015'!$A$2:$A$50=$A32,'2015'!E$2:E$50),IF('2014'!$A$2:$A$50=$A32,'2014'!E$2:E$50),IF('2013'!$A$2:$A$50=$A32,'2013'!E$2:E$50),IF('2012'!$A$2:$A$50=$A32,'2012'!E$2:E$50))</f>
        <v>24</v>
      </c>
      <c r="F32" s="14">
        <f>SUMIF('2024'!$A$2:$A$50,$A32,'2024'!F$2:F$50)+SUMIF('2023'!$A$2:$A$50,$A32,'2023'!F$2:F$50)+SUMIF('2022'!$A$2:$A$50,$A32,'2022'!F$2:F$50)+SUMIF('2021'!$A$2:$A$50,$A32,'2021'!F$2:F$50)+SUMIF('2020'!$A$2:$A$50,$A32,'2020'!F$2:F$50)+SUMIF('2019'!$A$2:$A$50,$A32,'2019'!F$2:F$50)+SUMIF('2018'!$A$2:$A$50,$A32,'2018'!F$2:F$50)+SUMIF('2017'!$A$2:$A$50,$A32,'2017'!F$2:F$50)+SUMIF('2016'!$A$2:$A$50,$A32,'2016'!F$2:F$50)+SUMIF('2015'!$A$2:$A$50,$A32,'2015'!F$2:F$50)+SUMIF('2014'!$A$2:$A$50,$A32,'2014'!F$2:F$50)+SUMIF('2013'!$A$2:$A$50,$A32,'2013'!F$2:F$50)+SUMIF('2012'!$A$2:$A$50,$A32,'2012'!F$2:F$50)</f>
        <v>8</v>
      </c>
      <c r="G32" s="15">
        <f t="shared" si="0"/>
        <v>6.0666666666666664</v>
      </c>
      <c r="H32" s="14">
        <f>SUMIF('2024'!$A$2:$A$50,$A32,'2024'!H$2:H$50)+SUMIF('2023'!$A$2:$A$50,$A32,'2023'!H$2:H$50)+SUMIF('2022'!$A$2:$A$50,$A32,'2022'!H$2:H$50)+SUMIF('2021'!$A$2:$A$50,$A32,'2021'!H$2:H$50)+SUMIF('2020'!$A$2:$A$50,$A32,'2020'!H$2:H$50)+SUMIF('2019'!$A$2:$A$50,$A32,'2019'!H$2:H$50)+SUMIF('2018'!$A$2:$A$50,$A32,'2018'!H$2:H$50)+SUMIF('2017'!$A$2:$A$50,$A32,'2017'!H$2:H$50)+SUMIF('2016'!$A$2:$A$50,$A32,'2016'!H$2:H$50)+SUMIF('2015'!$A$2:$A$50,$A32,'2015'!H$2:H$50)+SUMIF('2014'!$A$2:$A$50,$A32,'2014'!H$2:H$50)+SUMIF('2013'!$A$2:$A$50,$A32,'2013'!H$2:H$50)+SUMIF('2012'!$A$2:$A$50,$A32,'2012'!H$2:H$50)</f>
        <v>0</v>
      </c>
      <c r="I32" s="14">
        <f>SUMIF('2024'!$A$2:$A$50,$A32,'2024'!I$2:I$50)+SUMIF('2023'!$A$2:$A$50,$A32,'2023'!I$2:I$50)+SUMIF('2022'!$A$2:$A$50,$A32,'2022'!I$2:I$50)+SUMIF('2021'!$A$2:$A$50,$A32,'2021'!I$2:I$50)+SUMIF('2020'!$A$2:$A$50,$A32,'2020'!I$2:I$50)+SUMIF('2019'!$A$2:$A$50,$A32,'2019'!I$2:I$50)+SUMIF('2018'!$A$2:$A$50,$A32,'2018'!I$2:I$50)+SUMIF('2017'!$A$2:$A$50,$A32,'2017'!I$2:I$50)+SUMIF('2016'!$A$2:$A$50,$A32,'2016'!I$2:I$50)+SUMIF('2015'!$A$2:$A$50,$A32,'2015'!I$2:I$50)+SUMIF('2014'!$A$2:$A$50,$A32,'2014'!I$2:I$50)+SUMIF('2013'!$A$2:$A$50,$A32,'2013'!I$2:I$50)+SUMIF('2012'!$A$2:$A$50,$A32,'2012'!I$2:I$50)</f>
        <v>0</v>
      </c>
      <c r="J32" s="14">
        <f>SUMIF('2024'!$A$2:$A$50,$A32,'2024'!J$2:J$50)+SUMIF('2023'!$A$2:$A$50,$A32,'2023'!J$2:J$50)</f>
        <v>0</v>
      </c>
      <c r="K32" s="14">
        <f>SUMIF('2024'!$A$2:$A$50,$A32,'2024'!K$2:K$50)+SUMIF('2023'!$A$2:$A$50,$A32,'2023'!K$2:K$50)</f>
        <v>0</v>
      </c>
      <c r="L32" s="14">
        <f>SUMIF('2024'!$A$2:$A$50,$A32,'2024'!L$2:L$50)+SUMIF('2023'!$A$2:$A$50,$A32,'2023'!L$2:L$50)+SUMIF('2022'!$A$2:$A$50,$A32,'2022'!J$2:J$50)+SUMIF('2021'!$A$2:$A$50,$A32,'2021'!J$2:J$50)+SUMIF('2020'!$A$2:$A$50,$A32,'2020'!J$2:J$50)+SUMIF('2019'!$A$2:$A$50,$A32,'2019'!J$2:J$50)+SUMIF('2018'!$A$2:$A$50,$A32,'2018'!J$2:J$50)+SUMIF('2017'!$A$2:$A$50,$A32,'2017'!J$2:J$50)+SUMIF('2016'!$A$2:$A$50,$A32,'2016'!J$2:J$50)+SUMIF('2015'!$A$2:$A$50,$A32,'2015'!J$2:J$50)+SUMIF('2014'!$A$2:$A$50,$A32,'2014'!J$2:J$50)+SUMIF('2013'!$A$2:$A$50,$A32,'2013'!J$2:J$50)+SUMIF('2012'!$A$2:$A$50,$A32,'2012'!J$2:J$50)</f>
        <v>9</v>
      </c>
      <c r="M32" s="14">
        <f>SUMIF('2024'!$A$2:$A$50,$A32,'2024'!M$2:M$50)+SUMIF('2023'!$A$2:$A$50,$A32,'2023'!M$2:M$50)+SUMIF('2022'!$A$2:$A$50,$A32,'2022'!K$2:K$50)+SUMIF('2021'!$A$2:$A$50,$A32,'2021'!K$2:K$50)+SUMIF('2020'!$A$2:$A$50,$A32,'2020'!K$2:K$50)+SUMIF('2019'!$A$2:$A$50,$A32,'2019'!K$2:K$50)+SUMIF('2018'!$A$2:$A$50,$A32,'2018'!K$2:K$50)+SUMIF('2017'!$A$2:$A$50,$A32,'2017'!K$2:K$50)+SUMIF('2016'!$A$2:$A$50,$A32,'2016'!K$2:K$50)+SUMIF('2015'!$A$2:$A$50,$A32,'2015'!K$2:K$50)+SUMIF('2014'!$A$2:$A$50,$A32,'2014'!K$2:K$50)+SUMIF('2013'!$A$2:$A$50,$A32,'2013'!K$2:K$50)+SUMIF('2012'!$A$2:$A$50,$A32,'2012'!K$2:K$50)</f>
        <v>10</v>
      </c>
      <c r="N32" s="14">
        <f>SUMIF('2024'!$A$2:$A$50,$A32,'2024'!N$2:N$50)+SUMIF('2023'!$A$2:$A$50,$A32,'2023'!N$2:N$50)+SUMIF('2022'!$A$2:$A$50,$A32,'2022'!L$2:L$50)+SUMIF('2021'!$A$2:$A$50,$A32,'2021'!L$2:L$50)+SUMIF('2020'!$A$2:$A$50,$A32,'2020'!L$2:L$50)+SUMIF('2019'!$A$2:$A$50,$A32,'2019'!L$2:L$50)+SUMIF('2018'!$A$2:$A$50,$A32,'2018'!L$2:L$50)+SUMIF('2017'!$A$2:$A$50,$A32,'2017'!L$2:L$50)+SUMIF('2016'!$A$2:$A$50,$A32,'2016'!L$2:L$50)+SUMIF('2015'!$A$2:$A$50,$A32,'2015'!L$2:L$50)+SUMIF('2014'!$A$2:$A$50,$A32,'2014'!L$2:L$50)+SUMIF('2013'!$A$2:$A$50,$A32,'2013'!L$2:L$50)+SUMIF('2012'!$A$2:$A$50,$A32,'2012'!L$2:L$50)</f>
        <v>3</v>
      </c>
      <c r="O32" s="14">
        <f>SUMIF('2024'!$A$2:$A$50,$A32,'2024'!O$2:O$50)+SUMIF('2023'!$A$2:$A$50,$A32,'2023'!O$2:O$50)+SUMIF('2022'!$A$2:$A$50,$A32,'2022'!M$2:M$50)+SUMIF('2021'!$A$2:$A$50,$A32,'2021'!M$2:M$50)+SUMIF('2020'!$A$2:$A$50,$A32,'2020'!M$2:M$50)+SUMIF('2019'!$A$2:$A$50,$A32,'2019'!M$2:M$50)+SUMIF('2018'!$A$2:$A$50,$A32,'2018'!M$2:M$50)+SUMIF('2017'!$A$2:$A$50,$A32,'2017'!M$2:M$50)+SUMIF('2016'!$A$2:$A$50,$A32,'2016'!M$2:M$50)+SUMIF('2015'!$A$2:$A$50,$A32,'2015'!M$2:M$50)+SUMIF('2014'!$A$2:$A$50,$A32,'2014'!M$2:M$50)+SUMIF('2013'!$A$2:$A$50,$A32,'2013'!M$2:M$50)+SUMIF('2012'!$A$2:$A$50,$A32,'2012'!M$2:M$50)</f>
        <v>4</v>
      </c>
      <c r="P32" s="14">
        <f t="shared" si="1"/>
        <v>17</v>
      </c>
      <c r="Q32" s="14">
        <f t="shared" si="2"/>
        <v>2</v>
      </c>
      <c r="R32" s="14">
        <f>SUMIF('2024'!$A$2:$A$50,$A32,'2024'!R$2:R$50)+SUMIF('2023'!$A$2:$A$50,$A32,'2023'!R$2:R$50)+SUMIF('2022'!$A$2:$A$50,$A32,'2022'!P$2:P$50)+SUMIF('2021'!$A$2:$A$50,$A32,'2021'!P$2:P$50)+SUMIF('2020'!$A$2:$A$50,$A32,'2020'!P$2:P$50)+SUMIF('2019'!$A$2:$A$50,$A32,'2019'!P$2:P$50)+SUMIF('2018'!$A$2:$A$50,$A32,'2018'!P$2:P$50)+SUMIF('2017'!$A$2:$A$50,$A32,'2017'!P$2:P$50)+SUMIF('2016'!$A$2:$A$50,$A32,'2016'!P$2:P$50)+SUMIF('2015'!$A$2:$A$50,$A32,'2015'!P$2:P$50)+SUMIF('2014'!$A$2:$A$50,$A32,'2014'!P$2:P$50)+SUMIF('2013'!$A$2:$A$50,$A32,'2013'!P$2:P$50)+SUMIF('2012'!$A$2:$A$50,$A32,'2012'!P$2:P$50)</f>
        <v>9</v>
      </c>
      <c r="S32" s="14">
        <f>SUMIF('2024'!$A$2:$A$50,$A32,'2024'!S$2:S$50)+SUMIF('2023'!$A$2:$A$50,$A32,'2023'!S$2:S$50)+SUMIF('2022'!$A$2:$A$50,$A32,'2022'!Q$2:Q$50)+SUMIF('2021'!$A$2:$A$50,$A32,'2021'!Q$2:Q$50)+SUMIF('2020'!$A$2:$A$50,$A32,'2020'!Q$2:Q$50)+SUMIF('2019'!$A$2:$A$50,$A32,'2019'!Q$2:Q$50)+SUMIF('2018'!$A$2:$A$50,$A32,'2018'!Q$2:Q$50)+SUMIF('2017'!$A$2:$A$50,$A32,'2017'!Q$2:Q$50)+SUMIF('2016'!$A$2:$A$50,$A32,'2016'!Q$2:Q$50)+SUMIF('2015'!$A$2:$A$50,$A32,'2015'!Q$2:Q$50)+SUMIF('2014'!$A$2:$A$50,$A32,'2014'!Q$2:Q$50)+SUMIF('2013'!$A$2:$A$50,$A32,'2013'!Q$2:Q$50)+SUMIF('2012'!$A$2:$A$50,$A32,'2012'!Q$2:Q$50)</f>
        <v>1</v>
      </c>
      <c r="T32" s="15">
        <f t="shared" si="3"/>
        <v>9</v>
      </c>
      <c r="U32" s="15">
        <f t="shared" si="4"/>
        <v>4.5</v>
      </c>
      <c r="V32" s="16">
        <f t="shared" si="5"/>
        <v>12</v>
      </c>
      <c r="W32" s="17" cm="1">
        <f t="array" ref="W32">MAX(IF('2024'!$A$2:$A$50=$A32,'2024'!$W$2:$W$50),IF('2023'!$A$2:$A$50=$A32,'2023'!$W$2:$W$50),IF('2022'!$A$2:$A$50=$A32,'2022'!$U$2:U$50),IF('2021'!$A$2:$A$50=$A32,'2021'!$U$2:U$50),IF('2020'!$A$2:$A$50=$A32,'2020'!$U$2:U$50),IF('2019'!$A$2:$A$50=$A32,'2019'!$U$2:U$50),IF('2018'!$A$2:$A$50=$A32,'2018'!$U$2:U$50),IF('2017'!$A$2:$A$50=$A32,'2017'!$U$2:U$50),IF('2016'!$A$2:$A$50=$A32,'2016'!$U$2:U$50),IF('2015'!$A$2:$A$50=$A32,'2015'!$U$2:U$50),IF('2014'!$A$2:$A$50=$A32,'2014'!$U$2:U$50),IF('2013'!$A$2:$A$50=$A32,'2013'!$U$2:U$50),IF('2012'!$A$2:$A$50=$A32,'2012'!$U$2:U$50))</f>
        <v>1</v>
      </c>
      <c r="X32" s="18" t="s">
        <v>23</v>
      </c>
      <c r="Y32" s="19" cm="1">
        <f t="array" ref="Y32">MIN(IF(IF('2024'!$A$2:A$50=$A32,1,0)*IF('2024'!$W$2:$W$50=$W32,1,0)&gt;0,'2024'!$Y$2:$Y$50),IF(IF('2023'!$A$2:A$50=$A32,1,0)*IF('2023'!$W$2:$W$50=$W32,1,0)&gt;0,'2023'!$Y$2:$Y$50),IF(IF('2022'!$A$2:A$50=$A32,1,0)*IF('2022'!$U$2:$U$50=$W32,1,0)&gt;0,'2022'!$W$2:$W$50),IF(IF('2021'!$A$2:A$50=$A32,1,0)*IF('2021'!$U$2:$U$50=$W32,1,0)&gt;0,'2021'!$W$2:$W$50),IF(IF('2020'!$A$2:A$50=$A32,1,0)*IF('2020'!$U$2:$U$50=$W32,1,0)&gt;0,'2020'!$W$2:$W$50),IF(IF('2019'!$A$2:A$50=$A32,1,0)*IF('2019'!$U$2:$U$50=$W32,1,0)&gt;0,'2019'!$W$2:$W$50),IF(IF('2018'!$A$2:A$50=$A32,1,0)*IF('2018'!$U$2:$U$50=$W32,1,0)&gt;0,'2018'!$W$2:$W$50),IF(IF('2017'!$A$2:A$50=$A32,1,0)*IF('2017'!$U$2:$U$50=$W32,1,0)&gt;0,'2017'!$W$2:$W$50),IF(IF('2016'!$A$2:A$50=$A32,1,0)*IF('2016'!$U$2:$U$50=$W32,1,0)&gt;0,'2016'!$W$2:$W$50),IF(IF('2015'!$A$2:A$50=$A32,1,0)*IF('2015'!$U$2:$U$50=$W32,1,0)&gt;0,'2015'!$W$2:$W$50),IF(IF('2014'!$A$2:A$50=$A32,1,0)*IF('2014'!$U$2:$U$50=$W32,1,0)&gt;0,'2014'!$W$2:$W$50),IF(IF('2013'!$A$2:A$50=$A32,1,0)*IF('2013'!$U$2:$U$50=$W32,1,0)&gt;0,'2013'!$W$2:$W$50),IF(IF('2012'!$A$2:A$50=$A32,1,0)*IF('2012'!$U$2:$U$50=$W32,1,0)&gt;0,'2012'!$W$2:$W$50))</f>
        <v>9</v>
      </c>
      <c r="Z32" s="20"/>
      <c r="AA32" s="21" cm="1">
        <f t="array" ref="AA32">SUM(IF('2024'!$A$2:$A$50=$A32,TRUNC('2024'!Q$2:Q$50),0))+SUM(IF('2023'!$A$2:$A$50=$A32,TRUNC('2023'!Q$2:Q$50),0))+SUM(IF('2022'!$A$2:$A$50=$A32,TRUNC('2022'!O$2:O$50),0))+SUM(IF('2021'!$A$2:$A$50=$A32,TRUNC('2021'!O$2:O$50),0))+SUM(IF('2020'!$A$2:$A$50=$A32,TRUNC('2020'!O$2:O$50),0))+SUM(IF('2019'!$A$2:$A$50=$A32,TRUNC('2019'!O$2:O$50),0))+SUM(IF('2018'!$A$2:$A$50=$A32,TRUNC('2018'!O$2:O$50),0))+SUM(IF('2017'!$A$2:$A$50=$A32,TRUNC('2017'!O$2:O$50),0))+SUM(IF('2016'!$A$2:$A$50=$A32,TRUNC('2016'!O$2:O$50),0))+SUM(IF('2015'!$A$2:$A$50=$A32,TRUNC('2015'!O$2:O$50),0))+SUM(IF('2014'!$A$2:$A$50=$A32,TRUNC('2014'!O$2:O$50),0))+SUM(IF('2013'!$A$2:$A$50=$A32,TRUNC('2013'!O$2:O$50),0))+SUM(IF('2012'!$A$2:$A$50=$A32,TRUNC('2012'!O$2:O$50),0))</f>
        <v>2</v>
      </c>
      <c r="AB32" s="21" cm="1">
        <f t="array" ref="AB32">SUM(IF('2024'!$A$2:$A$50=$A32,MOD('2024'!Q$2:Q$50,1),0))+SUM(IF('2023'!$A$2:$A$50=$A32,MOD('2023'!Q$2:Q$50,1),0))+SUM(IF('2022'!$A$2:$A$50=$A32,MOD('2022'!O$2:O$50,1),0))+SUM(IF('2021'!$A$2:$A$50=$A32,MOD('2021'!O$2:O$50,1),0))+SUM(IF('2020'!$A$2:$A$50=$A32,MOD('2020'!O$2:O$50,1),0))+SUM(IF('2019'!$A$2:$A$50=$A32,MOD('2019'!O$2:O$50,1),0))+SUM(IF('2018'!$A$2:$A$50=$A32,MOD('2018'!O$2:O$50,1),0))+SUM(IF('2017'!$A$2:$A$50=$A32,MOD('2017'!O$2:O$50,1),0))+SUM(IF('2016'!$A$2:$A$50=$A32,MOD('2016'!O$2:O$50,1),0))+SUM(IF('2015'!$A$2:$A$50=$A32,MOD('2015'!O$2:O$50,1),0))+SUM(IF('2014'!$A$2:$A$50=$A32,MOD('2014'!O$2:O$50,1),0))+SUM(IF('2013'!$A$2:$A$50=$A32,MOD('2013'!O$2:O$50,1),0))+SUM(IF('2012'!$A$2:$A$50=$A32,MOD('2012'!O$2:O$50,1),0))</f>
        <v>0</v>
      </c>
      <c r="AC32" s="21">
        <f t="shared" si="6"/>
        <v>0</v>
      </c>
    </row>
    <row r="33" spans="1:29" ht="14.25" customHeight="1" x14ac:dyDescent="0.6">
      <c r="A33" s="13" t="s">
        <v>52</v>
      </c>
      <c r="B33" s="14">
        <f>SUMIF('2024'!$A$2:$A$50,$A33,'2024'!B$2:B$50)+SUMIF('2023'!$A$2:$A$50,$A33,'2023'!B$2:B$50)+SUMIF('2022'!$A$2:$A$50,$A33,'2022'!B$2:B$50)+SUMIF('2021'!$A$2:$A$50,$A33,'2021'!B$2:B$50)+SUMIF('2020'!$A$2:$A$50,$A33,'2020'!B$2:B$50)+SUMIF('2019'!$A$2:$A$50,$A33,'2019'!B$2:B$50)+SUMIF('2018'!$A$2:$A$50,$A33,'2018'!B$2:B$50)+SUMIF('2017'!$A$2:$A$50,$A33,'2017'!B$2:B$50)+SUMIF('2016'!$A$2:$A$50,$A33,'2016'!B$2:B$50)+SUMIF('2015'!$A$2:$A$50,$A33,'2015'!B$2:B$50)+SUMIF('2014'!$A$2:$A$50,$A33,'2014'!B$2:B$50)+SUMIF('2013'!$A$2:$A$50,$A33,'2013'!B$2:B$50)+SUMIF('2012'!$A$2:$A$50,$A33,'2012'!B$2:B$50)</f>
        <v>1</v>
      </c>
      <c r="C33" s="14">
        <f>SUMIF('2024'!$A$2:$A$50,$A33,'2024'!C$2:C$50)+SUMIF('2023'!$A$2:$A$50,$A33,'2023'!C$2:C$50)+SUMIF('2022'!$A$2:$A$50,$A33,'2022'!C$2:C$50)+SUMIF('2021'!$A$2:$A$50,$A33,'2021'!C$2:C$50)+SUMIF('2020'!$A$2:$A$50,$A33,'2020'!C$2:C$50)+SUMIF('2019'!$A$2:$A$50,$A33,'2019'!C$2:C$50)+SUMIF('2018'!$A$2:$A$50,$A33,'2018'!C$2:C$50)+SUMIF('2017'!$A$2:$A$50,$A33,'2017'!C$2:C$50)+SUMIF('2016'!$A$2:$A$50,$A33,'2016'!C$2:C$50)+SUMIF('2015'!$A$2:$A$50,$A33,'2015'!C$2:C$50)+SUMIF('2014'!$A$2:$A$50,$A33,'2014'!C$2:C$50)+SUMIF('2013'!$A$2:$A$50,$A33,'2013'!C$2:C$50)+SUMIF('2012'!$A$2:$A$50,$A33,'2012'!C$2:C$50)</f>
        <v>1</v>
      </c>
      <c r="D33" s="14">
        <f>SUMIF('2024'!$A$2:$A$50,$A33,'2024'!D$2:D$50)+SUMIF('2023'!$A$2:$A$50,$A33,'2023'!D$2:D$50)+SUMIF('2022'!$A$2:$A$50,$A33,'2022'!D$2:D$50)+SUMIF('2021'!$A$2:$A$50,$A33,'2021'!D$2:D$50)+SUMIF('2020'!$A$2:$A$50,$A33,'2020'!D$2:D$50)+SUMIF('2019'!$A$2:$A$50,$A33,'2019'!D$2:D$50)+SUMIF('2018'!$A$2:$A$50,$A33,'2018'!D$2:D$50)+SUMIF('2017'!$A$2:$A$50,$A33,'2017'!D$2:D$50)+SUMIF('2016'!$A$2:$A$50,$A33,'2016'!D$2:D$50)+SUMIF('2015'!$A$2:$A$50,$A33,'2015'!D$2:D$50)+SUMIF('2014'!$A$2:$A$50,$A33,'2014'!D$2:D$50)+SUMIF('2013'!$A$2:$A$50,$A33,'2013'!D$2:D$50)+SUMIF('2012'!$A$2:$A$50,$A33,'2012'!D$2:D$50)</f>
        <v>0</v>
      </c>
      <c r="E33" s="14" cm="1">
        <f t="array" ref="E33">MAX(IF('2024'!$A$2:$A$50=$A33,'2024'!E$2:E$50),IF('2023'!$A$2:$A$50=$A33,'2023'!E$2:E$50),IF('2022'!$A$2:$A$50=$A33,'2022'!E$2:E$50),IF('2021'!$A$2:$A$50=$A33,'2021'!E$2:E$50),IF('2020'!$A$2:$A$50=$A33,'2020'!E$2:E$50),IF('2019'!$A$2:$A$50=$A33,'2019'!E$2:E$50),IF('2018'!$A$2:$A$50=$A33,'2018'!E$2:E$50),IF('2017'!$A$2:$A$50=$A33,'2017'!E$2:E$50),IF('2016'!$A$2:$A$50=$A33,'2016'!E$2:E$50),IF('2015'!$A$2:$A$50=$A33,'2015'!E$2:E$50),IF('2014'!$A$2:$A$50=$A33,'2014'!E$2:E$50),IF('2013'!$A$2:$A$50=$A33,'2013'!E$2:E$50),IF('2012'!$A$2:$A$50=$A33,'2012'!E$2:E$50))</f>
        <v>0</v>
      </c>
      <c r="F33" s="14">
        <f>SUMIF('2024'!$A$2:$A$50,$A33,'2024'!F$2:F$50)+SUMIF('2023'!$A$2:$A$50,$A33,'2023'!F$2:F$50)+SUMIF('2022'!$A$2:$A$50,$A33,'2022'!F$2:F$50)+SUMIF('2021'!$A$2:$A$50,$A33,'2021'!F$2:F$50)+SUMIF('2020'!$A$2:$A$50,$A33,'2020'!F$2:F$50)+SUMIF('2019'!$A$2:$A$50,$A33,'2019'!F$2:F$50)+SUMIF('2018'!$A$2:$A$50,$A33,'2018'!F$2:F$50)+SUMIF('2017'!$A$2:$A$50,$A33,'2017'!F$2:F$50)+SUMIF('2016'!$A$2:$A$50,$A33,'2016'!F$2:F$50)+SUMIF('2015'!$A$2:$A$50,$A33,'2015'!F$2:F$50)+SUMIF('2014'!$A$2:$A$50,$A33,'2014'!F$2:F$50)+SUMIF('2013'!$A$2:$A$50,$A33,'2013'!F$2:F$50)+SUMIF('2012'!$A$2:$A$50,$A33,'2012'!F$2:F$50)</f>
        <v>0</v>
      </c>
      <c r="G33" s="15">
        <f t="shared" si="0"/>
        <v>0</v>
      </c>
      <c r="H33" s="14">
        <f>SUMIF('2024'!$A$2:$A$50,$A33,'2024'!H$2:H$50)+SUMIF('2023'!$A$2:$A$50,$A33,'2023'!H$2:H$50)+SUMIF('2022'!$A$2:$A$50,$A33,'2022'!H$2:H$50)+SUMIF('2021'!$A$2:$A$50,$A33,'2021'!H$2:H$50)+SUMIF('2020'!$A$2:$A$50,$A33,'2020'!H$2:H$50)+SUMIF('2019'!$A$2:$A$50,$A33,'2019'!H$2:H$50)+SUMIF('2018'!$A$2:$A$50,$A33,'2018'!H$2:H$50)+SUMIF('2017'!$A$2:$A$50,$A33,'2017'!H$2:H$50)+SUMIF('2016'!$A$2:$A$50,$A33,'2016'!H$2:H$50)+SUMIF('2015'!$A$2:$A$50,$A33,'2015'!H$2:H$50)+SUMIF('2014'!$A$2:$A$50,$A33,'2014'!H$2:H$50)+SUMIF('2013'!$A$2:$A$50,$A33,'2013'!H$2:H$50)+SUMIF('2012'!$A$2:$A$50,$A33,'2012'!H$2:H$50)</f>
        <v>0</v>
      </c>
      <c r="I33" s="14">
        <f>SUMIF('2024'!$A$2:$A$50,$A33,'2024'!I$2:I$50)+SUMIF('2023'!$A$2:$A$50,$A33,'2023'!I$2:I$50)+SUMIF('2022'!$A$2:$A$50,$A33,'2022'!I$2:I$50)+SUMIF('2021'!$A$2:$A$50,$A33,'2021'!I$2:I$50)+SUMIF('2020'!$A$2:$A$50,$A33,'2020'!I$2:I$50)+SUMIF('2019'!$A$2:$A$50,$A33,'2019'!I$2:I$50)+SUMIF('2018'!$A$2:$A$50,$A33,'2018'!I$2:I$50)+SUMIF('2017'!$A$2:$A$50,$A33,'2017'!I$2:I$50)+SUMIF('2016'!$A$2:$A$50,$A33,'2016'!I$2:I$50)+SUMIF('2015'!$A$2:$A$50,$A33,'2015'!I$2:I$50)+SUMIF('2014'!$A$2:$A$50,$A33,'2014'!I$2:I$50)+SUMIF('2013'!$A$2:$A$50,$A33,'2013'!I$2:I$50)+SUMIF('2012'!$A$2:$A$50,$A33,'2012'!I$2:I$50)</f>
        <v>0</v>
      </c>
      <c r="J33" s="14">
        <f>SUMIF('2024'!$A$2:$A$50,$A33,'2024'!J$2:J$50)+SUMIF('2023'!$A$2:$A$50,$A33,'2023'!J$2:J$50)</f>
        <v>0</v>
      </c>
      <c r="K33" s="14">
        <f>SUMIF('2024'!$A$2:$A$50,$A33,'2024'!K$2:K$50)+SUMIF('2023'!$A$2:$A$50,$A33,'2023'!K$2:K$50)</f>
        <v>0</v>
      </c>
      <c r="L33" s="14">
        <f>SUMIF('2024'!$A$2:$A$50,$A33,'2024'!L$2:L$50)+SUMIF('2023'!$A$2:$A$50,$A33,'2023'!L$2:L$50)+SUMIF('2022'!$A$2:$A$50,$A33,'2022'!J$2:J$50)+SUMIF('2021'!$A$2:$A$50,$A33,'2021'!J$2:J$50)+SUMIF('2020'!$A$2:$A$50,$A33,'2020'!J$2:J$50)+SUMIF('2019'!$A$2:$A$50,$A33,'2019'!J$2:J$50)+SUMIF('2018'!$A$2:$A$50,$A33,'2018'!J$2:J$50)+SUMIF('2017'!$A$2:$A$50,$A33,'2017'!J$2:J$50)+SUMIF('2016'!$A$2:$A$50,$A33,'2016'!J$2:J$50)+SUMIF('2015'!$A$2:$A$50,$A33,'2015'!J$2:J$50)+SUMIF('2014'!$A$2:$A$50,$A33,'2014'!J$2:J$50)+SUMIF('2013'!$A$2:$A$50,$A33,'2013'!J$2:J$50)+SUMIF('2012'!$A$2:$A$50,$A33,'2012'!J$2:J$50)</f>
        <v>1</v>
      </c>
      <c r="M33" s="14">
        <f>SUMIF('2024'!$A$2:$A$50,$A33,'2024'!M$2:M$50)+SUMIF('2023'!$A$2:$A$50,$A33,'2023'!M$2:M$50)+SUMIF('2022'!$A$2:$A$50,$A33,'2022'!K$2:K$50)+SUMIF('2021'!$A$2:$A$50,$A33,'2021'!K$2:K$50)+SUMIF('2020'!$A$2:$A$50,$A33,'2020'!K$2:K$50)+SUMIF('2019'!$A$2:$A$50,$A33,'2019'!K$2:K$50)+SUMIF('2018'!$A$2:$A$50,$A33,'2018'!K$2:K$50)+SUMIF('2017'!$A$2:$A$50,$A33,'2017'!K$2:K$50)+SUMIF('2016'!$A$2:$A$50,$A33,'2016'!K$2:K$50)+SUMIF('2015'!$A$2:$A$50,$A33,'2015'!K$2:K$50)+SUMIF('2014'!$A$2:$A$50,$A33,'2014'!K$2:K$50)+SUMIF('2013'!$A$2:$A$50,$A33,'2013'!K$2:K$50)+SUMIF('2012'!$A$2:$A$50,$A33,'2012'!K$2:K$50)</f>
        <v>0</v>
      </c>
      <c r="N33" s="14">
        <f>SUMIF('2024'!$A$2:$A$50,$A33,'2024'!N$2:N$50)+SUMIF('2023'!$A$2:$A$50,$A33,'2023'!N$2:N$50)+SUMIF('2022'!$A$2:$A$50,$A33,'2022'!L$2:L$50)+SUMIF('2021'!$A$2:$A$50,$A33,'2021'!L$2:L$50)+SUMIF('2020'!$A$2:$A$50,$A33,'2020'!L$2:L$50)+SUMIF('2019'!$A$2:$A$50,$A33,'2019'!L$2:L$50)+SUMIF('2018'!$A$2:$A$50,$A33,'2018'!L$2:L$50)+SUMIF('2017'!$A$2:$A$50,$A33,'2017'!L$2:L$50)+SUMIF('2016'!$A$2:$A$50,$A33,'2016'!L$2:L$50)+SUMIF('2015'!$A$2:$A$50,$A33,'2015'!L$2:L$50)+SUMIF('2014'!$A$2:$A$50,$A33,'2014'!L$2:L$50)+SUMIF('2013'!$A$2:$A$50,$A33,'2013'!L$2:L$50)+SUMIF('2012'!$A$2:$A$50,$A33,'2012'!L$2:L$50)</f>
        <v>0</v>
      </c>
      <c r="O33" s="14">
        <f>SUMIF('2024'!$A$2:$A$50,$A33,'2024'!O$2:O$50)+SUMIF('2023'!$A$2:$A$50,$A33,'2023'!O$2:O$50)+SUMIF('2022'!$A$2:$A$50,$A33,'2022'!M$2:M$50)+SUMIF('2021'!$A$2:$A$50,$A33,'2021'!M$2:M$50)+SUMIF('2020'!$A$2:$A$50,$A33,'2020'!M$2:M$50)+SUMIF('2019'!$A$2:$A$50,$A33,'2019'!M$2:M$50)+SUMIF('2018'!$A$2:$A$50,$A33,'2018'!M$2:M$50)+SUMIF('2017'!$A$2:$A$50,$A33,'2017'!M$2:M$50)+SUMIF('2016'!$A$2:$A$50,$A33,'2016'!M$2:M$50)+SUMIF('2015'!$A$2:$A$50,$A33,'2015'!M$2:M$50)+SUMIF('2014'!$A$2:$A$50,$A33,'2014'!M$2:M$50)+SUMIF('2013'!$A$2:$A$50,$A33,'2013'!M$2:M$50)+SUMIF('2012'!$A$2:$A$50,$A33,'2012'!M$2:M$50)</f>
        <v>0</v>
      </c>
      <c r="P33" s="14">
        <f t="shared" si="1"/>
        <v>0</v>
      </c>
      <c r="Q33" s="14">
        <f t="shared" si="2"/>
        <v>0</v>
      </c>
      <c r="R33" s="14">
        <f>SUMIF('2024'!$A$2:$A$50,$A33,'2024'!R$2:R$50)+SUMIF('2023'!$A$2:$A$50,$A33,'2023'!R$2:R$50)+SUMIF('2022'!$A$2:$A$50,$A33,'2022'!P$2:P$50)+SUMIF('2021'!$A$2:$A$50,$A33,'2021'!P$2:P$50)+SUMIF('2020'!$A$2:$A$50,$A33,'2020'!P$2:P$50)+SUMIF('2019'!$A$2:$A$50,$A33,'2019'!P$2:P$50)+SUMIF('2018'!$A$2:$A$50,$A33,'2018'!P$2:P$50)+SUMIF('2017'!$A$2:$A$50,$A33,'2017'!P$2:P$50)+SUMIF('2016'!$A$2:$A$50,$A33,'2016'!P$2:P$50)+SUMIF('2015'!$A$2:$A$50,$A33,'2015'!P$2:P$50)+SUMIF('2014'!$A$2:$A$50,$A33,'2014'!P$2:P$50)+SUMIF('2013'!$A$2:$A$50,$A33,'2013'!P$2:P$50)+SUMIF('2012'!$A$2:$A$50,$A33,'2012'!P$2:P$50)</f>
        <v>0</v>
      </c>
      <c r="S33" s="14">
        <f>SUMIF('2024'!$A$2:$A$50,$A33,'2024'!S$2:S$50)+SUMIF('2023'!$A$2:$A$50,$A33,'2023'!S$2:S$50)+SUMIF('2022'!$A$2:$A$50,$A33,'2022'!Q$2:Q$50)+SUMIF('2021'!$A$2:$A$50,$A33,'2021'!Q$2:Q$50)+SUMIF('2020'!$A$2:$A$50,$A33,'2020'!Q$2:Q$50)+SUMIF('2019'!$A$2:$A$50,$A33,'2019'!Q$2:Q$50)+SUMIF('2018'!$A$2:$A$50,$A33,'2018'!Q$2:Q$50)+SUMIF('2017'!$A$2:$A$50,$A33,'2017'!Q$2:Q$50)+SUMIF('2016'!$A$2:$A$50,$A33,'2016'!Q$2:Q$50)+SUMIF('2015'!$A$2:$A$50,$A33,'2015'!Q$2:Q$50)+SUMIF('2014'!$A$2:$A$50,$A33,'2014'!Q$2:Q$50)+SUMIF('2013'!$A$2:$A$50,$A33,'2013'!Q$2:Q$50)+SUMIF('2012'!$A$2:$A$50,$A33,'2012'!Q$2:Q$50)</f>
        <v>0</v>
      </c>
      <c r="T33" s="15" t="str">
        <f t="shared" si="3"/>
        <v xml:space="preserve"> </v>
      </c>
      <c r="U33" s="15" t="str">
        <f t="shared" si="4"/>
        <v xml:space="preserve"> </v>
      </c>
      <c r="V33" s="16" t="str">
        <f t="shared" si="5"/>
        <v xml:space="preserve"> </v>
      </c>
      <c r="W33" s="17" cm="1">
        <f t="array" ref="W33">MAX(IF('2024'!$A$2:$A$50=$A33,'2024'!$W$2:$W$50),IF('2023'!$A$2:$A$50=$A33,'2023'!$W$2:$W$50),IF('2022'!$A$2:$A$50=$A33,'2022'!$U$2:U$50),IF('2021'!$A$2:$A$50=$A33,'2021'!$U$2:U$50),IF('2020'!$A$2:$A$50=$A33,'2020'!$U$2:U$50),IF('2019'!$A$2:$A$50=$A33,'2019'!$U$2:U$50),IF('2018'!$A$2:$A$50=$A33,'2018'!$U$2:U$50),IF('2017'!$A$2:$A$50=$A33,'2017'!$U$2:U$50),IF('2016'!$A$2:$A$50=$A33,'2016'!$U$2:U$50),IF('2015'!$A$2:$A$50=$A33,'2015'!$U$2:U$50),IF('2014'!$A$2:$A$50=$A33,'2014'!$U$2:U$50),IF('2013'!$A$2:$A$50=$A33,'2013'!$U$2:U$50),IF('2012'!$A$2:$A$50=$A33,'2012'!$U$2:U$50))</f>
        <v>0</v>
      </c>
      <c r="X33" s="18" t="s">
        <v>23</v>
      </c>
      <c r="Y33" s="19" cm="1">
        <f t="array" ref="Y33">MIN(IF(IF('2024'!$A$2:A$50=$A33,1,0)*IF('2024'!$W$2:$W$50=$W33,1,0)&gt;0,'2024'!$Y$2:$Y$50),IF(IF('2023'!$A$2:A$50=$A33,1,0)*IF('2023'!$W$2:$W$50=$W33,1,0)&gt;0,'2023'!$Y$2:$Y$50),IF(IF('2022'!$A$2:A$50=$A33,1,0)*IF('2022'!$U$2:$U$50=$W33,1,0)&gt;0,'2022'!$W$2:$W$50),IF(IF('2021'!$A$2:A$50=$A33,1,0)*IF('2021'!$U$2:$U$50=$W33,1,0)&gt;0,'2021'!$W$2:$W$50),IF(IF('2020'!$A$2:A$50=$A33,1,0)*IF('2020'!$U$2:$U$50=$W33,1,0)&gt;0,'2020'!$W$2:$W$50),IF(IF('2019'!$A$2:A$50=$A33,1,0)*IF('2019'!$U$2:$U$50=$W33,1,0)&gt;0,'2019'!$W$2:$W$50),IF(IF('2018'!$A$2:A$50=$A33,1,0)*IF('2018'!$U$2:$U$50=$W33,1,0)&gt;0,'2018'!$W$2:$W$50),IF(IF('2017'!$A$2:A$50=$A33,1,0)*IF('2017'!$U$2:$U$50=$W33,1,0)&gt;0,'2017'!$W$2:$W$50),IF(IF('2016'!$A$2:A$50=$A33,1,0)*IF('2016'!$U$2:$U$50=$W33,1,0)&gt;0,'2016'!$W$2:$W$50),IF(IF('2015'!$A$2:A$50=$A33,1,0)*IF('2015'!$U$2:$U$50=$W33,1,0)&gt;0,'2015'!$W$2:$W$50),IF(IF('2014'!$A$2:A$50=$A33,1,0)*IF('2014'!$U$2:$U$50=$W33,1,0)&gt;0,'2014'!$W$2:$W$50),IF(IF('2013'!$A$2:A$50=$A33,1,0)*IF('2013'!$U$2:$U$50=$W33,1,0)&gt;0,'2013'!$W$2:$W$50),IF(IF('2012'!$A$2:A$50=$A33,1,0)*IF('2012'!$U$2:$U$50=$W33,1,0)&gt;0,'2012'!$W$2:$W$50))</f>
        <v>0</v>
      </c>
      <c r="Z33" s="20"/>
      <c r="AA33" s="21" cm="1">
        <f t="array" ref="AA33">SUM(IF('2024'!$A$2:$A$50=$A33,TRUNC('2024'!Q$2:Q$50),0))+SUM(IF('2023'!$A$2:$A$50=$A33,TRUNC('2023'!Q$2:Q$50),0))+SUM(IF('2022'!$A$2:$A$50=$A33,TRUNC('2022'!O$2:O$50),0))+SUM(IF('2021'!$A$2:$A$50=$A33,TRUNC('2021'!O$2:O$50),0))+SUM(IF('2020'!$A$2:$A$50=$A33,TRUNC('2020'!O$2:O$50),0))+SUM(IF('2019'!$A$2:$A$50=$A33,TRUNC('2019'!O$2:O$50),0))+SUM(IF('2018'!$A$2:$A$50=$A33,TRUNC('2018'!O$2:O$50),0))+SUM(IF('2017'!$A$2:$A$50=$A33,TRUNC('2017'!O$2:O$50),0))+SUM(IF('2016'!$A$2:$A$50=$A33,TRUNC('2016'!O$2:O$50),0))+SUM(IF('2015'!$A$2:$A$50=$A33,TRUNC('2015'!O$2:O$50),0))+SUM(IF('2014'!$A$2:$A$50=$A33,TRUNC('2014'!O$2:O$50),0))+SUM(IF('2013'!$A$2:$A$50=$A33,TRUNC('2013'!O$2:O$50),0))+SUM(IF('2012'!$A$2:$A$50=$A33,TRUNC('2012'!O$2:O$50),0))</f>
        <v>0</v>
      </c>
      <c r="AB33" s="21" cm="1">
        <f t="array" ref="AB33">SUM(IF('2024'!$A$2:$A$50=$A33,MOD('2024'!Q$2:Q$50,1),0))+SUM(IF('2023'!$A$2:$A$50=$A33,MOD('2023'!Q$2:Q$50,1),0))+SUM(IF('2022'!$A$2:$A$50=$A33,MOD('2022'!O$2:O$50,1),0))+SUM(IF('2021'!$A$2:$A$50=$A33,MOD('2021'!O$2:O$50,1),0))+SUM(IF('2020'!$A$2:$A$50=$A33,MOD('2020'!O$2:O$50,1),0))+SUM(IF('2019'!$A$2:$A$50=$A33,MOD('2019'!O$2:O$50,1),0))+SUM(IF('2018'!$A$2:$A$50=$A33,MOD('2018'!O$2:O$50,1),0))+SUM(IF('2017'!$A$2:$A$50=$A33,MOD('2017'!O$2:O$50,1),0))+SUM(IF('2016'!$A$2:$A$50=$A33,MOD('2016'!O$2:O$50,1),0))+SUM(IF('2015'!$A$2:$A$50=$A33,MOD('2015'!O$2:O$50,1),0))+SUM(IF('2014'!$A$2:$A$50=$A33,MOD('2014'!O$2:O$50,1),0))+SUM(IF('2013'!$A$2:$A$50=$A33,MOD('2013'!O$2:O$50,1),0))+SUM(IF('2012'!$A$2:$A$50=$A33,MOD('2012'!O$2:O$50,1),0))</f>
        <v>0</v>
      </c>
      <c r="AC33" s="21">
        <f t="shared" si="6"/>
        <v>0</v>
      </c>
    </row>
    <row r="34" spans="1:29" ht="14.25" customHeight="1" x14ac:dyDescent="0.6">
      <c r="A34" s="13" t="s">
        <v>53</v>
      </c>
      <c r="B34" s="14">
        <f>SUMIF('2024'!$A$2:$A$50,$A34,'2024'!B$2:B$50)+SUMIF('2023'!$A$2:$A$50,$A34,'2023'!B$2:B$50)+SUMIF('2022'!$A$2:$A$50,$A34,'2022'!B$2:B$50)+SUMIF('2021'!$A$2:$A$50,$A34,'2021'!B$2:B$50)+SUMIF('2020'!$A$2:$A$50,$A34,'2020'!B$2:B$50)+SUMIF('2019'!$A$2:$A$50,$A34,'2019'!B$2:B$50)+SUMIF('2018'!$A$2:$A$50,$A34,'2018'!B$2:B$50)+SUMIF('2017'!$A$2:$A$50,$A34,'2017'!B$2:B$50)+SUMIF('2016'!$A$2:$A$50,$A34,'2016'!B$2:B$50)+SUMIF('2015'!$A$2:$A$50,$A34,'2015'!B$2:B$50)+SUMIF('2014'!$A$2:$A$50,$A34,'2014'!B$2:B$50)+SUMIF('2013'!$A$2:$A$50,$A34,'2013'!B$2:B$50)+SUMIF('2012'!$A$2:$A$50,$A34,'2012'!B$2:B$50)</f>
        <v>23</v>
      </c>
      <c r="C34" s="14">
        <f>SUMIF('2024'!$A$2:$A$50,$A34,'2024'!C$2:C$50)+SUMIF('2023'!$A$2:$A$50,$A34,'2023'!C$2:C$50)+SUMIF('2022'!$A$2:$A$50,$A34,'2022'!C$2:C$50)+SUMIF('2021'!$A$2:$A$50,$A34,'2021'!C$2:C$50)+SUMIF('2020'!$A$2:$A$50,$A34,'2020'!C$2:C$50)+SUMIF('2019'!$A$2:$A$50,$A34,'2019'!C$2:C$50)+SUMIF('2018'!$A$2:$A$50,$A34,'2018'!C$2:C$50)+SUMIF('2017'!$A$2:$A$50,$A34,'2017'!C$2:C$50)+SUMIF('2016'!$A$2:$A$50,$A34,'2016'!C$2:C$50)+SUMIF('2015'!$A$2:$A$50,$A34,'2015'!C$2:C$50)+SUMIF('2014'!$A$2:$A$50,$A34,'2014'!C$2:C$50)+SUMIF('2013'!$A$2:$A$50,$A34,'2013'!C$2:C$50)+SUMIF('2012'!$A$2:$A$50,$A34,'2012'!C$2:C$50)</f>
        <v>19</v>
      </c>
      <c r="D34" s="14">
        <f>SUMIF('2024'!$A$2:$A$50,$A34,'2024'!D$2:D$50)+SUMIF('2023'!$A$2:$A$50,$A34,'2023'!D$2:D$50)+SUMIF('2022'!$A$2:$A$50,$A34,'2022'!D$2:D$50)+SUMIF('2021'!$A$2:$A$50,$A34,'2021'!D$2:D$50)+SUMIF('2020'!$A$2:$A$50,$A34,'2020'!D$2:D$50)+SUMIF('2019'!$A$2:$A$50,$A34,'2019'!D$2:D$50)+SUMIF('2018'!$A$2:$A$50,$A34,'2018'!D$2:D$50)+SUMIF('2017'!$A$2:$A$50,$A34,'2017'!D$2:D$50)+SUMIF('2016'!$A$2:$A$50,$A34,'2016'!D$2:D$50)+SUMIF('2015'!$A$2:$A$50,$A34,'2015'!D$2:D$50)+SUMIF('2014'!$A$2:$A$50,$A34,'2014'!D$2:D$50)+SUMIF('2013'!$A$2:$A$50,$A34,'2013'!D$2:D$50)+SUMIF('2012'!$A$2:$A$50,$A34,'2012'!D$2:D$50)</f>
        <v>100</v>
      </c>
      <c r="E34" s="14" cm="1">
        <f t="array" ref="E34">MAX(IF('2024'!$A$2:$A$50=$A34,'2024'!E$2:E$50),IF('2023'!$A$2:$A$50=$A34,'2023'!E$2:E$50),IF('2022'!$A$2:$A$50=$A34,'2022'!E$2:E$50),IF('2021'!$A$2:$A$50=$A34,'2021'!E$2:E$50),IF('2020'!$A$2:$A$50=$A34,'2020'!E$2:E$50),IF('2019'!$A$2:$A$50=$A34,'2019'!E$2:E$50),IF('2018'!$A$2:$A$50=$A34,'2018'!E$2:E$50),IF('2017'!$A$2:$A$50=$A34,'2017'!E$2:E$50),IF('2016'!$A$2:$A$50=$A34,'2016'!E$2:E$50),IF('2015'!$A$2:$A$50=$A34,'2015'!E$2:E$50),IF('2014'!$A$2:$A$50=$A34,'2014'!E$2:E$50),IF('2013'!$A$2:$A$50=$A34,'2013'!E$2:E$50),IF('2012'!$A$2:$A$50=$A34,'2012'!E$2:E$50))</f>
        <v>18</v>
      </c>
      <c r="F34" s="14">
        <f>SUMIF('2024'!$A$2:$A$50,$A34,'2024'!F$2:F$50)+SUMIF('2023'!$A$2:$A$50,$A34,'2023'!F$2:F$50)+SUMIF('2022'!$A$2:$A$50,$A34,'2022'!F$2:F$50)+SUMIF('2021'!$A$2:$A$50,$A34,'2021'!F$2:F$50)+SUMIF('2020'!$A$2:$A$50,$A34,'2020'!F$2:F$50)+SUMIF('2019'!$A$2:$A$50,$A34,'2019'!F$2:F$50)+SUMIF('2018'!$A$2:$A$50,$A34,'2018'!F$2:F$50)+SUMIF('2017'!$A$2:$A$50,$A34,'2017'!F$2:F$50)+SUMIF('2016'!$A$2:$A$50,$A34,'2016'!F$2:F$50)+SUMIF('2015'!$A$2:$A$50,$A34,'2015'!F$2:F$50)+SUMIF('2014'!$A$2:$A$50,$A34,'2014'!F$2:F$50)+SUMIF('2013'!$A$2:$A$50,$A34,'2013'!F$2:F$50)+SUMIF('2012'!$A$2:$A$50,$A34,'2012'!F$2:F$50)</f>
        <v>4</v>
      </c>
      <c r="G34" s="15">
        <f t="shared" ref="G34:G65" si="7">IFERROR(D34/(C34-F34),0)</f>
        <v>6.666666666666667</v>
      </c>
      <c r="H34" s="14">
        <f>SUMIF('2024'!$A$2:$A$50,$A34,'2024'!H$2:H$50)+SUMIF('2023'!$A$2:$A$50,$A34,'2023'!H$2:H$50)+SUMIF('2022'!$A$2:$A$50,$A34,'2022'!H$2:H$50)+SUMIF('2021'!$A$2:$A$50,$A34,'2021'!H$2:H$50)+SUMIF('2020'!$A$2:$A$50,$A34,'2020'!H$2:H$50)+SUMIF('2019'!$A$2:$A$50,$A34,'2019'!H$2:H$50)+SUMIF('2018'!$A$2:$A$50,$A34,'2018'!H$2:H$50)+SUMIF('2017'!$A$2:$A$50,$A34,'2017'!H$2:H$50)+SUMIF('2016'!$A$2:$A$50,$A34,'2016'!H$2:H$50)+SUMIF('2015'!$A$2:$A$50,$A34,'2015'!H$2:H$50)+SUMIF('2014'!$A$2:$A$50,$A34,'2014'!H$2:H$50)+SUMIF('2013'!$A$2:$A$50,$A34,'2013'!H$2:H$50)+SUMIF('2012'!$A$2:$A$50,$A34,'2012'!H$2:H$50)</f>
        <v>0</v>
      </c>
      <c r="I34" s="14">
        <f>SUMIF('2024'!$A$2:$A$50,$A34,'2024'!I$2:I$50)+SUMIF('2023'!$A$2:$A$50,$A34,'2023'!I$2:I$50)+SUMIF('2022'!$A$2:$A$50,$A34,'2022'!I$2:I$50)+SUMIF('2021'!$A$2:$A$50,$A34,'2021'!I$2:I$50)+SUMIF('2020'!$A$2:$A$50,$A34,'2020'!I$2:I$50)+SUMIF('2019'!$A$2:$A$50,$A34,'2019'!I$2:I$50)+SUMIF('2018'!$A$2:$A$50,$A34,'2018'!I$2:I$50)+SUMIF('2017'!$A$2:$A$50,$A34,'2017'!I$2:I$50)+SUMIF('2016'!$A$2:$A$50,$A34,'2016'!I$2:I$50)+SUMIF('2015'!$A$2:$A$50,$A34,'2015'!I$2:I$50)+SUMIF('2014'!$A$2:$A$50,$A34,'2014'!I$2:I$50)+SUMIF('2013'!$A$2:$A$50,$A34,'2013'!I$2:I$50)+SUMIF('2012'!$A$2:$A$50,$A34,'2012'!I$2:I$50)</f>
        <v>0</v>
      </c>
      <c r="J34" s="14">
        <f>SUMIF('2024'!$A$2:$A$50,$A34,'2024'!J$2:J$50)+SUMIF('2023'!$A$2:$A$50,$A34,'2023'!J$2:J$50)</f>
        <v>0</v>
      </c>
      <c r="K34" s="14">
        <f>SUMIF('2024'!$A$2:$A$50,$A34,'2024'!K$2:K$50)+SUMIF('2023'!$A$2:$A$50,$A34,'2023'!K$2:K$50)</f>
        <v>0</v>
      </c>
      <c r="L34" s="14">
        <f>SUMIF('2024'!$A$2:$A$50,$A34,'2024'!L$2:L$50)+SUMIF('2023'!$A$2:$A$50,$A34,'2023'!L$2:L$50)+SUMIF('2022'!$A$2:$A$50,$A34,'2022'!J$2:J$50)+SUMIF('2021'!$A$2:$A$50,$A34,'2021'!J$2:J$50)+SUMIF('2020'!$A$2:$A$50,$A34,'2020'!J$2:J$50)+SUMIF('2019'!$A$2:$A$50,$A34,'2019'!J$2:J$50)+SUMIF('2018'!$A$2:$A$50,$A34,'2018'!J$2:J$50)+SUMIF('2017'!$A$2:$A$50,$A34,'2017'!J$2:J$50)+SUMIF('2016'!$A$2:$A$50,$A34,'2016'!J$2:J$50)+SUMIF('2015'!$A$2:$A$50,$A34,'2015'!J$2:J$50)+SUMIF('2014'!$A$2:$A$50,$A34,'2014'!J$2:J$50)+SUMIF('2013'!$A$2:$A$50,$A34,'2013'!J$2:J$50)+SUMIF('2012'!$A$2:$A$50,$A34,'2012'!J$2:J$50)</f>
        <v>3</v>
      </c>
      <c r="M34" s="14">
        <f>SUMIF('2024'!$A$2:$A$50,$A34,'2024'!M$2:M$50)+SUMIF('2023'!$A$2:$A$50,$A34,'2023'!M$2:M$50)+SUMIF('2022'!$A$2:$A$50,$A34,'2022'!K$2:K$50)+SUMIF('2021'!$A$2:$A$50,$A34,'2021'!K$2:K$50)+SUMIF('2020'!$A$2:$A$50,$A34,'2020'!K$2:K$50)+SUMIF('2019'!$A$2:$A$50,$A34,'2019'!K$2:K$50)+SUMIF('2018'!$A$2:$A$50,$A34,'2018'!K$2:K$50)+SUMIF('2017'!$A$2:$A$50,$A34,'2017'!K$2:K$50)+SUMIF('2016'!$A$2:$A$50,$A34,'2016'!K$2:K$50)+SUMIF('2015'!$A$2:$A$50,$A34,'2015'!K$2:K$50)+SUMIF('2014'!$A$2:$A$50,$A34,'2014'!K$2:K$50)+SUMIF('2013'!$A$2:$A$50,$A34,'2013'!K$2:K$50)+SUMIF('2012'!$A$2:$A$50,$A34,'2012'!K$2:K$50)</f>
        <v>0</v>
      </c>
      <c r="N34" s="14">
        <f>SUMIF('2024'!$A$2:$A$50,$A34,'2024'!N$2:N$50)+SUMIF('2023'!$A$2:$A$50,$A34,'2023'!N$2:N$50)+SUMIF('2022'!$A$2:$A$50,$A34,'2022'!L$2:L$50)+SUMIF('2021'!$A$2:$A$50,$A34,'2021'!L$2:L$50)+SUMIF('2020'!$A$2:$A$50,$A34,'2020'!L$2:L$50)+SUMIF('2019'!$A$2:$A$50,$A34,'2019'!L$2:L$50)+SUMIF('2018'!$A$2:$A$50,$A34,'2018'!L$2:L$50)+SUMIF('2017'!$A$2:$A$50,$A34,'2017'!L$2:L$50)+SUMIF('2016'!$A$2:$A$50,$A34,'2016'!L$2:L$50)+SUMIF('2015'!$A$2:$A$50,$A34,'2015'!L$2:L$50)+SUMIF('2014'!$A$2:$A$50,$A34,'2014'!L$2:L$50)+SUMIF('2013'!$A$2:$A$50,$A34,'2013'!L$2:L$50)+SUMIF('2012'!$A$2:$A$50,$A34,'2012'!L$2:L$50)</f>
        <v>0</v>
      </c>
      <c r="O34" s="14">
        <f>SUMIF('2024'!$A$2:$A$50,$A34,'2024'!O$2:O$50)+SUMIF('2023'!$A$2:$A$50,$A34,'2023'!O$2:O$50)+SUMIF('2022'!$A$2:$A$50,$A34,'2022'!M$2:M$50)+SUMIF('2021'!$A$2:$A$50,$A34,'2021'!M$2:M$50)+SUMIF('2020'!$A$2:$A$50,$A34,'2020'!M$2:M$50)+SUMIF('2019'!$A$2:$A$50,$A34,'2019'!M$2:M$50)+SUMIF('2018'!$A$2:$A$50,$A34,'2018'!M$2:M$50)+SUMIF('2017'!$A$2:$A$50,$A34,'2017'!M$2:M$50)+SUMIF('2016'!$A$2:$A$50,$A34,'2016'!M$2:M$50)+SUMIF('2015'!$A$2:$A$50,$A34,'2015'!M$2:M$50)+SUMIF('2014'!$A$2:$A$50,$A34,'2014'!M$2:M$50)+SUMIF('2013'!$A$2:$A$50,$A34,'2013'!M$2:M$50)+SUMIF('2012'!$A$2:$A$50,$A34,'2012'!M$2:M$50)</f>
        <v>0</v>
      </c>
      <c r="P34" s="14">
        <f t="shared" ref="P34:P65" si="8">M34+N34+O34</f>
        <v>0</v>
      </c>
      <c r="Q34" s="14">
        <f t="shared" ref="Q34:Q65" si="9">AA34+AC34</f>
        <v>28</v>
      </c>
      <c r="R34" s="14">
        <f>SUMIF('2024'!$A$2:$A$50,$A34,'2024'!R$2:R$50)+SUMIF('2023'!$A$2:$A$50,$A34,'2023'!R$2:R$50)+SUMIF('2022'!$A$2:$A$50,$A34,'2022'!P$2:P$50)+SUMIF('2021'!$A$2:$A$50,$A34,'2021'!P$2:P$50)+SUMIF('2020'!$A$2:$A$50,$A34,'2020'!P$2:P$50)+SUMIF('2019'!$A$2:$A$50,$A34,'2019'!P$2:P$50)+SUMIF('2018'!$A$2:$A$50,$A34,'2018'!P$2:P$50)+SUMIF('2017'!$A$2:$A$50,$A34,'2017'!P$2:P$50)+SUMIF('2016'!$A$2:$A$50,$A34,'2016'!P$2:P$50)+SUMIF('2015'!$A$2:$A$50,$A34,'2015'!P$2:P$50)+SUMIF('2014'!$A$2:$A$50,$A34,'2014'!P$2:P$50)+SUMIF('2013'!$A$2:$A$50,$A34,'2013'!P$2:P$50)+SUMIF('2012'!$A$2:$A$50,$A34,'2012'!P$2:P$50)</f>
        <v>164</v>
      </c>
      <c r="S34" s="14">
        <f>SUMIF('2024'!$A$2:$A$50,$A34,'2024'!S$2:S$50)+SUMIF('2023'!$A$2:$A$50,$A34,'2023'!S$2:S$50)+SUMIF('2022'!$A$2:$A$50,$A34,'2022'!Q$2:Q$50)+SUMIF('2021'!$A$2:$A$50,$A34,'2021'!Q$2:Q$50)+SUMIF('2020'!$A$2:$A$50,$A34,'2020'!Q$2:Q$50)+SUMIF('2019'!$A$2:$A$50,$A34,'2019'!Q$2:Q$50)+SUMIF('2018'!$A$2:$A$50,$A34,'2018'!Q$2:Q$50)+SUMIF('2017'!$A$2:$A$50,$A34,'2017'!Q$2:Q$50)+SUMIF('2016'!$A$2:$A$50,$A34,'2016'!Q$2:Q$50)+SUMIF('2015'!$A$2:$A$50,$A34,'2015'!Q$2:Q$50)+SUMIF('2014'!$A$2:$A$50,$A34,'2014'!Q$2:Q$50)+SUMIF('2013'!$A$2:$A$50,$A34,'2013'!Q$2:Q$50)+SUMIF('2012'!$A$2:$A$50,$A34,'2012'!Q$2:Q$50)</f>
        <v>6</v>
      </c>
      <c r="T34" s="15">
        <f t="shared" ref="T34:T65" si="10">IFERROR(R34/S34," ")</f>
        <v>27.333333333333332</v>
      </c>
      <c r="U34" s="15">
        <f t="shared" ref="U34:U65" si="11">IFERROR(R34/Q34," ")</f>
        <v>5.8571428571428568</v>
      </c>
      <c r="V34" s="16">
        <f t="shared" ref="V34:V65" si="12">IFERROR(((TRUNC(Q34)*6)+(MOD(Q34,1)*10))/S34," ")</f>
        <v>28</v>
      </c>
      <c r="W34" s="17" cm="1">
        <f t="array" ref="W34">MAX(IF('2024'!$A$2:$A$50=$A34,'2024'!$W$2:$W$50),IF('2023'!$A$2:$A$50=$A34,'2023'!$W$2:$W$50),IF('2022'!$A$2:$A$50=$A34,'2022'!$U$2:U$50),IF('2021'!$A$2:$A$50=$A34,'2021'!$U$2:U$50),IF('2020'!$A$2:$A$50=$A34,'2020'!$U$2:U$50),IF('2019'!$A$2:$A$50=$A34,'2019'!$U$2:U$50),IF('2018'!$A$2:$A$50=$A34,'2018'!$U$2:U$50),IF('2017'!$A$2:$A$50=$A34,'2017'!$U$2:U$50),IF('2016'!$A$2:$A$50=$A34,'2016'!$U$2:U$50),IF('2015'!$A$2:$A$50=$A34,'2015'!$U$2:U$50),IF('2014'!$A$2:$A$50=$A34,'2014'!$U$2:U$50),IF('2013'!$A$2:$A$50=$A34,'2013'!$U$2:U$50),IF('2012'!$A$2:$A$50=$A34,'2012'!$U$2:U$50))</f>
        <v>2</v>
      </c>
      <c r="X34" s="18" t="s">
        <v>23</v>
      </c>
      <c r="Y34" s="19" cm="1">
        <f t="array" ref="Y34">MIN(IF(IF('2024'!$A$2:A$50=$A34,1,0)*IF('2024'!$W$2:$W$50=$W34,1,0)&gt;0,'2024'!$Y$2:$Y$50),IF(IF('2023'!$A$2:A$50=$A34,1,0)*IF('2023'!$W$2:$W$50=$W34,1,0)&gt;0,'2023'!$Y$2:$Y$50),IF(IF('2022'!$A$2:A$50=$A34,1,0)*IF('2022'!$U$2:$U$50=$W34,1,0)&gt;0,'2022'!$W$2:$W$50),IF(IF('2021'!$A$2:A$50=$A34,1,0)*IF('2021'!$U$2:$U$50=$W34,1,0)&gt;0,'2021'!$W$2:$W$50),IF(IF('2020'!$A$2:A$50=$A34,1,0)*IF('2020'!$U$2:$U$50=$W34,1,0)&gt;0,'2020'!$W$2:$W$50),IF(IF('2019'!$A$2:A$50=$A34,1,0)*IF('2019'!$U$2:$U$50=$W34,1,0)&gt;0,'2019'!$W$2:$W$50),IF(IF('2018'!$A$2:A$50=$A34,1,0)*IF('2018'!$U$2:$U$50=$W34,1,0)&gt;0,'2018'!$W$2:$W$50),IF(IF('2017'!$A$2:A$50=$A34,1,0)*IF('2017'!$U$2:$U$50=$W34,1,0)&gt;0,'2017'!$W$2:$W$50),IF(IF('2016'!$A$2:A$50=$A34,1,0)*IF('2016'!$U$2:$U$50=$W34,1,0)&gt;0,'2016'!$W$2:$W$50),IF(IF('2015'!$A$2:A$50=$A34,1,0)*IF('2015'!$U$2:$U$50=$W34,1,0)&gt;0,'2015'!$W$2:$W$50),IF(IF('2014'!$A$2:A$50=$A34,1,0)*IF('2014'!$U$2:$U$50=$W34,1,0)&gt;0,'2014'!$W$2:$W$50),IF(IF('2013'!$A$2:A$50=$A34,1,0)*IF('2013'!$U$2:$U$50=$W34,1,0)&gt;0,'2013'!$W$2:$W$50),IF(IF('2012'!$A$2:A$50=$A34,1,0)*IF('2012'!$U$2:$U$50=$W34,1,0)&gt;0,'2012'!$W$2:$W$50))</f>
        <v>27</v>
      </c>
      <c r="Z34" s="20"/>
      <c r="AA34" s="21" cm="1">
        <f t="array" ref="AA34">SUM(IF('2024'!$A$2:$A$50=$A34,TRUNC('2024'!Q$2:Q$50),0))+SUM(IF('2023'!$A$2:$A$50=$A34,TRUNC('2023'!Q$2:Q$50),0))+SUM(IF('2022'!$A$2:$A$50=$A34,TRUNC('2022'!O$2:O$50),0))+SUM(IF('2021'!$A$2:$A$50=$A34,TRUNC('2021'!O$2:O$50),0))+SUM(IF('2020'!$A$2:$A$50=$A34,TRUNC('2020'!O$2:O$50),0))+SUM(IF('2019'!$A$2:$A$50=$A34,TRUNC('2019'!O$2:O$50),0))+SUM(IF('2018'!$A$2:$A$50=$A34,TRUNC('2018'!O$2:O$50),0))+SUM(IF('2017'!$A$2:$A$50=$A34,TRUNC('2017'!O$2:O$50),0))+SUM(IF('2016'!$A$2:$A$50=$A34,TRUNC('2016'!O$2:O$50),0))+SUM(IF('2015'!$A$2:$A$50=$A34,TRUNC('2015'!O$2:O$50),0))+SUM(IF('2014'!$A$2:$A$50=$A34,TRUNC('2014'!O$2:O$50),0))+SUM(IF('2013'!$A$2:$A$50=$A34,TRUNC('2013'!O$2:O$50),0))+SUM(IF('2012'!$A$2:$A$50=$A34,TRUNC('2012'!O$2:O$50),0))</f>
        <v>28</v>
      </c>
      <c r="AB34" s="21" cm="1">
        <f t="array" ref="AB34">SUM(IF('2024'!$A$2:$A$50=$A34,MOD('2024'!Q$2:Q$50,1),0))+SUM(IF('2023'!$A$2:$A$50=$A34,MOD('2023'!Q$2:Q$50,1),0))+SUM(IF('2022'!$A$2:$A$50=$A34,MOD('2022'!O$2:O$50,1),0))+SUM(IF('2021'!$A$2:$A$50=$A34,MOD('2021'!O$2:O$50,1),0))+SUM(IF('2020'!$A$2:$A$50=$A34,MOD('2020'!O$2:O$50,1),0))+SUM(IF('2019'!$A$2:$A$50=$A34,MOD('2019'!O$2:O$50,1),0))+SUM(IF('2018'!$A$2:$A$50=$A34,MOD('2018'!O$2:O$50,1),0))+SUM(IF('2017'!$A$2:$A$50=$A34,MOD('2017'!O$2:O$50,1),0))+SUM(IF('2016'!$A$2:$A$50=$A34,MOD('2016'!O$2:O$50,1),0))+SUM(IF('2015'!$A$2:$A$50=$A34,MOD('2015'!O$2:O$50,1),0))+SUM(IF('2014'!$A$2:$A$50=$A34,MOD('2014'!O$2:O$50,1),0))+SUM(IF('2013'!$A$2:$A$50=$A34,MOD('2013'!O$2:O$50,1),0))+SUM(IF('2012'!$A$2:$A$50=$A34,MOD('2012'!O$2:O$50,1),0))</f>
        <v>0</v>
      </c>
      <c r="AC34" s="21">
        <f t="shared" si="6"/>
        <v>0</v>
      </c>
    </row>
    <row r="35" spans="1:29" ht="14.25" customHeight="1" x14ac:dyDescent="0.6">
      <c r="A35" s="13" t="s">
        <v>54</v>
      </c>
      <c r="B35" s="14">
        <f>SUMIF('2024'!$A$2:$A$50,$A35,'2024'!B$2:B$50)+SUMIF('2023'!$A$2:$A$50,$A35,'2023'!B$2:B$50)+SUMIF('2022'!$A$2:$A$50,$A35,'2022'!B$2:B$50)+SUMIF('2021'!$A$2:$A$50,$A35,'2021'!B$2:B$50)+SUMIF('2020'!$A$2:$A$50,$A35,'2020'!B$2:B$50)+SUMIF('2019'!$A$2:$A$50,$A35,'2019'!B$2:B$50)+SUMIF('2018'!$A$2:$A$50,$A35,'2018'!B$2:B$50)+SUMIF('2017'!$A$2:$A$50,$A35,'2017'!B$2:B$50)+SUMIF('2016'!$A$2:$A$50,$A35,'2016'!B$2:B$50)+SUMIF('2015'!$A$2:$A$50,$A35,'2015'!B$2:B$50)+SUMIF('2014'!$A$2:$A$50,$A35,'2014'!B$2:B$50)+SUMIF('2013'!$A$2:$A$50,$A35,'2013'!B$2:B$50)+SUMIF('2012'!$A$2:$A$50,$A35,'2012'!B$2:B$50)</f>
        <v>2</v>
      </c>
      <c r="C35" s="14">
        <f>SUMIF('2024'!$A$2:$A$50,$A35,'2024'!C$2:C$50)+SUMIF('2023'!$A$2:$A$50,$A35,'2023'!C$2:C$50)+SUMIF('2022'!$A$2:$A$50,$A35,'2022'!C$2:C$50)+SUMIF('2021'!$A$2:$A$50,$A35,'2021'!C$2:C$50)+SUMIF('2020'!$A$2:$A$50,$A35,'2020'!C$2:C$50)+SUMIF('2019'!$A$2:$A$50,$A35,'2019'!C$2:C$50)+SUMIF('2018'!$A$2:$A$50,$A35,'2018'!C$2:C$50)+SUMIF('2017'!$A$2:$A$50,$A35,'2017'!C$2:C$50)+SUMIF('2016'!$A$2:$A$50,$A35,'2016'!C$2:C$50)+SUMIF('2015'!$A$2:$A$50,$A35,'2015'!C$2:C$50)+SUMIF('2014'!$A$2:$A$50,$A35,'2014'!C$2:C$50)+SUMIF('2013'!$A$2:$A$50,$A35,'2013'!C$2:C$50)+SUMIF('2012'!$A$2:$A$50,$A35,'2012'!C$2:C$50)</f>
        <v>2</v>
      </c>
      <c r="D35" s="14">
        <f>SUMIF('2024'!$A$2:$A$50,$A35,'2024'!D$2:D$50)+SUMIF('2023'!$A$2:$A$50,$A35,'2023'!D$2:D$50)+SUMIF('2022'!$A$2:$A$50,$A35,'2022'!D$2:D$50)+SUMIF('2021'!$A$2:$A$50,$A35,'2021'!D$2:D$50)+SUMIF('2020'!$A$2:$A$50,$A35,'2020'!D$2:D$50)+SUMIF('2019'!$A$2:$A$50,$A35,'2019'!D$2:D$50)+SUMIF('2018'!$A$2:$A$50,$A35,'2018'!D$2:D$50)+SUMIF('2017'!$A$2:$A$50,$A35,'2017'!D$2:D$50)+SUMIF('2016'!$A$2:$A$50,$A35,'2016'!D$2:D$50)+SUMIF('2015'!$A$2:$A$50,$A35,'2015'!D$2:D$50)+SUMIF('2014'!$A$2:$A$50,$A35,'2014'!D$2:D$50)+SUMIF('2013'!$A$2:$A$50,$A35,'2013'!D$2:D$50)+SUMIF('2012'!$A$2:$A$50,$A35,'2012'!D$2:D$50)</f>
        <v>13</v>
      </c>
      <c r="E35" s="14" cm="1">
        <f t="array" ref="E35">MAX(IF('2024'!$A$2:$A$50=$A35,'2024'!E$2:E$50),IF('2023'!$A$2:$A$50=$A35,'2023'!E$2:E$50),IF('2022'!$A$2:$A$50=$A35,'2022'!E$2:E$50),IF('2021'!$A$2:$A$50=$A35,'2021'!E$2:E$50),IF('2020'!$A$2:$A$50=$A35,'2020'!E$2:E$50),IF('2019'!$A$2:$A$50=$A35,'2019'!E$2:E$50),IF('2018'!$A$2:$A$50=$A35,'2018'!E$2:E$50),IF('2017'!$A$2:$A$50=$A35,'2017'!E$2:E$50),IF('2016'!$A$2:$A$50=$A35,'2016'!E$2:E$50),IF('2015'!$A$2:$A$50=$A35,'2015'!E$2:E$50),IF('2014'!$A$2:$A$50=$A35,'2014'!E$2:E$50),IF('2013'!$A$2:$A$50=$A35,'2013'!E$2:E$50),IF('2012'!$A$2:$A$50=$A35,'2012'!E$2:E$50))</f>
        <v>12</v>
      </c>
      <c r="F35" s="14">
        <f>SUMIF('2024'!$A$2:$A$50,$A35,'2024'!F$2:F$50)+SUMIF('2023'!$A$2:$A$50,$A35,'2023'!F$2:F$50)+SUMIF('2022'!$A$2:$A$50,$A35,'2022'!F$2:F$50)+SUMIF('2021'!$A$2:$A$50,$A35,'2021'!F$2:F$50)+SUMIF('2020'!$A$2:$A$50,$A35,'2020'!F$2:F$50)+SUMIF('2019'!$A$2:$A$50,$A35,'2019'!F$2:F$50)+SUMIF('2018'!$A$2:$A$50,$A35,'2018'!F$2:F$50)+SUMIF('2017'!$A$2:$A$50,$A35,'2017'!F$2:F$50)+SUMIF('2016'!$A$2:$A$50,$A35,'2016'!F$2:F$50)+SUMIF('2015'!$A$2:$A$50,$A35,'2015'!F$2:F$50)+SUMIF('2014'!$A$2:$A$50,$A35,'2014'!F$2:F$50)+SUMIF('2013'!$A$2:$A$50,$A35,'2013'!F$2:F$50)+SUMIF('2012'!$A$2:$A$50,$A35,'2012'!F$2:F$50)</f>
        <v>0</v>
      </c>
      <c r="G35" s="15">
        <f t="shared" si="7"/>
        <v>6.5</v>
      </c>
      <c r="H35" s="14">
        <f>SUMIF('2024'!$A$2:$A$50,$A35,'2024'!H$2:H$50)+SUMIF('2023'!$A$2:$A$50,$A35,'2023'!H$2:H$50)+SUMIF('2022'!$A$2:$A$50,$A35,'2022'!H$2:H$50)+SUMIF('2021'!$A$2:$A$50,$A35,'2021'!H$2:H$50)+SUMIF('2020'!$A$2:$A$50,$A35,'2020'!H$2:H$50)+SUMIF('2019'!$A$2:$A$50,$A35,'2019'!H$2:H$50)+SUMIF('2018'!$A$2:$A$50,$A35,'2018'!H$2:H$50)+SUMIF('2017'!$A$2:$A$50,$A35,'2017'!H$2:H$50)+SUMIF('2016'!$A$2:$A$50,$A35,'2016'!H$2:H$50)+SUMIF('2015'!$A$2:$A$50,$A35,'2015'!H$2:H$50)+SUMIF('2014'!$A$2:$A$50,$A35,'2014'!H$2:H$50)+SUMIF('2013'!$A$2:$A$50,$A35,'2013'!H$2:H$50)+SUMIF('2012'!$A$2:$A$50,$A35,'2012'!H$2:H$50)</f>
        <v>0</v>
      </c>
      <c r="I35" s="14">
        <f>SUMIF('2024'!$A$2:$A$50,$A35,'2024'!I$2:I$50)+SUMIF('2023'!$A$2:$A$50,$A35,'2023'!I$2:I$50)+SUMIF('2022'!$A$2:$A$50,$A35,'2022'!I$2:I$50)+SUMIF('2021'!$A$2:$A$50,$A35,'2021'!I$2:I$50)+SUMIF('2020'!$A$2:$A$50,$A35,'2020'!I$2:I$50)+SUMIF('2019'!$A$2:$A$50,$A35,'2019'!I$2:I$50)+SUMIF('2018'!$A$2:$A$50,$A35,'2018'!I$2:I$50)+SUMIF('2017'!$A$2:$A$50,$A35,'2017'!I$2:I$50)+SUMIF('2016'!$A$2:$A$50,$A35,'2016'!I$2:I$50)+SUMIF('2015'!$A$2:$A$50,$A35,'2015'!I$2:I$50)+SUMIF('2014'!$A$2:$A$50,$A35,'2014'!I$2:I$50)+SUMIF('2013'!$A$2:$A$50,$A35,'2013'!I$2:I$50)+SUMIF('2012'!$A$2:$A$50,$A35,'2012'!I$2:I$50)</f>
        <v>0</v>
      </c>
      <c r="J35" s="14">
        <f>SUMIF('2024'!$A$2:$A$50,$A35,'2024'!J$2:J$50)+SUMIF('2023'!$A$2:$A$50,$A35,'2023'!J$2:J$50)</f>
        <v>0</v>
      </c>
      <c r="K35" s="14">
        <f>SUMIF('2024'!$A$2:$A$50,$A35,'2024'!K$2:K$50)+SUMIF('2023'!$A$2:$A$50,$A35,'2023'!K$2:K$50)</f>
        <v>0</v>
      </c>
      <c r="L35" s="14">
        <f>SUMIF('2024'!$A$2:$A$50,$A35,'2024'!L$2:L$50)+SUMIF('2023'!$A$2:$A$50,$A35,'2023'!L$2:L$50)+SUMIF('2022'!$A$2:$A$50,$A35,'2022'!J$2:J$50)+SUMIF('2021'!$A$2:$A$50,$A35,'2021'!J$2:J$50)+SUMIF('2020'!$A$2:$A$50,$A35,'2020'!J$2:J$50)+SUMIF('2019'!$A$2:$A$50,$A35,'2019'!J$2:J$50)+SUMIF('2018'!$A$2:$A$50,$A35,'2018'!J$2:J$50)+SUMIF('2017'!$A$2:$A$50,$A35,'2017'!J$2:J$50)+SUMIF('2016'!$A$2:$A$50,$A35,'2016'!J$2:J$50)+SUMIF('2015'!$A$2:$A$50,$A35,'2015'!J$2:J$50)+SUMIF('2014'!$A$2:$A$50,$A35,'2014'!J$2:J$50)+SUMIF('2013'!$A$2:$A$50,$A35,'2013'!J$2:J$50)+SUMIF('2012'!$A$2:$A$50,$A35,'2012'!J$2:J$50)</f>
        <v>0</v>
      </c>
      <c r="M35" s="14">
        <f>SUMIF('2024'!$A$2:$A$50,$A35,'2024'!M$2:M$50)+SUMIF('2023'!$A$2:$A$50,$A35,'2023'!M$2:M$50)+SUMIF('2022'!$A$2:$A$50,$A35,'2022'!K$2:K$50)+SUMIF('2021'!$A$2:$A$50,$A35,'2021'!K$2:K$50)+SUMIF('2020'!$A$2:$A$50,$A35,'2020'!K$2:K$50)+SUMIF('2019'!$A$2:$A$50,$A35,'2019'!K$2:K$50)+SUMIF('2018'!$A$2:$A$50,$A35,'2018'!K$2:K$50)+SUMIF('2017'!$A$2:$A$50,$A35,'2017'!K$2:K$50)+SUMIF('2016'!$A$2:$A$50,$A35,'2016'!K$2:K$50)+SUMIF('2015'!$A$2:$A$50,$A35,'2015'!K$2:K$50)+SUMIF('2014'!$A$2:$A$50,$A35,'2014'!K$2:K$50)+SUMIF('2013'!$A$2:$A$50,$A35,'2013'!K$2:K$50)+SUMIF('2012'!$A$2:$A$50,$A35,'2012'!K$2:K$50)</f>
        <v>3</v>
      </c>
      <c r="N35" s="14">
        <f>SUMIF('2024'!$A$2:$A$50,$A35,'2024'!N$2:N$50)+SUMIF('2023'!$A$2:$A$50,$A35,'2023'!N$2:N$50)+SUMIF('2022'!$A$2:$A$50,$A35,'2022'!L$2:L$50)+SUMIF('2021'!$A$2:$A$50,$A35,'2021'!L$2:L$50)+SUMIF('2020'!$A$2:$A$50,$A35,'2020'!L$2:L$50)+SUMIF('2019'!$A$2:$A$50,$A35,'2019'!L$2:L$50)+SUMIF('2018'!$A$2:$A$50,$A35,'2018'!L$2:L$50)+SUMIF('2017'!$A$2:$A$50,$A35,'2017'!L$2:L$50)+SUMIF('2016'!$A$2:$A$50,$A35,'2016'!L$2:L$50)+SUMIF('2015'!$A$2:$A$50,$A35,'2015'!L$2:L$50)+SUMIF('2014'!$A$2:$A$50,$A35,'2014'!L$2:L$50)+SUMIF('2013'!$A$2:$A$50,$A35,'2013'!L$2:L$50)+SUMIF('2012'!$A$2:$A$50,$A35,'2012'!L$2:L$50)</f>
        <v>0</v>
      </c>
      <c r="O35" s="14">
        <f>SUMIF('2024'!$A$2:$A$50,$A35,'2024'!O$2:O$50)+SUMIF('2023'!$A$2:$A$50,$A35,'2023'!O$2:O$50)+SUMIF('2022'!$A$2:$A$50,$A35,'2022'!M$2:M$50)+SUMIF('2021'!$A$2:$A$50,$A35,'2021'!M$2:M$50)+SUMIF('2020'!$A$2:$A$50,$A35,'2020'!M$2:M$50)+SUMIF('2019'!$A$2:$A$50,$A35,'2019'!M$2:M$50)+SUMIF('2018'!$A$2:$A$50,$A35,'2018'!M$2:M$50)+SUMIF('2017'!$A$2:$A$50,$A35,'2017'!M$2:M$50)+SUMIF('2016'!$A$2:$A$50,$A35,'2016'!M$2:M$50)+SUMIF('2015'!$A$2:$A$50,$A35,'2015'!M$2:M$50)+SUMIF('2014'!$A$2:$A$50,$A35,'2014'!M$2:M$50)+SUMIF('2013'!$A$2:$A$50,$A35,'2013'!M$2:M$50)+SUMIF('2012'!$A$2:$A$50,$A35,'2012'!M$2:M$50)</f>
        <v>0</v>
      </c>
      <c r="P35" s="14">
        <f t="shared" si="8"/>
        <v>3</v>
      </c>
      <c r="Q35" s="14">
        <f t="shared" si="9"/>
        <v>8</v>
      </c>
      <c r="R35" s="14">
        <f>SUMIF('2024'!$A$2:$A$50,$A35,'2024'!R$2:R$50)+SUMIF('2023'!$A$2:$A$50,$A35,'2023'!R$2:R$50)+SUMIF('2022'!$A$2:$A$50,$A35,'2022'!P$2:P$50)+SUMIF('2021'!$A$2:$A$50,$A35,'2021'!P$2:P$50)+SUMIF('2020'!$A$2:$A$50,$A35,'2020'!P$2:P$50)+SUMIF('2019'!$A$2:$A$50,$A35,'2019'!P$2:P$50)+SUMIF('2018'!$A$2:$A$50,$A35,'2018'!P$2:P$50)+SUMIF('2017'!$A$2:$A$50,$A35,'2017'!P$2:P$50)+SUMIF('2016'!$A$2:$A$50,$A35,'2016'!P$2:P$50)+SUMIF('2015'!$A$2:$A$50,$A35,'2015'!P$2:P$50)+SUMIF('2014'!$A$2:$A$50,$A35,'2014'!P$2:P$50)+SUMIF('2013'!$A$2:$A$50,$A35,'2013'!P$2:P$50)+SUMIF('2012'!$A$2:$A$50,$A35,'2012'!P$2:P$50)</f>
        <v>50</v>
      </c>
      <c r="S35" s="14">
        <f>SUMIF('2024'!$A$2:$A$50,$A35,'2024'!S$2:S$50)+SUMIF('2023'!$A$2:$A$50,$A35,'2023'!S$2:S$50)+SUMIF('2022'!$A$2:$A$50,$A35,'2022'!Q$2:Q$50)+SUMIF('2021'!$A$2:$A$50,$A35,'2021'!Q$2:Q$50)+SUMIF('2020'!$A$2:$A$50,$A35,'2020'!Q$2:Q$50)+SUMIF('2019'!$A$2:$A$50,$A35,'2019'!Q$2:Q$50)+SUMIF('2018'!$A$2:$A$50,$A35,'2018'!Q$2:Q$50)+SUMIF('2017'!$A$2:$A$50,$A35,'2017'!Q$2:Q$50)+SUMIF('2016'!$A$2:$A$50,$A35,'2016'!Q$2:Q$50)+SUMIF('2015'!$A$2:$A$50,$A35,'2015'!Q$2:Q$50)+SUMIF('2014'!$A$2:$A$50,$A35,'2014'!Q$2:Q$50)+SUMIF('2013'!$A$2:$A$50,$A35,'2013'!Q$2:Q$50)+SUMIF('2012'!$A$2:$A$50,$A35,'2012'!Q$2:Q$50)</f>
        <v>2</v>
      </c>
      <c r="T35" s="15">
        <f t="shared" si="10"/>
        <v>25</v>
      </c>
      <c r="U35" s="15">
        <f t="shared" si="11"/>
        <v>6.25</v>
      </c>
      <c r="V35" s="16">
        <f t="shared" si="12"/>
        <v>24</v>
      </c>
      <c r="W35" s="17" cm="1">
        <f t="array" ref="W35">MAX(IF('2024'!$A$2:$A$50=$A35,'2024'!$W$2:$W$50),IF('2023'!$A$2:$A$50=$A35,'2023'!$W$2:$W$50),IF('2022'!$A$2:$A$50=$A35,'2022'!$U$2:U$50),IF('2021'!$A$2:$A$50=$A35,'2021'!$U$2:U$50),IF('2020'!$A$2:$A$50=$A35,'2020'!$U$2:U$50),IF('2019'!$A$2:$A$50=$A35,'2019'!$U$2:U$50),IF('2018'!$A$2:$A$50=$A35,'2018'!$U$2:U$50),IF('2017'!$A$2:$A$50=$A35,'2017'!$U$2:U$50),IF('2016'!$A$2:$A$50=$A35,'2016'!$U$2:U$50),IF('2015'!$A$2:$A$50=$A35,'2015'!$U$2:U$50),IF('2014'!$A$2:$A$50=$A35,'2014'!$U$2:U$50),IF('2013'!$A$2:$A$50=$A35,'2013'!$U$2:U$50),IF('2012'!$A$2:$A$50=$A35,'2012'!$U$2:U$50))</f>
        <v>2</v>
      </c>
      <c r="X35" s="18" t="s">
        <v>23</v>
      </c>
      <c r="Y35" s="19" cm="1">
        <f t="array" ref="Y35">MIN(IF(IF('2024'!$A$2:A$50=$A35,1,0)*IF('2024'!$W$2:$W$50=$W35,1,0)&gt;0,'2024'!$Y$2:$Y$50),IF(IF('2023'!$A$2:A$50=$A35,1,0)*IF('2023'!$W$2:$W$50=$W35,1,0)&gt;0,'2023'!$Y$2:$Y$50),IF(IF('2022'!$A$2:A$50=$A35,1,0)*IF('2022'!$U$2:$U$50=$W35,1,0)&gt;0,'2022'!$W$2:$W$50),IF(IF('2021'!$A$2:A$50=$A35,1,0)*IF('2021'!$U$2:$U$50=$W35,1,0)&gt;0,'2021'!$W$2:$W$50),IF(IF('2020'!$A$2:A$50=$A35,1,0)*IF('2020'!$U$2:$U$50=$W35,1,0)&gt;0,'2020'!$W$2:$W$50),IF(IF('2019'!$A$2:A$50=$A35,1,0)*IF('2019'!$U$2:$U$50=$W35,1,0)&gt;0,'2019'!$W$2:$W$50),IF(IF('2018'!$A$2:A$50=$A35,1,0)*IF('2018'!$U$2:$U$50=$W35,1,0)&gt;0,'2018'!$W$2:$W$50),IF(IF('2017'!$A$2:A$50=$A35,1,0)*IF('2017'!$U$2:$U$50=$W35,1,0)&gt;0,'2017'!$W$2:$W$50),IF(IF('2016'!$A$2:A$50=$A35,1,0)*IF('2016'!$U$2:$U$50=$W35,1,0)&gt;0,'2016'!$W$2:$W$50),IF(IF('2015'!$A$2:A$50=$A35,1,0)*IF('2015'!$U$2:$U$50=$W35,1,0)&gt;0,'2015'!$W$2:$W$50),IF(IF('2014'!$A$2:A$50=$A35,1,0)*IF('2014'!$U$2:$U$50=$W35,1,0)&gt;0,'2014'!$W$2:$W$50),IF(IF('2013'!$A$2:A$50=$A35,1,0)*IF('2013'!$U$2:$U$50=$W35,1,0)&gt;0,'2013'!$W$2:$W$50),IF(IF('2012'!$A$2:A$50=$A35,1,0)*IF('2012'!$U$2:$U$50=$W35,1,0)&gt;0,'2012'!$W$2:$W$50))</f>
        <v>20</v>
      </c>
      <c r="Z35" s="20"/>
      <c r="AA35" s="21" cm="1">
        <f t="array" ref="AA35">SUM(IF('2024'!$A$2:$A$50=$A35,TRUNC('2024'!Q$2:Q$50),0))+SUM(IF('2023'!$A$2:$A$50=$A35,TRUNC('2023'!Q$2:Q$50),0))+SUM(IF('2022'!$A$2:$A$50=$A35,TRUNC('2022'!O$2:O$50),0))+SUM(IF('2021'!$A$2:$A$50=$A35,TRUNC('2021'!O$2:O$50),0))+SUM(IF('2020'!$A$2:$A$50=$A35,TRUNC('2020'!O$2:O$50),0))+SUM(IF('2019'!$A$2:$A$50=$A35,TRUNC('2019'!O$2:O$50),0))+SUM(IF('2018'!$A$2:$A$50=$A35,TRUNC('2018'!O$2:O$50),0))+SUM(IF('2017'!$A$2:$A$50=$A35,TRUNC('2017'!O$2:O$50),0))+SUM(IF('2016'!$A$2:$A$50=$A35,TRUNC('2016'!O$2:O$50),0))+SUM(IF('2015'!$A$2:$A$50=$A35,TRUNC('2015'!O$2:O$50),0))+SUM(IF('2014'!$A$2:$A$50=$A35,TRUNC('2014'!O$2:O$50),0))+SUM(IF('2013'!$A$2:$A$50=$A35,TRUNC('2013'!O$2:O$50),0))+SUM(IF('2012'!$A$2:$A$50=$A35,TRUNC('2012'!O$2:O$50),0))</f>
        <v>8</v>
      </c>
      <c r="AB35" s="21" cm="1">
        <f t="array" ref="AB35">SUM(IF('2024'!$A$2:$A$50=$A35,MOD('2024'!Q$2:Q$50,1),0))+SUM(IF('2023'!$A$2:$A$50=$A35,MOD('2023'!Q$2:Q$50,1),0))+SUM(IF('2022'!$A$2:$A$50=$A35,MOD('2022'!O$2:O$50,1),0))+SUM(IF('2021'!$A$2:$A$50=$A35,MOD('2021'!O$2:O$50,1),0))+SUM(IF('2020'!$A$2:$A$50=$A35,MOD('2020'!O$2:O$50,1),0))+SUM(IF('2019'!$A$2:$A$50=$A35,MOD('2019'!O$2:O$50,1),0))+SUM(IF('2018'!$A$2:$A$50=$A35,MOD('2018'!O$2:O$50,1),0))+SUM(IF('2017'!$A$2:$A$50=$A35,MOD('2017'!O$2:O$50,1),0))+SUM(IF('2016'!$A$2:$A$50=$A35,MOD('2016'!O$2:O$50,1),0))+SUM(IF('2015'!$A$2:$A$50=$A35,MOD('2015'!O$2:O$50,1),0))+SUM(IF('2014'!$A$2:$A$50=$A35,MOD('2014'!O$2:O$50,1),0))+SUM(IF('2013'!$A$2:$A$50=$A35,MOD('2013'!O$2:O$50,1),0))+SUM(IF('2012'!$A$2:$A$50=$A35,MOD('2012'!O$2:O$50,1),0))</f>
        <v>0</v>
      </c>
      <c r="AC35" s="21">
        <f t="shared" si="6"/>
        <v>0</v>
      </c>
    </row>
    <row r="36" spans="1:29" ht="14.25" customHeight="1" x14ac:dyDescent="0.6">
      <c r="A36" s="13" t="s">
        <v>55</v>
      </c>
      <c r="B36" s="14">
        <f>SUMIF('2024'!$A$2:$A$50,$A36,'2024'!B$2:B$50)+SUMIF('2023'!$A$2:$A$50,$A36,'2023'!B$2:B$50)+SUMIF('2022'!$A$2:$A$50,$A36,'2022'!B$2:B$50)+SUMIF('2021'!$A$2:$A$50,$A36,'2021'!B$2:B$50)+SUMIF('2020'!$A$2:$A$50,$A36,'2020'!B$2:B$50)+SUMIF('2019'!$A$2:$A$50,$A36,'2019'!B$2:B$50)+SUMIF('2018'!$A$2:$A$50,$A36,'2018'!B$2:B$50)+SUMIF('2017'!$A$2:$A$50,$A36,'2017'!B$2:B$50)+SUMIF('2016'!$A$2:$A$50,$A36,'2016'!B$2:B$50)+SUMIF('2015'!$A$2:$A$50,$A36,'2015'!B$2:B$50)+SUMIF('2014'!$A$2:$A$50,$A36,'2014'!B$2:B$50)+SUMIF('2013'!$A$2:$A$50,$A36,'2013'!B$2:B$50)+SUMIF('2012'!$A$2:$A$50,$A36,'2012'!B$2:B$50)</f>
        <v>2</v>
      </c>
      <c r="C36" s="14">
        <f>SUMIF('2024'!$A$2:$A$50,$A36,'2024'!C$2:C$50)+SUMIF('2023'!$A$2:$A$50,$A36,'2023'!C$2:C$50)+SUMIF('2022'!$A$2:$A$50,$A36,'2022'!C$2:C$50)+SUMIF('2021'!$A$2:$A$50,$A36,'2021'!C$2:C$50)+SUMIF('2020'!$A$2:$A$50,$A36,'2020'!C$2:C$50)+SUMIF('2019'!$A$2:$A$50,$A36,'2019'!C$2:C$50)+SUMIF('2018'!$A$2:$A$50,$A36,'2018'!C$2:C$50)+SUMIF('2017'!$A$2:$A$50,$A36,'2017'!C$2:C$50)+SUMIF('2016'!$A$2:$A$50,$A36,'2016'!C$2:C$50)+SUMIF('2015'!$A$2:$A$50,$A36,'2015'!C$2:C$50)+SUMIF('2014'!$A$2:$A$50,$A36,'2014'!C$2:C$50)+SUMIF('2013'!$A$2:$A$50,$A36,'2013'!C$2:C$50)+SUMIF('2012'!$A$2:$A$50,$A36,'2012'!C$2:C$50)</f>
        <v>2</v>
      </c>
      <c r="D36" s="14">
        <f>SUMIF('2024'!$A$2:$A$50,$A36,'2024'!D$2:D$50)+SUMIF('2023'!$A$2:$A$50,$A36,'2023'!D$2:D$50)+SUMIF('2022'!$A$2:$A$50,$A36,'2022'!D$2:D$50)+SUMIF('2021'!$A$2:$A$50,$A36,'2021'!D$2:D$50)+SUMIF('2020'!$A$2:$A$50,$A36,'2020'!D$2:D$50)+SUMIF('2019'!$A$2:$A$50,$A36,'2019'!D$2:D$50)+SUMIF('2018'!$A$2:$A$50,$A36,'2018'!D$2:D$50)+SUMIF('2017'!$A$2:$A$50,$A36,'2017'!D$2:D$50)+SUMIF('2016'!$A$2:$A$50,$A36,'2016'!D$2:D$50)+SUMIF('2015'!$A$2:$A$50,$A36,'2015'!D$2:D$50)+SUMIF('2014'!$A$2:$A$50,$A36,'2014'!D$2:D$50)+SUMIF('2013'!$A$2:$A$50,$A36,'2013'!D$2:D$50)+SUMIF('2012'!$A$2:$A$50,$A36,'2012'!D$2:D$50)</f>
        <v>39</v>
      </c>
      <c r="E36" s="14" cm="1">
        <f t="array" ref="E36">MAX(IF('2024'!$A$2:$A$50=$A36,'2024'!E$2:E$50),IF('2023'!$A$2:$A$50=$A36,'2023'!E$2:E$50),IF('2022'!$A$2:$A$50=$A36,'2022'!E$2:E$50),IF('2021'!$A$2:$A$50=$A36,'2021'!E$2:E$50),IF('2020'!$A$2:$A$50=$A36,'2020'!E$2:E$50),IF('2019'!$A$2:$A$50=$A36,'2019'!E$2:E$50),IF('2018'!$A$2:$A$50=$A36,'2018'!E$2:E$50),IF('2017'!$A$2:$A$50=$A36,'2017'!E$2:E$50),IF('2016'!$A$2:$A$50=$A36,'2016'!E$2:E$50),IF('2015'!$A$2:$A$50=$A36,'2015'!E$2:E$50),IF('2014'!$A$2:$A$50=$A36,'2014'!E$2:E$50),IF('2013'!$A$2:$A$50=$A36,'2013'!E$2:E$50),IF('2012'!$A$2:$A$50=$A36,'2012'!E$2:E$50))</f>
        <v>37</v>
      </c>
      <c r="F36" s="14">
        <f>SUMIF('2024'!$A$2:$A$50,$A36,'2024'!F$2:F$50)+SUMIF('2023'!$A$2:$A$50,$A36,'2023'!F$2:F$50)+SUMIF('2022'!$A$2:$A$50,$A36,'2022'!F$2:F$50)+SUMIF('2021'!$A$2:$A$50,$A36,'2021'!F$2:F$50)+SUMIF('2020'!$A$2:$A$50,$A36,'2020'!F$2:F$50)+SUMIF('2019'!$A$2:$A$50,$A36,'2019'!F$2:F$50)+SUMIF('2018'!$A$2:$A$50,$A36,'2018'!F$2:F$50)+SUMIF('2017'!$A$2:$A$50,$A36,'2017'!F$2:F$50)+SUMIF('2016'!$A$2:$A$50,$A36,'2016'!F$2:F$50)+SUMIF('2015'!$A$2:$A$50,$A36,'2015'!F$2:F$50)+SUMIF('2014'!$A$2:$A$50,$A36,'2014'!F$2:F$50)+SUMIF('2013'!$A$2:$A$50,$A36,'2013'!F$2:F$50)+SUMIF('2012'!$A$2:$A$50,$A36,'2012'!F$2:F$50)</f>
        <v>1</v>
      </c>
      <c r="G36" s="15">
        <f t="shared" si="7"/>
        <v>39</v>
      </c>
      <c r="H36" s="14">
        <f>SUMIF('2024'!$A$2:$A$50,$A36,'2024'!H$2:H$50)+SUMIF('2023'!$A$2:$A$50,$A36,'2023'!H$2:H$50)+SUMIF('2022'!$A$2:$A$50,$A36,'2022'!H$2:H$50)+SUMIF('2021'!$A$2:$A$50,$A36,'2021'!H$2:H$50)+SUMIF('2020'!$A$2:$A$50,$A36,'2020'!H$2:H$50)+SUMIF('2019'!$A$2:$A$50,$A36,'2019'!H$2:H$50)+SUMIF('2018'!$A$2:$A$50,$A36,'2018'!H$2:H$50)+SUMIF('2017'!$A$2:$A$50,$A36,'2017'!H$2:H$50)+SUMIF('2016'!$A$2:$A$50,$A36,'2016'!H$2:H$50)+SUMIF('2015'!$A$2:$A$50,$A36,'2015'!H$2:H$50)+SUMIF('2014'!$A$2:$A$50,$A36,'2014'!H$2:H$50)+SUMIF('2013'!$A$2:$A$50,$A36,'2013'!H$2:H$50)+SUMIF('2012'!$A$2:$A$50,$A36,'2012'!H$2:H$50)</f>
        <v>0</v>
      </c>
      <c r="I36" s="14">
        <f>SUMIF('2024'!$A$2:$A$50,$A36,'2024'!I$2:I$50)+SUMIF('2023'!$A$2:$A$50,$A36,'2023'!I$2:I$50)+SUMIF('2022'!$A$2:$A$50,$A36,'2022'!I$2:I$50)+SUMIF('2021'!$A$2:$A$50,$A36,'2021'!I$2:I$50)+SUMIF('2020'!$A$2:$A$50,$A36,'2020'!I$2:I$50)+SUMIF('2019'!$A$2:$A$50,$A36,'2019'!I$2:I$50)+SUMIF('2018'!$A$2:$A$50,$A36,'2018'!I$2:I$50)+SUMIF('2017'!$A$2:$A$50,$A36,'2017'!I$2:I$50)+SUMIF('2016'!$A$2:$A$50,$A36,'2016'!I$2:I$50)+SUMIF('2015'!$A$2:$A$50,$A36,'2015'!I$2:I$50)+SUMIF('2014'!$A$2:$A$50,$A36,'2014'!I$2:I$50)+SUMIF('2013'!$A$2:$A$50,$A36,'2013'!I$2:I$50)+SUMIF('2012'!$A$2:$A$50,$A36,'2012'!I$2:I$50)</f>
        <v>0</v>
      </c>
      <c r="J36" s="14">
        <f>SUMIF('2024'!$A$2:$A$50,$A36,'2024'!J$2:J$50)+SUMIF('2023'!$A$2:$A$50,$A36,'2023'!J$2:J$50)</f>
        <v>2</v>
      </c>
      <c r="K36" s="14">
        <f>SUMIF('2024'!$A$2:$A$50,$A36,'2024'!K$2:K$50)+SUMIF('2023'!$A$2:$A$50,$A36,'2023'!K$2:K$50)</f>
        <v>0</v>
      </c>
      <c r="L36" s="14">
        <f>SUMIF('2024'!$A$2:$A$50,$A36,'2024'!L$2:L$50)+SUMIF('2023'!$A$2:$A$50,$A36,'2023'!L$2:L$50)+SUMIF('2022'!$A$2:$A$50,$A36,'2022'!J$2:J$50)+SUMIF('2021'!$A$2:$A$50,$A36,'2021'!J$2:J$50)+SUMIF('2020'!$A$2:$A$50,$A36,'2020'!J$2:J$50)+SUMIF('2019'!$A$2:$A$50,$A36,'2019'!J$2:J$50)+SUMIF('2018'!$A$2:$A$50,$A36,'2018'!J$2:J$50)+SUMIF('2017'!$A$2:$A$50,$A36,'2017'!J$2:J$50)+SUMIF('2016'!$A$2:$A$50,$A36,'2016'!J$2:J$50)+SUMIF('2015'!$A$2:$A$50,$A36,'2015'!J$2:J$50)+SUMIF('2014'!$A$2:$A$50,$A36,'2014'!J$2:J$50)+SUMIF('2013'!$A$2:$A$50,$A36,'2013'!J$2:J$50)+SUMIF('2012'!$A$2:$A$50,$A36,'2012'!J$2:J$50)</f>
        <v>0</v>
      </c>
      <c r="M36" s="14">
        <f>SUMIF('2024'!$A$2:$A$50,$A36,'2024'!M$2:M$50)+SUMIF('2023'!$A$2:$A$50,$A36,'2023'!M$2:M$50)+SUMIF('2022'!$A$2:$A$50,$A36,'2022'!K$2:K$50)+SUMIF('2021'!$A$2:$A$50,$A36,'2021'!K$2:K$50)+SUMIF('2020'!$A$2:$A$50,$A36,'2020'!K$2:K$50)+SUMIF('2019'!$A$2:$A$50,$A36,'2019'!K$2:K$50)+SUMIF('2018'!$A$2:$A$50,$A36,'2018'!K$2:K$50)+SUMIF('2017'!$A$2:$A$50,$A36,'2017'!K$2:K$50)+SUMIF('2016'!$A$2:$A$50,$A36,'2016'!K$2:K$50)+SUMIF('2015'!$A$2:$A$50,$A36,'2015'!K$2:K$50)+SUMIF('2014'!$A$2:$A$50,$A36,'2014'!K$2:K$50)+SUMIF('2013'!$A$2:$A$50,$A36,'2013'!K$2:K$50)+SUMIF('2012'!$A$2:$A$50,$A36,'2012'!K$2:K$50)</f>
        <v>1</v>
      </c>
      <c r="N36" s="14">
        <f>SUMIF('2024'!$A$2:$A$50,$A36,'2024'!N$2:N$50)+SUMIF('2023'!$A$2:$A$50,$A36,'2023'!N$2:N$50)+SUMIF('2022'!$A$2:$A$50,$A36,'2022'!L$2:L$50)+SUMIF('2021'!$A$2:$A$50,$A36,'2021'!L$2:L$50)+SUMIF('2020'!$A$2:$A$50,$A36,'2020'!L$2:L$50)+SUMIF('2019'!$A$2:$A$50,$A36,'2019'!L$2:L$50)+SUMIF('2018'!$A$2:$A$50,$A36,'2018'!L$2:L$50)+SUMIF('2017'!$A$2:$A$50,$A36,'2017'!L$2:L$50)+SUMIF('2016'!$A$2:$A$50,$A36,'2016'!L$2:L$50)+SUMIF('2015'!$A$2:$A$50,$A36,'2015'!L$2:L$50)+SUMIF('2014'!$A$2:$A$50,$A36,'2014'!L$2:L$50)+SUMIF('2013'!$A$2:$A$50,$A36,'2013'!L$2:L$50)+SUMIF('2012'!$A$2:$A$50,$A36,'2012'!L$2:L$50)</f>
        <v>1</v>
      </c>
      <c r="O36" s="14">
        <f>SUMIF('2024'!$A$2:$A$50,$A36,'2024'!O$2:O$50)+SUMIF('2023'!$A$2:$A$50,$A36,'2023'!O$2:O$50)+SUMIF('2022'!$A$2:$A$50,$A36,'2022'!M$2:M$50)+SUMIF('2021'!$A$2:$A$50,$A36,'2021'!M$2:M$50)+SUMIF('2020'!$A$2:$A$50,$A36,'2020'!M$2:M$50)+SUMIF('2019'!$A$2:$A$50,$A36,'2019'!M$2:M$50)+SUMIF('2018'!$A$2:$A$50,$A36,'2018'!M$2:M$50)+SUMIF('2017'!$A$2:$A$50,$A36,'2017'!M$2:M$50)+SUMIF('2016'!$A$2:$A$50,$A36,'2016'!M$2:M$50)+SUMIF('2015'!$A$2:$A$50,$A36,'2015'!M$2:M$50)+SUMIF('2014'!$A$2:$A$50,$A36,'2014'!M$2:M$50)+SUMIF('2013'!$A$2:$A$50,$A36,'2013'!M$2:M$50)+SUMIF('2012'!$A$2:$A$50,$A36,'2012'!M$2:M$50)</f>
        <v>0</v>
      </c>
      <c r="P36" s="14">
        <f t="shared" si="8"/>
        <v>2</v>
      </c>
      <c r="Q36" s="14">
        <f t="shared" si="9"/>
        <v>9.5</v>
      </c>
      <c r="R36" s="14">
        <f>SUMIF('2024'!$A$2:$A$50,$A36,'2024'!R$2:R$50)+SUMIF('2023'!$A$2:$A$50,$A36,'2023'!R$2:R$50)+SUMIF('2022'!$A$2:$A$50,$A36,'2022'!P$2:P$50)+SUMIF('2021'!$A$2:$A$50,$A36,'2021'!P$2:P$50)+SUMIF('2020'!$A$2:$A$50,$A36,'2020'!P$2:P$50)+SUMIF('2019'!$A$2:$A$50,$A36,'2019'!P$2:P$50)+SUMIF('2018'!$A$2:$A$50,$A36,'2018'!P$2:P$50)+SUMIF('2017'!$A$2:$A$50,$A36,'2017'!P$2:P$50)+SUMIF('2016'!$A$2:$A$50,$A36,'2016'!P$2:P$50)+SUMIF('2015'!$A$2:$A$50,$A36,'2015'!P$2:P$50)+SUMIF('2014'!$A$2:$A$50,$A36,'2014'!P$2:P$50)+SUMIF('2013'!$A$2:$A$50,$A36,'2013'!P$2:P$50)+SUMIF('2012'!$A$2:$A$50,$A36,'2012'!P$2:P$50)</f>
        <v>54</v>
      </c>
      <c r="S36" s="14">
        <f>SUMIF('2024'!$A$2:$A$50,$A36,'2024'!S$2:S$50)+SUMIF('2023'!$A$2:$A$50,$A36,'2023'!S$2:S$50)+SUMIF('2022'!$A$2:$A$50,$A36,'2022'!Q$2:Q$50)+SUMIF('2021'!$A$2:$A$50,$A36,'2021'!Q$2:Q$50)+SUMIF('2020'!$A$2:$A$50,$A36,'2020'!Q$2:Q$50)+SUMIF('2019'!$A$2:$A$50,$A36,'2019'!Q$2:Q$50)+SUMIF('2018'!$A$2:$A$50,$A36,'2018'!Q$2:Q$50)+SUMIF('2017'!$A$2:$A$50,$A36,'2017'!Q$2:Q$50)+SUMIF('2016'!$A$2:$A$50,$A36,'2016'!Q$2:Q$50)+SUMIF('2015'!$A$2:$A$50,$A36,'2015'!Q$2:Q$50)+SUMIF('2014'!$A$2:$A$50,$A36,'2014'!Q$2:Q$50)+SUMIF('2013'!$A$2:$A$50,$A36,'2013'!Q$2:Q$50)+SUMIF('2012'!$A$2:$A$50,$A36,'2012'!Q$2:Q$50)</f>
        <v>1</v>
      </c>
      <c r="T36" s="15">
        <f t="shared" si="10"/>
        <v>54</v>
      </c>
      <c r="U36" s="15">
        <f t="shared" si="11"/>
        <v>5.6842105263157894</v>
      </c>
      <c r="V36" s="16">
        <f t="shared" si="12"/>
        <v>59</v>
      </c>
      <c r="W36" s="17" cm="1">
        <f t="array" ref="W36">MAX(IF('2024'!$A$2:$A$50=$A36,'2024'!$W$2:$W$50),IF('2023'!$A$2:$A$50=$A36,'2023'!$W$2:$W$50),IF('2022'!$A$2:$A$50=$A36,'2022'!$U$2:U$50),IF('2021'!$A$2:$A$50=$A36,'2021'!$U$2:U$50),IF('2020'!$A$2:$A$50=$A36,'2020'!$U$2:U$50),IF('2019'!$A$2:$A$50=$A36,'2019'!$U$2:U$50),IF('2018'!$A$2:$A$50=$A36,'2018'!$U$2:U$50),IF('2017'!$A$2:$A$50=$A36,'2017'!$U$2:U$50),IF('2016'!$A$2:$A$50=$A36,'2016'!$U$2:U$50),IF('2015'!$A$2:$A$50=$A36,'2015'!$U$2:U$50),IF('2014'!$A$2:$A$50=$A36,'2014'!$U$2:U$50),IF('2013'!$A$2:$A$50=$A36,'2013'!$U$2:U$50),IF('2012'!$A$2:$A$50=$A36,'2012'!$U$2:U$50))</f>
        <v>1</v>
      </c>
      <c r="X36" s="18" t="s">
        <v>23</v>
      </c>
      <c r="Y36" s="19" cm="1">
        <f t="array" ref="Y36">MIN(IF(IF('2024'!$A$2:A$50=$A36,1,0)*IF('2024'!$W$2:$W$50=$W36,1,0)&gt;0,'2024'!$Y$2:$Y$50),IF(IF('2023'!$A$2:A$50=$A36,1,0)*IF('2023'!$W$2:$W$50=$W36,1,0)&gt;0,'2023'!$Y$2:$Y$50),IF(IF('2022'!$A$2:A$50=$A36,1,0)*IF('2022'!$U$2:$U$50=$W36,1,0)&gt;0,'2022'!$W$2:$W$50),IF(IF('2021'!$A$2:A$50=$A36,1,0)*IF('2021'!$U$2:$U$50=$W36,1,0)&gt;0,'2021'!$W$2:$W$50),IF(IF('2020'!$A$2:A$50=$A36,1,0)*IF('2020'!$U$2:$U$50=$W36,1,0)&gt;0,'2020'!$W$2:$W$50),IF(IF('2019'!$A$2:A$50=$A36,1,0)*IF('2019'!$U$2:$U$50=$W36,1,0)&gt;0,'2019'!$W$2:$W$50),IF(IF('2018'!$A$2:A$50=$A36,1,0)*IF('2018'!$U$2:$U$50=$W36,1,0)&gt;0,'2018'!$W$2:$W$50),IF(IF('2017'!$A$2:A$50=$A36,1,0)*IF('2017'!$U$2:$U$50=$W36,1,0)&gt;0,'2017'!$W$2:$W$50),IF(IF('2016'!$A$2:A$50=$A36,1,0)*IF('2016'!$U$2:$U$50=$W36,1,0)&gt;0,'2016'!$W$2:$W$50),IF(IF('2015'!$A$2:A$50=$A36,1,0)*IF('2015'!$U$2:$U$50=$W36,1,0)&gt;0,'2015'!$W$2:$W$50),IF(IF('2014'!$A$2:A$50=$A36,1,0)*IF('2014'!$U$2:$U$50=$W36,1,0)&gt;0,'2014'!$W$2:$W$50),IF(IF('2013'!$A$2:A$50=$A36,1,0)*IF('2013'!$U$2:$U$50=$W36,1,0)&gt;0,'2013'!$W$2:$W$50),IF(IF('2012'!$A$2:A$50=$A36,1,0)*IF('2012'!$U$2:$U$50=$W36,1,0)&gt;0,'2012'!$W$2:$W$50))</f>
        <v>13</v>
      </c>
      <c r="Z36" s="20"/>
      <c r="AA36" s="21" cm="1">
        <f t="array" ref="AA36">SUM(IF('2024'!$A$2:$A$50=$A36,TRUNC('2024'!Q$2:Q$50),0))+SUM(IF('2023'!$A$2:$A$50=$A36,TRUNC('2023'!Q$2:Q$50),0))+SUM(IF('2022'!$A$2:$A$50=$A36,TRUNC('2022'!O$2:O$50),0))+SUM(IF('2021'!$A$2:$A$50=$A36,TRUNC('2021'!O$2:O$50),0))+SUM(IF('2020'!$A$2:$A$50=$A36,TRUNC('2020'!O$2:O$50),0))+SUM(IF('2019'!$A$2:$A$50=$A36,TRUNC('2019'!O$2:O$50),0))+SUM(IF('2018'!$A$2:$A$50=$A36,TRUNC('2018'!O$2:O$50),0))+SUM(IF('2017'!$A$2:$A$50=$A36,TRUNC('2017'!O$2:O$50),0))+SUM(IF('2016'!$A$2:$A$50=$A36,TRUNC('2016'!O$2:O$50),0))+SUM(IF('2015'!$A$2:$A$50=$A36,TRUNC('2015'!O$2:O$50),0))+SUM(IF('2014'!$A$2:$A$50=$A36,TRUNC('2014'!O$2:O$50),0))+SUM(IF('2013'!$A$2:$A$50=$A36,TRUNC('2013'!O$2:O$50),0))+SUM(IF('2012'!$A$2:$A$50=$A36,TRUNC('2012'!O$2:O$50),0))</f>
        <v>9</v>
      </c>
      <c r="AB36" s="21" cm="1">
        <f t="array" ref="AB36">SUM(IF('2024'!$A$2:$A$50=$A36,MOD('2024'!Q$2:Q$50,1),0))+SUM(IF('2023'!$A$2:$A$50=$A36,MOD('2023'!Q$2:Q$50,1),0))+SUM(IF('2022'!$A$2:$A$50=$A36,MOD('2022'!O$2:O$50,1),0))+SUM(IF('2021'!$A$2:$A$50=$A36,MOD('2021'!O$2:O$50,1),0))+SUM(IF('2020'!$A$2:$A$50=$A36,MOD('2020'!O$2:O$50,1),0))+SUM(IF('2019'!$A$2:$A$50=$A36,MOD('2019'!O$2:O$50,1),0))+SUM(IF('2018'!$A$2:$A$50=$A36,MOD('2018'!O$2:O$50,1),0))+SUM(IF('2017'!$A$2:$A$50=$A36,MOD('2017'!O$2:O$50,1),0))+SUM(IF('2016'!$A$2:$A$50=$A36,MOD('2016'!O$2:O$50,1),0))+SUM(IF('2015'!$A$2:$A$50=$A36,MOD('2015'!O$2:O$50,1),0))+SUM(IF('2014'!$A$2:$A$50=$A36,MOD('2014'!O$2:O$50,1),0))+SUM(IF('2013'!$A$2:$A$50=$A36,MOD('2013'!O$2:O$50,1),0))+SUM(IF('2012'!$A$2:$A$50=$A36,MOD('2012'!O$2:O$50,1),0))</f>
        <v>0.5</v>
      </c>
      <c r="AC36" s="21">
        <f t="shared" si="6"/>
        <v>0.5</v>
      </c>
    </row>
    <row r="37" spans="1:29" ht="14.25" customHeight="1" x14ac:dyDescent="0.6">
      <c r="A37" s="13" t="s">
        <v>56</v>
      </c>
      <c r="B37" s="14">
        <f>SUMIF('2024'!$A$2:$A$50,$A37,'2024'!B$2:B$50)+SUMIF('2023'!$A$2:$A$50,$A37,'2023'!B$2:B$50)+SUMIF('2022'!$A$2:$A$50,$A37,'2022'!B$2:B$50)+SUMIF('2021'!$A$2:$A$50,$A37,'2021'!B$2:B$50)+SUMIF('2020'!$A$2:$A$50,$A37,'2020'!B$2:B$50)+SUMIF('2019'!$A$2:$A$50,$A37,'2019'!B$2:B$50)+SUMIF('2018'!$A$2:$A$50,$A37,'2018'!B$2:B$50)+SUMIF('2017'!$A$2:$A$50,$A37,'2017'!B$2:B$50)+SUMIF('2016'!$A$2:$A$50,$A37,'2016'!B$2:B$50)+SUMIF('2015'!$A$2:$A$50,$A37,'2015'!B$2:B$50)+SUMIF('2014'!$A$2:$A$50,$A37,'2014'!B$2:B$50)+SUMIF('2013'!$A$2:$A$50,$A37,'2013'!B$2:B$50)+SUMIF('2012'!$A$2:$A$50,$A37,'2012'!B$2:B$50)</f>
        <v>6</v>
      </c>
      <c r="C37" s="14">
        <f>SUMIF('2024'!$A$2:$A$50,$A37,'2024'!C$2:C$50)+SUMIF('2023'!$A$2:$A$50,$A37,'2023'!C$2:C$50)+SUMIF('2022'!$A$2:$A$50,$A37,'2022'!C$2:C$50)+SUMIF('2021'!$A$2:$A$50,$A37,'2021'!C$2:C$50)+SUMIF('2020'!$A$2:$A$50,$A37,'2020'!C$2:C$50)+SUMIF('2019'!$A$2:$A$50,$A37,'2019'!C$2:C$50)+SUMIF('2018'!$A$2:$A$50,$A37,'2018'!C$2:C$50)+SUMIF('2017'!$A$2:$A$50,$A37,'2017'!C$2:C$50)+SUMIF('2016'!$A$2:$A$50,$A37,'2016'!C$2:C$50)+SUMIF('2015'!$A$2:$A$50,$A37,'2015'!C$2:C$50)+SUMIF('2014'!$A$2:$A$50,$A37,'2014'!C$2:C$50)+SUMIF('2013'!$A$2:$A$50,$A37,'2013'!C$2:C$50)+SUMIF('2012'!$A$2:$A$50,$A37,'2012'!C$2:C$50)</f>
        <v>2</v>
      </c>
      <c r="D37" s="14">
        <f>SUMIF('2024'!$A$2:$A$50,$A37,'2024'!D$2:D$50)+SUMIF('2023'!$A$2:$A$50,$A37,'2023'!D$2:D$50)+SUMIF('2022'!$A$2:$A$50,$A37,'2022'!D$2:D$50)+SUMIF('2021'!$A$2:$A$50,$A37,'2021'!D$2:D$50)+SUMIF('2020'!$A$2:$A$50,$A37,'2020'!D$2:D$50)+SUMIF('2019'!$A$2:$A$50,$A37,'2019'!D$2:D$50)+SUMIF('2018'!$A$2:$A$50,$A37,'2018'!D$2:D$50)+SUMIF('2017'!$A$2:$A$50,$A37,'2017'!D$2:D$50)+SUMIF('2016'!$A$2:$A$50,$A37,'2016'!D$2:D$50)+SUMIF('2015'!$A$2:$A$50,$A37,'2015'!D$2:D$50)+SUMIF('2014'!$A$2:$A$50,$A37,'2014'!D$2:D$50)+SUMIF('2013'!$A$2:$A$50,$A37,'2013'!D$2:D$50)+SUMIF('2012'!$A$2:$A$50,$A37,'2012'!D$2:D$50)</f>
        <v>6</v>
      </c>
      <c r="E37" s="14" cm="1">
        <f t="array" ref="E37">MAX(IF('2024'!$A$2:$A$50=$A37,'2024'!E$2:E$50),IF('2023'!$A$2:$A$50=$A37,'2023'!E$2:E$50),IF('2022'!$A$2:$A$50=$A37,'2022'!E$2:E$50),IF('2021'!$A$2:$A$50=$A37,'2021'!E$2:E$50),IF('2020'!$A$2:$A$50=$A37,'2020'!E$2:E$50),IF('2019'!$A$2:$A$50=$A37,'2019'!E$2:E$50),IF('2018'!$A$2:$A$50=$A37,'2018'!E$2:E$50),IF('2017'!$A$2:$A$50=$A37,'2017'!E$2:E$50),IF('2016'!$A$2:$A$50=$A37,'2016'!E$2:E$50),IF('2015'!$A$2:$A$50=$A37,'2015'!E$2:E$50),IF('2014'!$A$2:$A$50=$A37,'2014'!E$2:E$50),IF('2013'!$A$2:$A$50=$A37,'2013'!E$2:E$50),IF('2012'!$A$2:$A$50=$A37,'2012'!E$2:E$50))</f>
        <v>4</v>
      </c>
      <c r="F37" s="14">
        <f>SUMIF('2024'!$A$2:$A$50,$A37,'2024'!F$2:F$50)+SUMIF('2023'!$A$2:$A$50,$A37,'2023'!F$2:F$50)+SUMIF('2022'!$A$2:$A$50,$A37,'2022'!F$2:F$50)+SUMIF('2021'!$A$2:$A$50,$A37,'2021'!F$2:F$50)+SUMIF('2020'!$A$2:$A$50,$A37,'2020'!F$2:F$50)+SUMIF('2019'!$A$2:$A$50,$A37,'2019'!F$2:F$50)+SUMIF('2018'!$A$2:$A$50,$A37,'2018'!F$2:F$50)+SUMIF('2017'!$A$2:$A$50,$A37,'2017'!F$2:F$50)+SUMIF('2016'!$A$2:$A$50,$A37,'2016'!F$2:F$50)+SUMIF('2015'!$A$2:$A$50,$A37,'2015'!F$2:F$50)+SUMIF('2014'!$A$2:$A$50,$A37,'2014'!F$2:F$50)+SUMIF('2013'!$A$2:$A$50,$A37,'2013'!F$2:F$50)+SUMIF('2012'!$A$2:$A$50,$A37,'2012'!F$2:F$50)</f>
        <v>0</v>
      </c>
      <c r="G37" s="15">
        <f t="shared" si="7"/>
        <v>3</v>
      </c>
      <c r="H37" s="14">
        <f>SUMIF('2024'!$A$2:$A$50,$A37,'2024'!H$2:H$50)+SUMIF('2023'!$A$2:$A$50,$A37,'2023'!H$2:H$50)+SUMIF('2022'!$A$2:$A$50,$A37,'2022'!H$2:H$50)+SUMIF('2021'!$A$2:$A$50,$A37,'2021'!H$2:H$50)+SUMIF('2020'!$A$2:$A$50,$A37,'2020'!H$2:H$50)+SUMIF('2019'!$A$2:$A$50,$A37,'2019'!H$2:H$50)+SUMIF('2018'!$A$2:$A$50,$A37,'2018'!H$2:H$50)+SUMIF('2017'!$A$2:$A$50,$A37,'2017'!H$2:H$50)+SUMIF('2016'!$A$2:$A$50,$A37,'2016'!H$2:H$50)+SUMIF('2015'!$A$2:$A$50,$A37,'2015'!H$2:H$50)+SUMIF('2014'!$A$2:$A$50,$A37,'2014'!H$2:H$50)+SUMIF('2013'!$A$2:$A$50,$A37,'2013'!H$2:H$50)+SUMIF('2012'!$A$2:$A$50,$A37,'2012'!H$2:H$50)</f>
        <v>0</v>
      </c>
      <c r="I37" s="14">
        <f>SUMIF('2024'!$A$2:$A$50,$A37,'2024'!I$2:I$50)+SUMIF('2023'!$A$2:$A$50,$A37,'2023'!I$2:I$50)+SUMIF('2022'!$A$2:$A$50,$A37,'2022'!I$2:I$50)+SUMIF('2021'!$A$2:$A$50,$A37,'2021'!I$2:I$50)+SUMIF('2020'!$A$2:$A$50,$A37,'2020'!I$2:I$50)+SUMIF('2019'!$A$2:$A$50,$A37,'2019'!I$2:I$50)+SUMIF('2018'!$A$2:$A$50,$A37,'2018'!I$2:I$50)+SUMIF('2017'!$A$2:$A$50,$A37,'2017'!I$2:I$50)+SUMIF('2016'!$A$2:$A$50,$A37,'2016'!I$2:I$50)+SUMIF('2015'!$A$2:$A$50,$A37,'2015'!I$2:I$50)+SUMIF('2014'!$A$2:$A$50,$A37,'2014'!I$2:I$50)+SUMIF('2013'!$A$2:$A$50,$A37,'2013'!I$2:I$50)+SUMIF('2012'!$A$2:$A$50,$A37,'2012'!I$2:I$50)</f>
        <v>0</v>
      </c>
      <c r="J37" s="14">
        <f>SUMIF('2024'!$A$2:$A$50,$A37,'2024'!J$2:J$50)+SUMIF('2023'!$A$2:$A$50,$A37,'2023'!J$2:J$50)</f>
        <v>0</v>
      </c>
      <c r="K37" s="14">
        <f>SUMIF('2024'!$A$2:$A$50,$A37,'2024'!K$2:K$50)+SUMIF('2023'!$A$2:$A$50,$A37,'2023'!K$2:K$50)</f>
        <v>0</v>
      </c>
      <c r="L37" s="14">
        <f>SUMIF('2024'!$A$2:$A$50,$A37,'2024'!L$2:L$50)+SUMIF('2023'!$A$2:$A$50,$A37,'2023'!L$2:L$50)+SUMIF('2022'!$A$2:$A$50,$A37,'2022'!J$2:J$50)+SUMIF('2021'!$A$2:$A$50,$A37,'2021'!J$2:J$50)+SUMIF('2020'!$A$2:$A$50,$A37,'2020'!J$2:J$50)+SUMIF('2019'!$A$2:$A$50,$A37,'2019'!J$2:J$50)+SUMIF('2018'!$A$2:$A$50,$A37,'2018'!J$2:J$50)+SUMIF('2017'!$A$2:$A$50,$A37,'2017'!J$2:J$50)+SUMIF('2016'!$A$2:$A$50,$A37,'2016'!J$2:J$50)+SUMIF('2015'!$A$2:$A$50,$A37,'2015'!J$2:J$50)+SUMIF('2014'!$A$2:$A$50,$A37,'2014'!J$2:J$50)+SUMIF('2013'!$A$2:$A$50,$A37,'2013'!J$2:J$50)+SUMIF('2012'!$A$2:$A$50,$A37,'2012'!J$2:J$50)</f>
        <v>0</v>
      </c>
      <c r="M37" s="14">
        <f>SUMIF('2024'!$A$2:$A$50,$A37,'2024'!M$2:M$50)+SUMIF('2023'!$A$2:$A$50,$A37,'2023'!M$2:M$50)+SUMIF('2022'!$A$2:$A$50,$A37,'2022'!K$2:K$50)+SUMIF('2021'!$A$2:$A$50,$A37,'2021'!K$2:K$50)+SUMIF('2020'!$A$2:$A$50,$A37,'2020'!K$2:K$50)+SUMIF('2019'!$A$2:$A$50,$A37,'2019'!K$2:K$50)+SUMIF('2018'!$A$2:$A$50,$A37,'2018'!K$2:K$50)+SUMIF('2017'!$A$2:$A$50,$A37,'2017'!K$2:K$50)+SUMIF('2016'!$A$2:$A$50,$A37,'2016'!K$2:K$50)+SUMIF('2015'!$A$2:$A$50,$A37,'2015'!K$2:K$50)+SUMIF('2014'!$A$2:$A$50,$A37,'2014'!K$2:K$50)+SUMIF('2013'!$A$2:$A$50,$A37,'2013'!K$2:K$50)+SUMIF('2012'!$A$2:$A$50,$A37,'2012'!K$2:K$50)</f>
        <v>1</v>
      </c>
      <c r="N37" s="14">
        <f>SUMIF('2024'!$A$2:$A$50,$A37,'2024'!N$2:N$50)+SUMIF('2023'!$A$2:$A$50,$A37,'2023'!N$2:N$50)+SUMIF('2022'!$A$2:$A$50,$A37,'2022'!L$2:L$50)+SUMIF('2021'!$A$2:$A$50,$A37,'2021'!L$2:L$50)+SUMIF('2020'!$A$2:$A$50,$A37,'2020'!L$2:L$50)+SUMIF('2019'!$A$2:$A$50,$A37,'2019'!L$2:L$50)+SUMIF('2018'!$A$2:$A$50,$A37,'2018'!L$2:L$50)+SUMIF('2017'!$A$2:$A$50,$A37,'2017'!L$2:L$50)+SUMIF('2016'!$A$2:$A$50,$A37,'2016'!L$2:L$50)+SUMIF('2015'!$A$2:$A$50,$A37,'2015'!L$2:L$50)+SUMIF('2014'!$A$2:$A$50,$A37,'2014'!L$2:L$50)+SUMIF('2013'!$A$2:$A$50,$A37,'2013'!L$2:L$50)+SUMIF('2012'!$A$2:$A$50,$A37,'2012'!L$2:L$50)</f>
        <v>1</v>
      </c>
      <c r="O37" s="14">
        <f>SUMIF('2024'!$A$2:$A$50,$A37,'2024'!O$2:O$50)+SUMIF('2023'!$A$2:$A$50,$A37,'2023'!O$2:O$50)+SUMIF('2022'!$A$2:$A$50,$A37,'2022'!M$2:M$50)+SUMIF('2021'!$A$2:$A$50,$A37,'2021'!M$2:M$50)+SUMIF('2020'!$A$2:$A$50,$A37,'2020'!M$2:M$50)+SUMIF('2019'!$A$2:$A$50,$A37,'2019'!M$2:M$50)+SUMIF('2018'!$A$2:$A$50,$A37,'2018'!M$2:M$50)+SUMIF('2017'!$A$2:$A$50,$A37,'2017'!M$2:M$50)+SUMIF('2016'!$A$2:$A$50,$A37,'2016'!M$2:M$50)+SUMIF('2015'!$A$2:$A$50,$A37,'2015'!M$2:M$50)+SUMIF('2014'!$A$2:$A$50,$A37,'2014'!M$2:M$50)+SUMIF('2013'!$A$2:$A$50,$A37,'2013'!M$2:M$50)+SUMIF('2012'!$A$2:$A$50,$A37,'2012'!M$2:M$50)</f>
        <v>0</v>
      </c>
      <c r="P37" s="14">
        <f t="shared" si="8"/>
        <v>2</v>
      </c>
      <c r="Q37" s="14">
        <f t="shared" si="9"/>
        <v>6.2</v>
      </c>
      <c r="R37" s="14">
        <f>SUMIF('2024'!$A$2:$A$50,$A37,'2024'!R$2:R$50)+SUMIF('2023'!$A$2:$A$50,$A37,'2023'!R$2:R$50)+SUMIF('2022'!$A$2:$A$50,$A37,'2022'!P$2:P$50)+SUMIF('2021'!$A$2:$A$50,$A37,'2021'!P$2:P$50)+SUMIF('2020'!$A$2:$A$50,$A37,'2020'!P$2:P$50)+SUMIF('2019'!$A$2:$A$50,$A37,'2019'!P$2:P$50)+SUMIF('2018'!$A$2:$A$50,$A37,'2018'!P$2:P$50)+SUMIF('2017'!$A$2:$A$50,$A37,'2017'!P$2:P$50)+SUMIF('2016'!$A$2:$A$50,$A37,'2016'!P$2:P$50)+SUMIF('2015'!$A$2:$A$50,$A37,'2015'!P$2:P$50)+SUMIF('2014'!$A$2:$A$50,$A37,'2014'!P$2:P$50)+SUMIF('2013'!$A$2:$A$50,$A37,'2013'!P$2:P$50)+SUMIF('2012'!$A$2:$A$50,$A37,'2012'!P$2:P$50)</f>
        <v>44</v>
      </c>
      <c r="S37" s="14">
        <f>SUMIF('2024'!$A$2:$A$50,$A37,'2024'!S$2:S$50)+SUMIF('2023'!$A$2:$A$50,$A37,'2023'!S$2:S$50)+SUMIF('2022'!$A$2:$A$50,$A37,'2022'!Q$2:Q$50)+SUMIF('2021'!$A$2:$A$50,$A37,'2021'!Q$2:Q$50)+SUMIF('2020'!$A$2:$A$50,$A37,'2020'!Q$2:Q$50)+SUMIF('2019'!$A$2:$A$50,$A37,'2019'!Q$2:Q$50)+SUMIF('2018'!$A$2:$A$50,$A37,'2018'!Q$2:Q$50)+SUMIF('2017'!$A$2:$A$50,$A37,'2017'!Q$2:Q$50)+SUMIF('2016'!$A$2:$A$50,$A37,'2016'!Q$2:Q$50)+SUMIF('2015'!$A$2:$A$50,$A37,'2015'!Q$2:Q$50)+SUMIF('2014'!$A$2:$A$50,$A37,'2014'!Q$2:Q$50)+SUMIF('2013'!$A$2:$A$50,$A37,'2013'!Q$2:Q$50)+SUMIF('2012'!$A$2:$A$50,$A37,'2012'!Q$2:Q$50)</f>
        <v>0</v>
      </c>
      <c r="T37" s="15" t="str">
        <f t="shared" si="10"/>
        <v xml:space="preserve"> </v>
      </c>
      <c r="U37" s="15">
        <f t="shared" si="11"/>
        <v>7.096774193548387</v>
      </c>
      <c r="V37" s="16" t="str">
        <f t="shared" si="12"/>
        <v xml:space="preserve"> </v>
      </c>
      <c r="W37" s="17" cm="1">
        <f t="array" ref="W37">MAX(IF('2024'!$A$2:$A$50=$A37,'2024'!$W$2:$W$50),IF('2023'!$A$2:$A$50=$A37,'2023'!$W$2:$W$50),IF('2022'!$A$2:$A$50=$A37,'2022'!$U$2:U$50),IF('2021'!$A$2:$A$50=$A37,'2021'!$U$2:U$50),IF('2020'!$A$2:$A$50=$A37,'2020'!$U$2:U$50),IF('2019'!$A$2:$A$50=$A37,'2019'!$U$2:U$50),IF('2018'!$A$2:$A$50=$A37,'2018'!$U$2:U$50),IF('2017'!$A$2:$A$50=$A37,'2017'!$U$2:U$50),IF('2016'!$A$2:$A$50=$A37,'2016'!$U$2:U$50),IF('2015'!$A$2:$A$50=$A37,'2015'!$U$2:U$50),IF('2014'!$A$2:$A$50=$A37,'2014'!$U$2:U$50),IF('2013'!$A$2:$A$50=$A37,'2013'!$U$2:U$50),IF('2012'!$A$2:$A$50=$A37,'2012'!$U$2:U$50))</f>
        <v>0</v>
      </c>
      <c r="X37" s="18" t="s">
        <v>23</v>
      </c>
      <c r="Y37" s="19" cm="1">
        <f t="array" ref="Y37">MIN(IF(IF('2024'!$A$2:A$50=$A37,1,0)*IF('2024'!$W$2:$W$50=$W37,1,0)&gt;0,'2024'!$Y$2:$Y$50),IF(IF('2023'!$A$2:A$50=$A37,1,0)*IF('2023'!$W$2:$W$50=$W37,1,0)&gt;0,'2023'!$Y$2:$Y$50),IF(IF('2022'!$A$2:A$50=$A37,1,0)*IF('2022'!$U$2:$U$50=$W37,1,0)&gt;0,'2022'!$W$2:$W$50),IF(IF('2021'!$A$2:A$50=$A37,1,0)*IF('2021'!$U$2:$U$50=$W37,1,0)&gt;0,'2021'!$W$2:$W$50),IF(IF('2020'!$A$2:A$50=$A37,1,0)*IF('2020'!$U$2:$U$50=$W37,1,0)&gt;0,'2020'!$W$2:$W$50),IF(IF('2019'!$A$2:A$50=$A37,1,0)*IF('2019'!$U$2:$U$50=$W37,1,0)&gt;0,'2019'!$W$2:$W$50),IF(IF('2018'!$A$2:A$50=$A37,1,0)*IF('2018'!$U$2:$U$50=$W37,1,0)&gt;0,'2018'!$W$2:$W$50),IF(IF('2017'!$A$2:A$50=$A37,1,0)*IF('2017'!$U$2:$U$50=$W37,1,0)&gt;0,'2017'!$W$2:$W$50),IF(IF('2016'!$A$2:A$50=$A37,1,0)*IF('2016'!$U$2:$U$50=$W37,1,0)&gt;0,'2016'!$W$2:$W$50),IF(IF('2015'!$A$2:A$50=$A37,1,0)*IF('2015'!$U$2:$U$50=$W37,1,0)&gt;0,'2015'!$W$2:$W$50),IF(IF('2014'!$A$2:A$50=$A37,1,0)*IF('2014'!$U$2:$U$50=$W37,1,0)&gt;0,'2014'!$W$2:$W$50),IF(IF('2013'!$A$2:A$50=$A37,1,0)*IF('2013'!$U$2:$U$50=$W37,1,0)&gt;0,'2013'!$W$2:$W$50),IF(IF('2012'!$A$2:A$50=$A37,1,0)*IF('2012'!$U$2:$U$50=$W37,1,0)&gt;0,'2012'!$W$2:$W$50))</f>
        <v>0</v>
      </c>
      <c r="Z37" s="20"/>
      <c r="AA37" s="21" cm="1">
        <f t="array" ref="AA37">SUM(IF('2024'!$A$2:$A$50=$A37,TRUNC('2024'!Q$2:Q$50),0))+SUM(IF('2023'!$A$2:$A$50=$A37,TRUNC('2023'!Q$2:Q$50),0))+SUM(IF('2022'!$A$2:$A$50=$A37,TRUNC('2022'!O$2:O$50),0))+SUM(IF('2021'!$A$2:$A$50=$A37,TRUNC('2021'!O$2:O$50),0))+SUM(IF('2020'!$A$2:$A$50=$A37,TRUNC('2020'!O$2:O$50),0))+SUM(IF('2019'!$A$2:$A$50=$A37,TRUNC('2019'!O$2:O$50),0))+SUM(IF('2018'!$A$2:$A$50=$A37,TRUNC('2018'!O$2:O$50),0))+SUM(IF('2017'!$A$2:$A$50=$A37,TRUNC('2017'!O$2:O$50),0))+SUM(IF('2016'!$A$2:$A$50=$A37,TRUNC('2016'!O$2:O$50),0))+SUM(IF('2015'!$A$2:$A$50=$A37,TRUNC('2015'!O$2:O$50),0))+SUM(IF('2014'!$A$2:$A$50=$A37,TRUNC('2014'!O$2:O$50),0))+SUM(IF('2013'!$A$2:$A$50=$A37,TRUNC('2013'!O$2:O$50),0))+SUM(IF('2012'!$A$2:$A$50=$A37,TRUNC('2012'!O$2:O$50),0))</f>
        <v>6</v>
      </c>
      <c r="AB37" s="21" cm="1">
        <f t="array" ref="AB37">SUM(IF('2024'!$A$2:$A$50=$A37,MOD('2024'!Q$2:Q$50,1),0))+SUM(IF('2023'!$A$2:$A$50=$A37,MOD('2023'!Q$2:Q$50,1),0))+SUM(IF('2022'!$A$2:$A$50=$A37,MOD('2022'!O$2:O$50,1),0))+SUM(IF('2021'!$A$2:$A$50=$A37,MOD('2021'!O$2:O$50,1),0))+SUM(IF('2020'!$A$2:$A$50=$A37,MOD('2020'!O$2:O$50,1),0))+SUM(IF('2019'!$A$2:$A$50=$A37,MOD('2019'!O$2:O$50,1),0))+SUM(IF('2018'!$A$2:$A$50=$A37,MOD('2018'!O$2:O$50,1),0))+SUM(IF('2017'!$A$2:$A$50=$A37,MOD('2017'!O$2:O$50,1),0))+SUM(IF('2016'!$A$2:$A$50=$A37,MOD('2016'!O$2:O$50,1),0))+SUM(IF('2015'!$A$2:$A$50=$A37,MOD('2015'!O$2:O$50,1),0))+SUM(IF('2014'!$A$2:$A$50=$A37,MOD('2014'!O$2:O$50,1),0))+SUM(IF('2013'!$A$2:$A$50=$A37,MOD('2013'!O$2:O$50,1),0))+SUM(IF('2012'!$A$2:$A$50=$A37,MOD('2012'!O$2:O$50,1),0))</f>
        <v>0.20000000000000018</v>
      </c>
      <c r="AC37" s="21">
        <f t="shared" si="6"/>
        <v>0.20000000000000018</v>
      </c>
    </row>
    <row r="38" spans="1:29" ht="14.25" customHeight="1" x14ac:dyDescent="0.6">
      <c r="A38" s="13" t="s">
        <v>57</v>
      </c>
      <c r="B38" s="14">
        <f>SUMIF('2024'!$A$2:$A$50,$A38,'2024'!B$2:B$50)+SUMIF('2023'!$A$2:$A$50,$A38,'2023'!B$2:B$50)+SUMIF('2022'!$A$2:$A$50,$A38,'2022'!B$2:B$50)+SUMIF('2021'!$A$2:$A$50,$A38,'2021'!B$2:B$50)+SUMIF('2020'!$A$2:$A$50,$A38,'2020'!B$2:B$50)+SUMIF('2019'!$A$2:$A$50,$A38,'2019'!B$2:B$50)+SUMIF('2018'!$A$2:$A$50,$A38,'2018'!B$2:B$50)+SUMIF('2017'!$A$2:$A$50,$A38,'2017'!B$2:B$50)+SUMIF('2016'!$A$2:$A$50,$A38,'2016'!B$2:B$50)+SUMIF('2015'!$A$2:$A$50,$A38,'2015'!B$2:B$50)+SUMIF('2014'!$A$2:$A$50,$A38,'2014'!B$2:B$50)+SUMIF('2013'!$A$2:$A$50,$A38,'2013'!B$2:B$50)+SUMIF('2012'!$A$2:$A$50,$A38,'2012'!B$2:B$50)</f>
        <v>15</v>
      </c>
      <c r="C38" s="14">
        <f>SUMIF('2024'!$A$2:$A$50,$A38,'2024'!C$2:C$50)+SUMIF('2023'!$A$2:$A$50,$A38,'2023'!C$2:C$50)+SUMIF('2022'!$A$2:$A$50,$A38,'2022'!C$2:C$50)+SUMIF('2021'!$A$2:$A$50,$A38,'2021'!C$2:C$50)+SUMIF('2020'!$A$2:$A$50,$A38,'2020'!C$2:C$50)+SUMIF('2019'!$A$2:$A$50,$A38,'2019'!C$2:C$50)+SUMIF('2018'!$A$2:$A$50,$A38,'2018'!C$2:C$50)+SUMIF('2017'!$A$2:$A$50,$A38,'2017'!C$2:C$50)+SUMIF('2016'!$A$2:$A$50,$A38,'2016'!C$2:C$50)+SUMIF('2015'!$A$2:$A$50,$A38,'2015'!C$2:C$50)+SUMIF('2014'!$A$2:$A$50,$A38,'2014'!C$2:C$50)+SUMIF('2013'!$A$2:$A$50,$A38,'2013'!C$2:C$50)+SUMIF('2012'!$A$2:$A$50,$A38,'2012'!C$2:C$50)</f>
        <v>12</v>
      </c>
      <c r="D38" s="14">
        <f>SUMIF('2024'!$A$2:$A$50,$A38,'2024'!D$2:D$50)+SUMIF('2023'!$A$2:$A$50,$A38,'2023'!D$2:D$50)+SUMIF('2022'!$A$2:$A$50,$A38,'2022'!D$2:D$50)+SUMIF('2021'!$A$2:$A$50,$A38,'2021'!D$2:D$50)+SUMIF('2020'!$A$2:$A$50,$A38,'2020'!D$2:D$50)+SUMIF('2019'!$A$2:$A$50,$A38,'2019'!D$2:D$50)+SUMIF('2018'!$A$2:$A$50,$A38,'2018'!D$2:D$50)+SUMIF('2017'!$A$2:$A$50,$A38,'2017'!D$2:D$50)+SUMIF('2016'!$A$2:$A$50,$A38,'2016'!D$2:D$50)+SUMIF('2015'!$A$2:$A$50,$A38,'2015'!D$2:D$50)+SUMIF('2014'!$A$2:$A$50,$A38,'2014'!D$2:D$50)+SUMIF('2013'!$A$2:$A$50,$A38,'2013'!D$2:D$50)+SUMIF('2012'!$A$2:$A$50,$A38,'2012'!D$2:D$50)</f>
        <v>81</v>
      </c>
      <c r="E38" s="14" cm="1">
        <f t="array" ref="E38">MAX(IF('2024'!$A$2:$A$50=$A38,'2024'!E$2:E$50),IF('2023'!$A$2:$A$50=$A38,'2023'!E$2:E$50),IF('2022'!$A$2:$A$50=$A38,'2022'!E$2:E$50),IF('2021'!$A$2:$A$50=$A38,'2021'!E$2:E$50),IF('2020'!$A$2:$A$50=$A38,'2020'!E$2:E$50),IF('2019'!$A$2:$A$50=$A38,'2019'!E$2:E$50),IF('2018'!$A$2:$A$50=$A38,'2018'!E$2:E$50),IF('2017'!$A$2:$A$50=$A38,'2017'!E$2:E$50),IF('2016'!$A$2:$A$50=$A38,'2016'!E$2:E$50),IF('2015'!$A$2:$A$50=$A38,'2015'!E$2:E$50),IF('2014'!$A$2:$A$50=$A38,'2014'!E$2:E$50),IF('2013'!$A$2:$A$50=$A38,'2013'!E$2:E$50),IF('2012'!$A$2:$A$50=$A38,'2012'!E$2:E$50))</f>
        <v>17</v>
      </c>
      <c r="F38" s="14">
        <f>SUMIF('2024'!$A$2:$A$50,$A38,'2024'!F$2:F$50)+SUMIF('2023'!$A$2:$A$50,$A38,'2023'!F$2:F$50)+SUMIF('2022'!$A$2:$A$50,$A38,'2022'!F$2:F$50)+SUMIF('2021'!$A$2:$A$50,$A38,'2021'!F$2:F$50)+SUMIF('2020'!$A$2:$A$50,$A38,'2020'!F$2:F$50)+SUMIF('2019'!$A$2:$A$50,$A38,'2019'!F$2:F$50)+SUMIF('2018'!$A$2:$A$50,$A38,'2018'!F$2:F$50)+SUMIF('2017'!$A$2:$A$50,$A38,'2017'!F$2:F$50)+SUMIF('2016'!$A$2:$A$50,$A38,'2016'!F$2:F$50)+SUMIF('2015'!$A$2:$A$50,$A38,'2015'!F$2:F$50)+SUMIF('2014'!$A$2:$A$50,$A38,'2014'!F$2:F$50)+SUMIF('2013'!$A$2:$A$50,$A38,'2013'!F$2:F$50)+SUMIF('2012'!$A$2:$A$50,$A38,'2012'!F$2:F$50)</f>
        <v>1</v>
      </c>
      <c r="G38" s="15">
        <f t="shared" si="7"/>
        <v>7.3636363636363633</v>
      </c>
      <c r="H38" s="14">
        <f>SUMIF('2024'!$A$2:$A$50,$A38,'2024'!H$2:H$50)+SUMIF('2023'!$A$2:$A$50,$A38,'2023'!H$2:H$50)+SUMIF('2022'!$A$2:$A$50,$A38,'2022'!H$2:H$50)+SUMIF('2021'!$A$2:$A$50,$A38,'2021'!H$2:H$50)+SUMIF('2020'!$A$2:$A$50,$A38,'2020'!H$2:H$50)+SUMIF('2019'!$A$2:$A$50,$A38,'2019'!H$2:H$50)+SUMIF('2018'!$A$2:$A$50,$A38,'2018'!H$2:H$50)+SUMIF('2017'!$A$2:$A$50,$A38,'2017'!H$2:H$50)+SUMIF('2016'!$A$2:$A$50,$A38,'2016'!H$2:H$50)+SUMIF('2015'!$A$2:$A$50,$A38,'2015'!H$2:H$50)+SUMIF('2014'!$A$2:$A$50,$A38,'2014'!H$2:H$50)+SUMIF('2013'!$A$2:$A$50,$A38,'2013'!H$2:H$50)+SUMIF('2012'!$A$2:$A$50,$A38,'2012'!H$2:H$50)</f>
        <v>0</v>
      </c>
      <c r="I38" s="14">
        <f>SUMIF('2024'!$A$2:$A$50,$A38,'2024'!I$2:I$50)+SUMIF('2023'!$A$2:$A$50,$A38,'2023'!I$2:I$50)+SUMIF('2022'!$A$2:$A$50,$A38,'2022'!I$2:I$50)+SUMIF('2021'!$A$2:$A$50,$A38,'2021'!I$2:I$50)+SUMIF('2020'!$A$2:$A$50,$A38,'2020'!I$2:I$50)+SUMIF('2019'!$A$2:$A$50,$A38,'2019'!I$2:I$50)+SUMIF('2018'!$A$2:$A$50,$A38,'2018'!I$2:I$50)+SUMIF('2017'!$A$2:$A$50,$A38,'2017'!I$2:I$50)+SUMIF('2016'!$A$2:$A$50,$A38,'2016'!I$2:I$50)+SUMIF('2015'!$A$2:$A$50,$A38,'2015'!I$2:I$50)+SUMIF('2014'!$A$2:$A$50,$A38,'2014'!I$2:I$50)+SUMIF('2013'!$A$2:$A$50,$A38,'2013'!I$2:I$50)+SUMIF('2012'!$A$2:$A$50,$A38,'2012'!I$2:I$50)</f>
        <v>0</v>
      </c>
      <c r="J38" s="14">
        <f>SUMIF('2024'!$A$2:$A$50,$A38,'2024'!J$2:J$50)+SUMIF('2023'!$A$2:$A$50,$A38,'2023'!J$2:J$50)</f>
        <v>0</v>
      </c>
      <c r="K38" s="14">
        <f>SUMIF('2024'!$A$2:$A$50,$A38,'2024'!K$2:K$50)+SUMIF('2023'!$A$2:$A$50,$A38,'2023'!K$2:K$50)</f>
        <v>0</v>
      </c>
      <c r="L38" s="14">
        <f>SUMIF('2024'!$A$2:$A$50,$A38,'2024'!L$2:L$50)+SUMIF('2023'!$A$2:$A$50,$A38,'2023'!L$2:L$50)+SUMIF('2022'!$A$2:$A$50,$A38,'2022'!J$2:J$50)+SUMIF('2021'!$A$2:$A$50,$A38,'2021'!J$2:J$50)+SUMIF('2020'!$A$2:$A$50,$A38,'2020'!J$2:J$50)+SUMIF('2019'!$A$2:$A$50,$A38,'2019'!J$2:J$50)+SUMIF('2018'!$A$2:$A$50,$A38,'2018'!J$2:J$50)+SUMIF('2017'!$A$2:$A$50,$A38,'2017'!J$2:J$50)+SUMIF('2016'!$A$2:$A$50,$A38,'2016'!J$2:J$50)+SUMIF('2015'!$A$2:$A$50,$A38,'2015'!J$2:J$50)+SUMIF('2014'!$A$2:$A$50,$A38,'2014'!J$2:J$50)+SUMIF('2013'!$A$2:$A$50,$A38,'2013'!J$2:J$50)+SUMIF('2012'!$A$2:$A$50,$A38,'2012'!J$2:J$50)</f>
        <v>0</v>
      </c>
      <c r="M38" s="14">
        <f>SUMIF('2024'!$A$2:$A$50,$A38,'2024'!M$2:M$50)+SUMIF('2023'!$A$2:$A$50,$A38,'2023'!M$2:M$50)+SUMIF('2022'!$A$2:$A$50,$A38,'2022'!K$2:K$50)+SUMIF('2021'!$A$2:$A$50,$A38,'2021'!K$2:K$50)+SUMIF('2020'!$A$2:$A$50,$A38,'2020'!K$2:K$50)+SUMIF('2019'!$A$2:$A$50,$A38,'2019'!K$2:K$50)+SUMIF('2018'!$A$2:$A$50,$A38,'2018'!K$2:K$50)+SUMIF('2017'!$A$2:$A$50,$A38,'2017'!K$2:K$50)+SUMIF('2016'!$A$2:$A$50,$A38,'2016'!K$2:K$50)+SUMIF('2015'!$A$2:$A$50,$A38,'2015'!K$2:K$50)+SUMIF('2014'!$A$2:$A$50,$A38,'2014'!K$2:K$50)+SUMIF('2013'!$A$2:$A$50,$A38,'2013'!K$2:K$50)+SUMIF('2012'!$A$2:$A$50,$A38,'2012'!K$2:K$50)</f>
        <v>7</v>
      </c>
      <c r="N38" s="14">
        <f>SUMIF('2024'!$A$2:$A$50,$A38,'2024'!N$2:N$50)+SUMIF('2023'!$A$2:$A$50,$A38,'2023'!N$2:N$50)+SUMIF('2022'!$A$2:$A$50,$A38,'2022'!L$2:L$50)+SUMIF('2021'!$A$2:$A$50,$A38,'2021'!L$2:L$50)+SUMIF('2020'!$A$2:$A$50,$A38,'2020'!L$2:L$50)+SUMIF('2019'!$A$2:$A$50,$A38,'2019'!L$2:L$50)+SUMIF('2018'!$A$2:$A$50,$A38,'2018'!L$2:L$50)+SUMIF('2017'!$A$2:$A$50,$A38,'2017'!L$2:L$50)+SUMIF('2016'!$A$2:$A$50,$A38,'2016'!L$2:L$50)+SUMIF('2015'!$A$2:$A$50,$A38,'2015'!L$2:L$50)+SUMIF('2014'!$A$2:$A$50,$A38,'2014'!L$2:L$50)+SUMIF('2013'!$A$2:$A$50,$A38,'2013'!L$2:L$50)+SUMIF('2012'!$A$2:$A$50,$A38,'2012'!L$2:L$50)</f>
        <v>0</v>
      </c>
      <c r="O38" s="14">
        <f>SUMIF('2024'!$A$2:$A$50,$A38,'2024'!O$2:O$50)+SUMIF('2023'!$A$2:$A$50,$A38,'2023'!O$2:O$50)+SUMIF('2022'!$A$2:$A$50,$A38,'2022'!M$2:M$50)+SUMIF('2021'!$A$2:$A$50,$A38,'2021'!M$2:M$50)+SUMIF('2020'!$A$2:$A$50,$A38,'2020'!M$2:M$50)+SUMIF('2019'!$A$2:$A$50,$A38,'2019'!M$2:M$50)+SUMIF('2018'!$A$2:$A$50,$A38,'2018'!M$2:M$50)+SUMIF('2017'!$A$2:$A$50,$A38,'2017'!M$2:M$50)+SUMIF('2016'!$A$2:$A$50,$A38,'2016'!M$2:M$50)+SUMIF('2015'!$A$2:$A$50,$A38,'2015'!M$2:M$50)+SUMIF('2014'!$A$2:$A$50,$A38,'2014'!M$2:M$50)+SUMIF('2013'!$A$2:$A$50,$A38,'2013'!M$2:M$50)+SUMIF('2012'!$A$2:$A$50,$A38,'2012'!M$2:M$50)</f>
        <v>0</v>
      </c>
      <c r="P38" s="14">
        <f t="shared" si="8"/>
        <v>7</v>
      </c>
      <c r="Q38" s="14">
        <f t="shared" si="9"/>
        <v>55</v>
      </c>
      <c r="R38" s="14">
        <f>SUMIF('2024'!$A$2:$A$50,$A38,'2024'!R$2:R$50)+SUMIF('2023'!$A$2:$A$50,$A38,'2023'!R$2:R$50)+SUMIF('2022'!$A$2:$A$50,$A38,'2022'!P$2:P$50)+SUMIF('2021'!$A$2:$A$50,$A38,'2021'!P$2:P$50)+SUMIF('2020'!$A$2:$A$50,$A38,'2020'!P$2:P$50)+SUMIF('2019'!$A$2:$A$50,$A38,'2019'!P$2:P$50)+SUMIF('2018'!$A$2:$A$50,$A38,'2018'!P$2:P$50)+SUMIF('2017'!$A$2:$A$50,$A38,'2017'!P$2:P$50)+SUMIF('2016'!$A$2:$A$50,$A38,'2016'!P$2:P$50)+SUMIF('2015'!$A$2:$A$50,$A38,'2015'!P$2:P$50)+SUMIF('2014'!$A$2:$A$50,$A38,'2014'!P$2:P$50)+SUMIF('2013'!$A$2:$A$50,$A38,'2013'!P$2:P$50)+SUMIF('2012'!$A$2:$A$50,$A38,'2012'!P$2:P$50)</f>
        <v>304</v>
      </c>
      <c r="S38" s="14">
        <f>SUMIF('2024'!$A$2:$A$50,$A38,'2024'!S$2:S$50)+SUMIF('2023'!$A$2:$A$50,$A38,'2023'!S$2:S$50)+SUMIF('2022'!$A$2:$A$50,$A38,'2022'!Q$2:Q$50)+SUMIF('2021'!$A$2:$A$50,$A38,'2021'!Q$2:Q$50)+SUMIF('2020'!$A$2:$A$50,$A38,'2020'!Q$2:Q$50)+SUMIF('2019'!$A$2:$A$50,$A38,'2019'!Q$2:Q$50)+SUMIF('2018'!$A$2:$A$50,$A38,'2018'!Q$2:Q$50)+SUMIF('2017'!$A$2:$A$50,$A38,'2017'!Q$2:Q$50)+SUMIF('2016'!$A$2:$A$50,$A38,'2016'!Q$2:Q$50)+SUMIF('2015'!$A$2:$A$50,$A38,'2015'!Q$2:Q$50)+SUMIF('2014'!$A$2:$A$50,$A38,'2014'!Q$2:Q$50)+SUMIF('2013'!$A$2:$A$50,$A38,'2013'!Q$2:Q$50)+SUMIF('2012'!$A$2:$A$50,$A38,'2012'!Q$2:Q$50)</f>
        <v>11</v>
      </c>
      <c r="T38" s="15">
        <f t="shared" si="10"/>
        <v>27.636363636363637</v>
      </c>
      <c r="U38" s="15">
        <f t="shared" si="11"/>
        <v>5.5272727272727273</v>
      </c>
      <c r="V38" s="16">
        <f t="shared" si="12"/>
        <v>30</v>
      </c>
      <c r="W38" s="17" cm="1">
        <f t="array" ref="W38">MAX(IF('2024'!$A$2:$A$50=$A38,'2024'!$W$2:$W$50),IF('2023'!$A$2:$A$50=$A38,'2023'!$W$2:$W$50),IF('2022'!$A$2:$A$50=$A38,'2022'!$U$2:U$50),IF('2021'!$A$2:$A$50=$A38,'2021'!$U$2:U$50),IF('2020'!$A$2:$A$50=$A38,'2020'!$U$2:U$50),IF('2019'!$A$2:$A$50=$A38,'2019'!$U$2:U$50),IF('2018'!$A$2:$A$50=$A38,'2018'!$U$2:U$50),IF('2017'!$A$2:$A$50=$A38,'2017'!$U$2:U$50),IF('2016'!$A$2:$A$50=$A38,'2016'!$U$2:U$50),IF('2015'!$A$2:$A$50=$A38,'2015'!$U$2:U$50),IF('2014'!$A$2:$A$50=$A38,'2014'!$U$2:U$50),IF('2013'!$A$2:$A$50=$A38,'2013'!$U$2:U$50),IF('2012'!$A$2:$A$50=$A38,'2012'!$U$2:U$50))</f>
        <v>3</v>
      </c>
      <c r="X38" s="18" t="s">
        <v>23</v>
      </c>
      <c r="Y38" s="19" cm="1">
        <f t="array" ref="Y38">MIN(IF(IF('2024'!$A$2:A$50=$A38,1,0)*IF('2024'!$W$2:$W$50=$W38,1,0)&gt;0,'2024'!$Y$2:$Y$50),IF(IF('2023'!$A$2:A$50=$A38,1,0)*IF('2023'!$W$2:$W$50=$W38,1,0)&gt;0,'2023'!$Y$2:$Y$50),IF(IF('2022'!$A$2:A$50=$A38,1,0)*IF('2022'!$U$2:$U$50=$W38,1,0)&gt;0,'2022'!$W$2:$W$50),IF(IF('2021'!$A$2:A$50=$A38,1,0)*IF('2021'!$U$2:$U$50=$W38,1,0)&gt;0,'2021'!$W$2:$W$50),IF(IF('2020'!$A$2:A$50=$A38,1,0)*IF('2020'!$U$2:$U$50=$W38,1,0)&gt;0,'2020'!$W$2:$W$50),IF(IF('2019'!$A$2:A$50=$A38,1,0)*IF('2019'!$U$2:$U$50=$W38,1,0)&gt;0,'2019'!$W$2:$W$50),IF(IF('2018'!$A$2:A$50=$A38,1,0)*IF('2018'!$U$2:$U$50=$W38,1,0)&gt;0,'2018'!$W$2:$W$50),IF(IF('2017'!$A$2:A$50=$A38,1,0)*IF('2017'!$U$2:$U$50=$W38,1,0)&gt;0,'2017'!$W$2:$W$50),IF(IF('2016'!$A$2:A$50=$A38,1,0)*IF('2016'!$U$2:$U$50=$W38,1,0)&gt;0,'2016'!$W$2:$W$50),IF(IF('2015'!$A$2:A$50=$A38,1,0)*IF('2015'!$U$2:$U$50=$W38,1,0)&gt;0,'2015'!$W$2:$W$50),IF(IF('2014'!$A$2:A$50=$A38,1,0)*IF('2014'!$U$2:$U$50=$W38,1,0)&gt;0,'2014'!$W$2:$W$50),IF(IF('2013'!$A$2:A$50=$A38,1,0)*IF('2013'!$U$2:$U$50=$W38,1,0)&gt;0,'2013'!$W$2:$W$50),IF(IF('2012'!$A$2:A$50=$A38,1,0)*IF('2012'!$U$2:$U$50=$W38,1,0)&gt;0,'2012'!$W$2:$W$50))</f>
        <v>11</v>
      </c>
      <c r="Z38" s="20"/>
      <c r="AA38" s="21" cm="1">
        <f t="array" ref="AA38">SUM(IF('2024'!$A$2:$A$50=$A38,TRUNC('2024'!Q$2:Q$50),0))+SUM(IF('2023'!$A$2:$A$50=$A38,TRUNC('2023'!Q$2:Q$50),0))+SUM(IF('2022'!$A$2:$A$50=$A38,TRUNC('2022'!O$2:O$50),0))+SUM(IF('2021'!$A$2:$A$50=$A38,TRUNC('2021'!O$2:O$50),0))+SUM(IF('2020'!$A$2:$A$50=$A38,TRUNC('2020'!O$2:O$50),0))+SUM(IF('2019'!$A$2:$A$50=$A38,TRUNC('2019'!O$2:O$50),0))+SUM(IF('2018'!$A$2:$A$50=$A38,TRUNC('2018'!O$2:O$50),0))+SUM(IF('2017'!$A$2:$A$50=$A38,TRUNC('2017'!O$2:O$50),0))+SUM(IF('2016'!$A$2:$A$50=$A38,TRUNC('2016'!O$2:O$50),0))+SUM(IF('2015'!$A$2:$A$50=$A38,TRUNC('2015'!O$2:O$50),0))+SUM(IF('2014'!$A$2:$A$50=$A38,TRUNC('2014'!O$2:O$50),0))+SUM(IF('2013'!$A$2:$A$50=$A38,TRUNC('2013'!O$2:O$50),0))+SUM(IF('2012'!$A$2:$A$50=$A38,TRUNC('2012'!O$2:O$50),0))</f>
        <v>55</v>
      </c>
      <c r="AB38" s="21" cm="1">
        <f t="array" ref="AB38">SUM(IF('2024'!$A$2:$A$50=$A38,MOD('2024'!Q$2:Q$50,1),0))+SUM(IF('2023'!$A$2:$A$50=$A38,MOD('2023'!Q$2:Q$50,1),0))+SUM(IF('2022'!$A$2:$A$50=$A38,MOD('2022'!O$2:O$50,1),0))+SUM(IF('2021'!$A$2:$A$50=$A38,MOD('2021'!O$2:O$50,1),0))+SUM(IF('2020'!$A$2:$A$50=$A38,MOD('2020'!O$2:O$50,1),0))+SUM(IF('2019'!$A$2:$A$50=$A38,MOD('2019'!O$2:O$50,1),0))+SUM(IF('2018'!$A$2:$A$50=$A38,MOD('2018'!O$2:O$50,1),0))+SUM(IF('2017'!$A$2:$A$50=$A38,MOD('2017'!O$2:O$50,1),0))+SUM(IF('2016'!$A$2:$A$50=$A38,MOD('2016'!O$2:O$50,1),0))+SUM(IF('2015'!$A$2:$A$50=$A38,MOD('2015'!O$2:O$50,1),0))+SUM(IF('2014'!$A$2:$A$50=$A38,MOD('2014'!O$2:O$50,1),0))+SUM(IF('2013'!$A$2:$A$50=$A38,MOD('2013'!O$2:O$50,1),0))+SUM(IF('2012'!$A$2:$A$50=$A38,MOD('2012'!O$2:O$50,1),0))</f>
        <v>0</v>
      </c>
      <c r="AC38" s="21">
        <f t="shared" si="6"/>
        <v>0</v>
      </c>
    </row>
    <row r="39" spans="1:29" ht="14.25" customHeight="1" x14ac:dyDescent="0.6">
      <c r="A39" s="13" t="s">
        <v>58</v>
      </c>
      <c r="B39" s="14">
        <f>SUMIF('2024'!$A$2:$A$50,$A39,'2024'!B$2:B$50)+SUMIF('2023'!$A$2:$A$50,$A39,'2023'!B$2:B$50)+SUMIF('2022'!$A$2:$A$50,$A39,'2022'!B$2:B$50)+SUMIF('2021'!$A$2:$A$50,$A39,'2021'!B$2:B$50)+SUMIF('2020'!$A$2:$A$50,$A39,'2020'!B$2:B$50)+SUMIF('2019'!$A$2:$A$50,$A39,'2019'!B$2:B$50)+SUMIF('2018'!$A$2:$A$50,$A39,'2018'!B$2:B$50)+SUMIF('2017'!$A$2:$A$50,$A39,'2017'!B$2:B$50)+SUMIF('2016'!$A$2:$A$50,$A39,'2016'!B$2:B$50)+SUMIF('2015'!$A$2:$A$50,$A39,'2015'!B$2:B$50)+SUMIF('2014'!$A$2:$A$50,$A39,'2014'!B$2:B$50)+SUMIF('2013'!$A$2:$A$50,$A39,'2013'!B$2:B$50)+SUMIF('2012'!$A$2:$A$50,$A39,'2012'!B$2:B$50)</f>
        <v>66</v>
      </c>
      <c r="C39" s="14">
        <f>SUMIF('2024'!$A$2:$A$50,$A39,'2024'!C$2:C$50)+SUMIF('2023'!$A$2:$A$50,$A39,'2023'!C$2:C$50)+SUMIF('2022'!$A$2:$A$50,$A39,'2022'!C$2:C$50)+SUMIF('2021'!$A$2:$A$50,$A39,'2021'!C$2:C$50)+SUMIF('2020'!$A$2:$A$50,$A39,'2020'!C$2:C$50)+SUMIF('2019'!$A$2:$A$50,$A39,'2019'!C$2:C$50)+SUMIF('2018'!$A$2:$A$50,$A39,'2018'!C$2:C$50)+SUMIF('2017'!$A$2:$A$50,$A39,'2017'!C$2:C$50)+SUMIF('2016'!$A$2:$A$50,$A39,'2016'!C$2:C$50)+SUMIF('2015'!$A$2:$A$50,$A39,'2015'!C$2:C$50)+SUMIF('2014'!$A$2:$A$50,$A39,'2014'!C$2:C$50)+SUMIF('2013'!$A$2:$A$50,$A39,'2013'!C$2:C$50)+SUMIF('2012'!$A$2:$A$50,$A39,'2012'!C$2:C$50)</f>
        <v>63</v>
      </c>
      <c r="D39" s="14">
        <f>SUMIF('2024'!$A$2:$A$50,$A39,'2024'!D$2:D$50)+SUMIF('2023'!$A$2:$A$50,$A39,'2023'!D$2:D$50)+SUMIF('2022'!$A$2:$A$50,$A39,'2022'!D$2:D$50)+SUMIF('2021'!$A$2:$A$50,$A39,'2021'!D$2:D$50)+SUMIF('2020'!$A$2:$A$50,$A39,'2020'!D$2:D$50)+SUMIF('2019'!$A$2:$A$50,$A39,'2019'!D$2:D$50)+SUMIF('2018'!$A$2:$A$50,$A39,'2018'!D$2:D$50)+SUMIF('2017'!$A$2:$A$50,$A39,'2017'!D$2:D$50)+SUMIF('2016'!$A$2:$A$50,$A39,'2016'!D$2:D$50)+SUMIF('2015'!$A$2:$A$50,$A39,'2015'!D$2:D$50)+SUMIF('2014'!$A$2:$A$50,$A39,'2014'!D$2:D$50)+SUMIF('2013'!$A$2:$A$50,$A39,'2013'!D$2:D$50)+SUMIF('2012'!$A$2:$A$50,$A39,'2012'!D$2:D$50)</f>
        <v>849</v>
      </c>
      <c r="E39" s="14" cm="1">
        <f t="array" ref="E39">MAX(IF('2024'!$A$2:$A$50=$A39,'2024'!E$2:E$50),IF('2023'!$A$2:$A$50=$A39,'2023'!E$2:E$50),IF('2022'!$A$2:$A$50=$A39,'2022'!E$2:E$50),IF('2021'!$A$2:$A$50=$A39,'2021'!E$2:E$50),IF('2020'!$A$2:$A$50=$A39,'2020'!E$2:E$50),IF('2019'!$A$2:$A$50=$A39,'2019'!E$2:E$50),IF('2018'!$A$2:$A$50=$A39,'2018'!E$2:E$50),IF('2017'!$A$2:$A$50=$A39,'2017'!E$2:E$50),IF('2016'!$A$2:$A$50=$A39,'2016'!E$2:E$50),IF('2015'!$A$2:$A$50=$A39,'2015'!E$2:E$50),IF('2014'!$A$2:$A$50=$A39,'2014'!E$2:E$50),IF('2013'!$A$2:$A$50=$A39,'2013'!E$2:E$50),IF('2012'!$A$2:$A$50=$A39,'2012'!E$2:E$50))</f>
        <v>52</v>
      </c>
      <c r="F39" s="14">
        <f>SUMIF('2024'!$A$2:$A$50,$A39,'2024'!F$2:F$50)+SUMIF('2023'!$A$2:$A$50,$A39,'2023'!F$2:F$50)+SUMIF('2022'!$A$2:$A$50,$A39,'2022'!F$2:F$50)+SUMIF('2021'!$A$2:$A$50,$A39,'2021'!F$2:F$50)+SUMIF('2020'!$A$2:$A$50,$A39,'2020'!F$2:F$50)+SUMIF('2019'!$A$2:$A$50,$A39,'2019'!F$2:F$50)+SUMIF('2018'!$A$2:$A$50,$A39,'2018'!F$2:F$50)+SUMIF('2017'!$A$2:$A$50,$A39,'2017'!F$2:F$50)+SUMIF('2016'!$A$2:$A$50,$A39,'2016'!F$2:F$50)+SUMIF('2015'!$A$2:$A$50,$A39,'2015'!F$2:F$50)+SUMIF('2014'!$A$2:$A$50,$A39,'2014'!F$2:F$50)+SUMIF('2013'!$A$2:$A$50,$A39,'2013'!F$2:F$50)+SUMIF('2012'!$A$2:$A$50,$A39,'2012'!F$2:F$50)</f>
        <v>8</v>
      </c>
      <c r="G39" s="15">
        <f t="shared" si="7"/>
        <v>15.436363636363636</v>
      </c>
      <c r="H39" s="14">
        <f>SUMIF('2024'!$A$2:$A$50,$A39,'2024'!H$2:H$50)+SUMIF('2023'!$A$2:$A$50,$A39,'2023'!H$2:H$50)+SUMIF('2022'!$A$2:$A$50,$A39,'2022'!H$2:H$50)+SUMIF('2021'!$A$2:$A$50,$A39,'2021'!H$2:H$50)+SUMIF('2020'!$A$2:$A$50,$A39,'2020'!H$2:H$50)+SUMIF('2019'!$A$2:$A$50,$A39,'2019'!H$2:H$50)+SUMIF('2018'!$A$2:$A$50,$A39,'2018'!H$2:H$50)+SUMIF('2017'!$A$2:$A$50,$A39,'2017'!H$2:H$50)+SUMIF('2016'!$A$2:$A$50,$A39,'2016'!H$2:H$50)+SUMIF('2015'!$A$2:$A$50,$A39,'2015'!H$2:H$50)+SUMIF('2014'!$A$2:$A$50,$A39,'2014'!H$2:H$50)+SUMIF('2013'!$A$2:$A$50,$A39,'2013'!H$2:H$50)+SUMIF('2012'!$A$2:$A$50,$A39,'2012'!H$2:H$50)</f>
        <v>1</v>
      </c>
      <c r="I39" s="14">
        <f>SUMIF('2024'!$A$2:$A$50,$A39,'2024'!I$2:I$50)+SUMIF('2023'!$A$2:$A$50,$A39,'2023'!I$2:I$50)+SUMIF('2022'!$A$2:$A$50,$A39,'2022'!I$2:I$50)+SUMIF('2021'!$A$2:$A$50,$A39,'2021'!I$2:I$50)+SUMIF('2020'!$A$2:$A$50,$A39,'2020'!I$2:I$50)+SUMIF('2019'!$A$2:$A$50,$A39,'2019'!I$2:I$50)+SUMIF('2018'!$A$2:$A$50,$A39,'2018'!I$2:I$50)+SUMIF('2017'!$A$2:$A$50,$A39,'2017'!I$2:I$50)+SUMIF('2016'!$A$2:$A$50,$A39,'2016'!I$2:I$50)+SUMIF('2015'!$A$2:$A$50,$A39,'2015'!I$2:I$50)+SUMIF('2014'!$A$2:$A$50,$A39,'2014'!I$2:I$50)+SUMIF('2013'!$A$2:$A$50,$A39,'2013'!I$2:I$50)+SUMIF('2012'!$A$2:$A$50,$A39,'2012'!I$2:I$50)</f>
        <v>0</v>
      </c>
      <c r="J39" s="14">
        <f>SUMIF('2024'!$A$2:$A$50,$A39,'2024'!J$2:J$50)+SUMIF('2023'!$A$2:$A$50,$A39,'2023'!J$2:J$50)</f>
        <v>17</v>
      </c>
      <c r="K39" s="14">
        <f>SUMIF('2024'!$A$2:$A$50,$A39,'2024'!K$2:K$50)+SUMIF('2023'!$A$2:$A$50,$A39,'2023'!K$2:K$50)</f>
        <v>0</v>
      </c>
      <c r="L39" s="14">
        <f>SUMIF('2024'!$A$2:$A$50,$A39,'2024'!L$2:L$50)+SUMIF('2023'!$A$2:$A$50,$A39,'2023'!L$2:L$50)+SUMIF('2022'!$A$2:$A$50,$A39,'2022'!J$2:J$50)+SUMIF('2021'!$A$2:$A$50,$A39,'2021'!J$2:J$50)+SUMIF('2020'!$A$2:$A$50,$A39,'2020'!J$2:J$50)+SUMIF('2019'!$A$2:$A$50,$A39,'2019'!J$2:J$50)+SUMIF('2018'!$A$2:$A$50,$A39,'2018'!J$2:J$50)+SUMIF('2017'!$A$2:$A$50,$A39,'2017'!J$2:J$50)+SUMIF('2016'!$A$2:$A$50,$A39,'2016'!J$2:J$50)+SUMIF('2015'!$A$2:$A$50,$A39,'2015'!J$2:J$50)+SUMIF('2014'!$A$2:$A$50,$A39,'2014'!J$2:J$50)+SUMIF('2013'!$A$2:$A$50,$A39,'2013'!J$2:J$50)+SUMIF('2012'!$A$2:$A$50,$A39,'2012'!J$2:J$50)</f>
        <v>7</v>
      </c>
      <c r="M39" s="14">
        <f>SUMIF('2024'!$A$2:$A$50,$A39,'2024'!M$2:M$50)+SUMIF('2023'!$A$2:$A$50,$A39,'2023'!M$2:M$50)+SUMIF('2022'!$A$2:$A$50,$A39,'2022'!K$2:K$50)+SUMIF('2021'!$A$2:$A$50,$A39,'2021'!K$2:K$50)+SUMIF('2020'!$A$2:$A$50,$A39,'2020'!K$2:K$50)+SUMIF('2019'!$A$2:$A$50,$A39,'2019'!K$2:K$50)+SUMIF('2018'!$A$2:$A$50,$A39,'2018'!K$2:K$50)+SUMIF('2017'!$A$2:$A$50,$A39,'2017'!K$2:K$50)+SUMIF('2016'!$A$2:$A$50,$A39,'2016'!K$2:K$50)+SUMIF('2015'!$A$2:$A$50,$A39,'2015'!K$2:K$50)+SUMIF('2014'!$A$2:$A$50,$A39,'2014'!K$2:K$50)+SUMIF('2013'!$A$2:$A$50,$A39,'2013'!K$2:K$50)+SUMIF('2012'!$A$2:$A$50,$A39,'2012'!K$2:K$50)</f>
        <v>36</v>
      </c>
      <c r="N39" s="14">
        <f>SUMIF('2024'!$A$2:$A$50,$A39,'2024'!N$2:N$50)+SUMIF('2023'!$A$2:$A$50,$A39,'2023'!N$2:N$50)+SUMIF('2022'!$A$2:$A$50,$A39,'2022'!L$2:L$50)+SUMIF('2021'!$A$2:$A$50,$A39,'2021'!L$2:L$50)+SUMIF('2020'!$A$2:$A$50,$A39,'2020'!L$2:L$50)+SUMIF('2019'!$A$2:$A$50,$A39,'2019'!L$2:L$50)+SUMIF('2018'!$A$2:$A$50,$A39,'2018'!L$2:L$50)+SUMIF('2017'!$A$2:$A$50,$A39,'2017'!L$2:L$50)+SUMIF('2016'!$A$2:$A$50,$A39,'2016'!L$2:L$50)+SUMIF('2015'!$A$2:$A$50,$A39,'2015'!L$2:L$50)+SUMIF('2014'!$A$2:$A$50,$A39,'2014'!L$2:L$50)+SUMIF('2013'!$A$2:$A$50,$A39,'2013'!L$2:L$50)+SUMIF('2012'!$A$2:$A$50,$A39,'2012'!L$2:L$50)</f>
        <v>7</v>
      </c>
      <c r="O39" s="14">
        <f>SUMIF('2024'!$A$2:$A$50,$A39,'2024'!O$2:O$50)+SUMIF('2023'!$A$2:$A$50,$A39,'2023'!O$2:O$50)+SUMIF('2022'!$A$2:$A$50,$A39,'2022'!M$2:M$50)+SUMIF('2021'!$A$2:$A$50,$A39,'2021'!M$2:M$50)+SUMIF('2020'!$A$2:$A$50,$A39,'2020'!M$2:M$50)+SUMIF('2019'!$A$2:$A$50,$A39,'2019'!M$2:M$50)+SUMIF('2018'!$A$2:$A$50,$A39,'2018'!M$2:M$50)+SUMIF('2017'!$A$2:$A$50,$A39,'2017'!M$2:M$50)+SUMIF('2016'!$A$2:$A$50,$A39,'2016'!M$2:M$50)+SUMIF('2015'!$A$2:$A$50,$A39,'2015'!M$2:M$50)+SUMIF('2014'!$A$2:$A$50,$A39,'2014'!M$2:M$50)+SUMIF('2013'!$A$2:$A$50,$A39,'2013'!M$2:M$50)+SUMIF('2012'!$A$2:$A$50,$A39,'2012'!M$2:M$50)</f>
        <v>14</v>
      </c>
      <c r="P39" s="14">
        <f t="shared" si="8"/>
        <v>57</v>
      </c>
      <c r="Q39" s="14">
        <f t="shared" si="9"/>
        <v>8</v>
      </c>
      <c r="R39" s="14">
        <f>SUMIF('2024'!$A$2:$A$50,$A39,'2024'!R$2:R$50)+SUMIF('2023'!$A$2:$A$50,$A39,'2023'!R$2:R$50)+SUMIF('2022'!$A$2:$A$50,$A39,'2022'!P$2:P$50)+SUMIF('2021'!$A$2:$A$50,$A39,'2021'!P$2:P$50)+SUMIF('2020'!$A$2:$A$50,$A39,'2020'!P$2:P$50)+SUMIF('2019'!$A$2:$A$50,$A39,'2019'!P$2:P$50)+SUMIF('2018'!$A$2:$A$50,$A39,'2018'!P$2:P$50)+SUMIF('2017'!$A$2:$A$50,$A39,'2017'!P$2:P$50)+SUMIF('2016'!$A$2:$A$50,$A39,'2016'!P$2:P$50)+SUMIF('2015'!$A$2:$A$50,$A39,'2015'!P$2:P$50)+SUMIF('2014'!$A$2:$A$50,$A39,'2014'!P$2:P$50)+SUMIF('2013'!$A$2:$A$50,$A39,'2013'!P$2:P$50)+SUMIF('2012'!$A$2:$A$50,$A39,'2012'!P$2:P$50)</f>
        <v>73</v>
      </c>
      <c r="S39" s="14">
        <f>SUMIF('2024'!$A$2:$A$50,$A39,'2024'!S$2:S$50)+SUMIF('2023'!$A$2:$A$50,$A39,'2023'!S$2:S$50)+SUMIF('2022'!$A$2:$A$50,$A39,'2022'!Q$2:Q$50)+SUMIF('2021'!$A$2:$A$50,$A39,'2021'!Q$2:Q$50)+SUMIF('2020'!$A$2:$A$50,$A39,'2020'!Q$2:Q$50)+SUMIF('2019'!$A$2:$A$50,$A39,'2019'!Q$2:Q$50)+SUMIF('2018'!$A$2:$A$50,$A39,'2018'!Q$2:Q$50)+SUMIF('2017'!$A$2:$A$50,$A39,'2017'!Q$2:Q$50)+SUMIF('2016'!$A$2:$A$50,$A39,'2016'!Q$2:Q$50)+SUMIF('2015'!$A$2:$A$50,$A39,'2015'!Q$2:Q$50)+SUMIF('2014'!$A$2:$A$50,$A39,'2014'!Q$2:Q$50)+SUMIF('2013'!$A$2:$A$50,$A39,'2013'!Q$2:Q$50)+SUMIF('2012'!$A$2:$A$50,$A39,'2012'!Q$2:Q$50)</f>
        <v>2</v>
      </c>
      <c r="T39" s="15">
        <f t="shared" si="10"/>
        <v>36.5</v>
      </c>
      <c r="U39" s="15">
        <f t="shared" si="11"/>
        <v>9.125</v>
      </c>
      <c r="V39" s="16">
        <f t="shared" si="12"/>
        <v>24</v>
      </c>
      <c r="W39" s="17" cm="1">
        <f t="array" ref="W39">MAX(IF('2024'!$A$2:$A$50=$A39,'2024'!$W$2:$W$50),IF('2023'!$A$2:$A$50=$A39,'2023'!$W$2:$W$50),IF('2022'!$A$2:$A$50=$A39,'2022'!$U$2:U$50),IF('2021'!$A$2:$A$50=$A39,'2021'!$U$2:U$50),IF('2020'!$A$2:$A$50=$A39,'2020'!$U$2:U$50),IF('2019'!$A$2:$A$50=$A39,'2019'!$U$2:U$50),IF('2018'!$A$2:$A$50=$A39,'2018'!$U$2:U$50),IF('2017'!$A$2:$A$50=$A39,'2017'!$U$2:U$50),IF('2016'!$A$2:$A$50=$A39,'2016'!$U$2:U$50),IF('2015'!$A$2:$A$50=$A39,'2015'!$U$2:U$50),IF('2014'!$A$2:$A$50=$A39,'2014'!$U$2:U$50),IF('2013'!$A$2:$A$50=$A39,'2013'!$U$2:U$50),IF('2012'!$A$2:$A$50=$A39,'2012'!$U$2:U$50))</f>
        <v>1</v>
      </c>
      <c r="X39" s="18" t="s">
        <v>23</v>
      </c>
      <c r="Y39" s="19" cm="1">
        <f t="array" ref="Y39">MIN(IF(IF('2024'!$A$2:A$50=$A39,1,0)*IF('2024'!$W$2:$W$50=$W39,1,0)&gt;0,'2024'!$Y$2:$Y$50),IF(IF('2023'!$A$2:A$50=$A39,1,0)*IF('2023'!$W$2:$W$50=$W39,1,0)&gt;0,'2023'!$Y$2:$Y$50),IF(IF('2022'!$A$2:A$50=$A39,1,0)*IF('2022'!$U$2:$U$50=$W39,1,0)&gt;0,'2022'!$W$2:$W$50),IF(IF('2021'!$A$2:A$50=$A39,1,0)*IF('2021'!$U$2:$U$50=$W39,1,0)&gt;0,'2021'!$W$2:$W$50),IF(IF('2020'!$A$2:A$50=$A39,1,0)*IF('2020'!$U$2:$U$50=$W39,1,0)&gt;0,'2020'!$W$2:$W$50),IF(IF('2019'!$A$2:A$50=$A39,1,0)*IF('2019'!$U$2:$U$50=$W39,1,0)&gt;0,'2019'!$W$2:$W$50),IF(IF('2018'!$A$2:A$50=$A39,1,0)*IF('2018'!$U$2:$U$50=$W39,1,0)&gt;0,'2018'!$W$2:$W$50),IF(IF('2017'!$A$2:A$50=$A39,1,0)*IF('2017'!$U$2:$U$50=$W39,1,0)&gt;0,'2017'!$W$2:$W$50),IF(IF('2016'!$A$2:A$50=$A39,1,0)*IF('2016'!$U$2:$U$50=$W39,1,0)&gt;0,'2016'!$W$2:$W$50),IF(IF('2015'!$A$2:A$50=$A39,1,0)*IF('2015'!$U$2:$U$50=$W39,1,0)&gt;0,'2015'!$W$2:$W$50),IF(IF('2014'!$A$2:A$50=$A39,1,0)*IF('2014'!$U$2:$U$50=$W39,1,0)&gt;0,'2014'!$W$2:$W$50),IF(IF('2013'!$A$2:A$50=$A39,1,0)*IF('2013'!$U$2:$U$50=$W39,1,0)&gt;0,'2013'!$W$2:$W$50),IF(IF('2012'!$A$2:A$50=$A39,1,0)*IF('2012'!$U$2:$U$50=$W39,1,0)&gt;0,'2012'!$W$2:$W$50))</f>
        <v>4</v>
      </c>
      <c r="Z39" s="20"/>
      <c r="AA39" s="21" cm="1">
        <f t="array" ref="AA39">SUM(IF('2024'!$A$2:$A$50=$A39,TRUNC('2024'!Q$2:Q$50),0))+SUM(IF('2023'!$A$2:$A$50=$A39,TRUNC('2023'!Q$2:Q$50),0))+SUM(IF('2022'!$A$2:$A$50=$A39,TRUNC('2022'!O$2:O$50),0))+SUM(IF('2021'!$A$2:$A$50=$A39,TRUNC('2021'!O$2:O$50),0))+SUM(IF('2020'!$A$2:$A$50=$A39,TRUNC('2020'!O$2:O$50),0))+SUM(IF('2019'!$A$2:$A$50=$A39,TRUNC('2019'!O$2:O$50),0))+SUM(IF('2018'!$A$2:$A$50=$A39,TRUNC('2018'!O$2:O$50),0))+SUM(IF('2017'!$A$2:$A$50=$A39,TRUNC('2017'!O$2:O$50),0))+SUM(IF('2016'!$A$2:$A$50=$A39,TRUNC('2016'!O$2:O$50),0))+SUM(IF('2015'!$A$2:$A$50=$A39,TRUNC('2015'!O$2:O$50),0))+SUM(IF('2014'!$A$2:$A$50=$A39,TRUNC('2014'!O$2:O$50),0))+SUM(IF('2013'!$A$2:$A$50=$A39,TRUNC('2013'!O$2:O$50),0))+SUM(IF('2012'!$A$2:$A$50=$A39,TRUNC('2012'!O$2:O$50),0))</f>
        <v>8</v>
      </c>
      <c r="AB39" s="21" cm="1">
        <f t="array" ref="AB39">SUM(IF('2024'!$A$2:$A$50=$A39,MOD('2024'!Q$2:Q$50,1),0))+SUM(IF('2023'!$A$2:$A$50=$A39,MOD('2023'!Q$2:Q$50,1),0))+SUM(IF('2022'!$A$2:$A$50=$A39,MOD('2022'!O$2:O$50,1),0))+SUM(IF('2021'!$A$2:$A$50=$A39,MOD('2021'!O$2:O$50,1),0))+SUM(IF('2020'!$A$2:$A$50=$A39,MOD('2020'!O$2:O$50,1),0))+SUM(IF('2019'!$A$2:$A$50=$A39,MOD('2019'!O$2:O$50,1),0))+SUM(IF('2018'!$A$2:$A$50=$A39,MOD('2018'!O$2:O$50,1),0))+SUM(IF('2017'!$A$2:$A$50=$A39,MOD('2017'!O$2:O$50,1),0))+SUM(IF('2016'!$A$2:$A$50=$A39,MOD('2016'!O$2:O$50,1),0))+SUM(IF('2015'!$A$2:$A$50=$A39,MOD('2015'!O$2:O$50,1),0))+SUM(IF('2014'!$A$2:$A$50=$A39,MOD('2014'!O$2:O$50,1),0))+SUM(IF('2013'!$A$2:$A$50=$A39,MOD('2013'!O$2:O$50,1),0))+SUM(IF('2012'!$A$2:$A$50=$A39,MOD('2012'!O$2:O$50,1),0))</f>
        <v>0</v>
      </c>
      <c r="AC39" s="21">
        <f t="shared" si="6"/>
        <v>0</v>
      </c>
    </row>
    <row r="40" spans="1:29" ht="14.25" customHeight="1" x14ac:dyDescent="0.6">
      <c r="A40" s="13" t="s">
        <v>59</v>
      </c>
      <c r="B40" s="14">
        <f>SUMIF('2024'!$A$2:$A$50,$A40,'2024'!B$2:B$50)+SUMIF('2023'!$A$2:$A$50,$A40,'2023'!B$2:B$50)+SUMIF('2022'!$A$2:$A$50,$A40,'2022'!B$2:B$50)+SUMIF('2021'!$A$2:$A$50,$A40,'2021'!B$2:B$50)+SUMIF('2020'!$A$2:$A$50,$A40,'2020'!B$2:B$50)+SUMIF('2019'!$A$2:$A$50,$A40,'2019'!B$2:B$50)+SUMIF('2018'!$A$2:$A$50,$A40,'2018'!B$2:B$50)+SUMIF('2017'!$A$2:$A$50,$A40,'2017'!B$2:B$50)+SUMIF('2016'!$A$2:$A$50,$A40,'2016'!B$2:B$50)+SUMIF('2015'!$A$2:$A$50,$A40,'2015'!B$2:B$50)+SUMIF('2014'!$A$2:$A$50,$A40,'2014'!B$2:B$50)+SUMIF('2013'!$A$2:$A$50,$A40,'2013'!B$2:B$50)+SUMIF('2012'!$A$2:$A$50,$A40,'2012'!B$2:B$50)</f>
        <v>13</v>
      </c>
      <c r="C40" s="14">
        <f>SUMIF('2024'!$A$2:$A$50,$A40,'2024'!C$2:C$50)+SUMIF('2023'!$A$2:$A$50,$A40,'2023'!C$2:C$50)+SUMIF('2022'!$A$2:$A$50,$A40,'2022'!C$2:C$50)+SUMIF('2021'!$A$2:$A$50,$A40,'2021'!C$2:C$50)+SUMIF('2020'!$A$2:$A$50,$A40,'2020'!C$2:C$50)+SUMIF('2019'!$A$2:$A$50,$A40,'2019'!C$2:C$50)+SUMIF('2018'!$A$2:$A$50,$A40,'2018'!C$2:C$50)+SUMIF('2017'!$A$2:$A$50,$A40,'2017'!C$2:C$50)+SUMIF('2016'!$A$2:$A$50,$A40,'2016'!C$2:C$50)+SUMIF('2015'!$A$2:$A$50,$A40,'2015'!C$2:C$50)+SUMIF('2014'!$A$2:$A$50,$A40,'2014'!C$2:C$50)+SUMIF('2013'!$A$2:$A$50,$A40,'2013'!C$2:C$50)+SUMIF('2012'!$A$2:$A$50,$A40,'2012'!C$2:C$50)</f>
        <v>13</v>
      </c>
      <c r="D40" s="14">
        <f>SUMIF('2024'!$A$2:$A$50,$A40,'2024'!D$2:D$50)+SUMIF('2023'!$A$2:$A$50,$A40,'2023'!D$2:D$50)+SUMIF('2022'!$A$2:$A$50,$A40,'2022'!D$2:D$50)+SUMIF('2021'!$A$2:$A$50,$A40,'2021'!D$2:D$50)+SUMIF('2020'!$A$2:$A$50,$A40,'2020'!D$2:D$50)+SUMIF('2019'!$A$2:$A$50,$A40,'2019'!D$2:D$50)+SUMIF('2018'!$A$2:$A$50,$A40,'2018'!D$2:D$50)+SUMIF('2017'!$A$2:$A$50,$A40,'2017'!D$2:D$50)+SUMIF('2016'!$A$2:$A$50,$A40,'2016'!D$2:D$50)+SUMIF('2015'!$A$2:$A$50,$A40,'2015'!D$2:D$50)+SUMIF('2014'!$A$2:$A$50,$A40,'2014'!D$2:D$50)+SUMIF('2013'!$A$2:$A$50,$A40,'2013'!D$2:D$50)+SUMIF('2012'!$A$2:$A$50,$A40,'2012'!D$2:D$50)</f>
        <v>870</v>
      </c>
      <c r="E40" s="14" cm="1">
        <f t="array" ref="E40">MAX(IF('2024'!$A$2:$A$50=$A40,'2024'!E$2:E$50),IF('2023'!$A$2:$A$50=$A40,'2023'!E$2:E$50),IF('2022'!$A$2:$A$50=$A40,'2022'!E$2:E$50),IF('2021'!$A$2:$A$50=$A40,'2021'!E$2:E$50),IF('2020'!$A$2:$A$50=$A40,'2020'!E$2:E$50),IF('2019'!$A$2:$A$50=$A40,'2019'!E$2:E$50),IF('2018'!$A$2:$A$50=$A40,'2018'!E$2:E$50),IF('2017'!$A$2:$A$50=$A40,'2017'!E$2:E$50),IF('2016'!$A$2:$A$50=$A40,'2016'!E$2:E$50),IF('2015'!$A$2:$A$50=$A40,'2015'!E$2:E$50),IF('2014'!$A$2:$A$50=$A40,'2014'!E$2:E$50),IF('2013'!$A$2:$A$50=$A40,'2013'!E$2:E$50),IF('2012'!$A$2:$A$50=$A40,'2012'!E$2:E$50))</f>
        <v>133</v>
      </c>
      <c r="F40" s="14">
        <f>SUMIF('2024'!$A$2:$A$50,$A40,'2024'!F$2:F$50)+SUMIF('2023'!$A$2:$A$50,$A40,'2023'!F$2:F$50)+SUMIF('2022'!$A$2:$A$50,$A40,'2022'!F$2:F$50)+SUMIF('2021'!$A$2:$A$50,$A40,'2021'!F$2:F$50)+SUMIF('2020'!$A$2:$A$50,$A40,'2020'!F$2:F$50)+SUMIF('2019'!$A$2:$A$50,$A40,'2019'!F$2:F$50)+SUMIF('2018'!$A$2:$A$50,$A40,'2018'!F$2:F$50)+SUMIF('2017'!$A$2:$A$50,$A40,'2017'!F$2:F$50)+SUMIF('2016'!$A$2:$A$50,$A40,'2016'!F$2:F$50)+SUMIF('2015'!$A$2:$A$50,$A40,'2015'!F$2:F$50)+SUMIF('2014'!$A$2:$A$50,$A40,'2014'!F$2:F$50)+SUMIF('2013'!$A$2:$A$50,$A40,'2013'!F$2:F$50)+SUMIF('2012'!$A$2:$A$50,$A40,'2012'!F$2:F$50)</f>
        <v>4</v>
      </c>
      <c r="G40" s="15">
        <f t="shared" si="7"/>
        <v>96.666666666666671</v>
      </c>
      <c r="H40" s="14">
        <f>SUMIF('2024'!$A$2:$A$50,$A40,'2024'!H$2:H$50)+SUMIF('2023'!$A$2:$A$50,$A40,'2023'!H$2:H$50)+SUMIF('2022'!$A$2:$A$50,$A40,'2022'!H$2:H$50)+SUMIF('2021'!$A$2:$A$50,$A40,'2021'!H$2:H$50)+SUMIF('2020'!$A$2:$A$50,$A40,'2020'!H$2:H$50)+SUMIF('2019'!$A$2:$A$50,$A40,'2019'!H$2:H$50)+SUMIF('2018'!$A$2:$A$50,$A40,'2018'!H$2:H$50)+SUMIF('2017'!$A$2:$A$50,$A40,'2017'!H$2:H$50)+SUMIF('2016'!$A$2:$A$50,$A40,'2016'!H$2:H$50)+SUMIF('2015'!$A$2:$A$50,$A40,'2015'!H$2:H$50)+SUMIF('2014'!$A$2:$A$50,$A40,'2014'!H$2:H$50)+SUMIF('2013'!$A$2:$A$50,$A40,'2013'!H$2:H$50)+SUMIF('2012'!$A$2:$A$50,$A40,'2012'!H$2:H$50)</f>
        <v>4</v>
      </c>
      <c r="I40" s="14">
        <f>SUMIF('2024'!$A$2:$A$50,$A40,'2024'!I$2:I$50)+SUMIF('2023'!$A$2:$A$50,$A40,'2023'!I$2:I$50)+SUMIF('2022'!$A$2:$A$50,$A40,'2022'!I$2:I$50)+SUMIF('2021'!$A$2:$A$50,$A40,'2021'!I$2:I$50)+SUMIF('2020'!$A$2:$A$50,$A40,'2020'!I$2:I$50)+SUMIF('2019'!$A$2:$A$50,$A40,'2019'!I$2:I$50)+SUMIF('2018'!$A$2:$A$50,$A40,'2018'!I$2:I$50)+SUMIF('2017'!$A$2:$A$50,$A40,'2017'!I$2:I$50)+SUMIF('2016'!$A$2:$A$50,$A40,'2016'!I$2:I$50)+SUMIF('2015'!$A$2:$A$50,$A40,'2015'!I$2:I$50)+SUMIF('2014'!$A$2:$A$50,$A40,'2014'!I$2:I$50)+SUMIF('2013'!$A$2:$A$50,$A40,'2013'!I$2:I$50)+SUMIF('2012'!$A$2:$A$50,$A40,'2012'!I$2:I$50)</f>
        <v>3</v>
      </c>
      <c r="J40" s="14">
        <f>SUMIF('2024'!$A$2:$A$50,$A40,'2024'!J$2:J$50)+SUMIF('2023'!$A$2:$A$50,$A40,'2023'!J$2:J$50)</f>
        <v>0</v>
      </c>
      <c r="K40" s="14">
        <f>SUMIF('2024'!$A$2:$A$50,$A40,'2024'!K$2:K$50)+SUMIF('2023'!$A$2:$A$50,$A40,'2023'!K$2:K$50)</f>
        <v>0</v>
      </c>
      <c r="L40" s="14">
        <f>SUMIF('2024'!$A$2:$A$50,$A40,'2024'!L$2:L$50)+SUMIF('2023'!$A$2:$A$50,$A40,'2023'!L$2:L$50)+SUMIF('2022'!$A$2:$A$50,$A40,'2022'!J$2:J$50)+SUMIF('2021'!$A$2:$A$50,$A40,'2021'!J$2:J$50)+SUMIF('2020'!$A$2:$A$50,$A40,'2020'!J$2:J$50)+SUMIF('2019'!$A$2:$A$50,$A40,'2019'!J$2:J$50)+SUMIF('2018'!$A$2:$A$50,$A40,'2018'!J$2:J$50)+SUMIF('2017'!$A$2:$A$50,$A40,'2017'!J$2:J$50)+SUMIF('2016'!$A$2:$A$50,$A40,'2016'!J$2:J$50)+SUMIF('2015'!$A$2:$A$50,$A40,'2015'!J$2:J$50)+SUMIF('2014'!$A$2:$A$50,$A40,'2014'!J$2:J$50)+SUMIF('2013'!$A$2:$A$50,$A40,'2013'!J$2:J$50)+SUMIF('2012'!$A$2:$A$50,$A40,'2012'!J$2:J$50)</f>
        <v>0</v>
      </c>
      <c r="M40" s="14">
        <f>SUMIF('2024'!$A$2:$A$50,$A40,'2024'!M$2:M$50)+SUMIF('2023'!$A$2:$A$50,$A40,'2023'!M$2:M$50)+SUMIF('2022'!$A$2:$A$50,$A40,'2022'!K$2:K$50)+SUMIF('2021'!$A$2:$A$50,$A40,'2021'!K$2:K$50)+SUMIF('2020'!$A$2:$A$50,$A40,'2020'!K$2:K$50)+SUMIF('2019'!$A$2:$A$50,$A40,'2019'!K$2:K$50)+SUMIF('2018'!$A$2:$A$50,$A40,'2018'!K$2:K$50)+SUMIF('2017'!$A$2:$A$50,$A40,'2017'!K$2:K$50)+SUMIF('2016'!$A$2:$A$50,$A40,'2016'!K$2:K$50)+SUMIF('2015'!$A$2:$A$50,$A40,'2015'!K$2:K$50)+SUMIF('2014'!$A$2:$A$50,$A40,'2014'!K$2:K$50)+SUMIF('2013'!$A$2:$A$50,$A40,'2013'!K$2:K$50)+SUMIF('2012'!$A$2:$A$50,$A40,'2012'!K$2:K$50)</f>
        <v>3</v>
      </c>
      <c r="N40" s="14">
        <f>SUMIF('2024'!$A$2:$A$50,$A40,'2024'!N$2:N$50)+SUMIF('2023'!$A$2:$A$50,$A40,'2023'!N$2:N$50)+SUMIF('2022'!$A$2:$A$50,$A40,'2022'!L$2:L$50)+SUMIF('2021'!$A$2:$A$50,$A40,'2021'!L$2:L$50)+SUMIF('2020'!$A$2:$A$50,$A40,'2020'!L$2:L$50)+SUMIF('2019'!$A$2:$A$50,$A40,'2019'!L$2:L$50)+SUMIF('2018'!$A$2:$A$50,$A40,'2018'!L$2:L$50)+SUMIF('2017'!$A$2:$A$50,$A40,'2017'!L$2:L$50)+SUMIF('2016'!$A$2:$A$50,$A40,'2016'!L$2:L$50)+SUMIF('2015'!$A$2:$A$50,$A40,'2015'!L$2:L$50)+SUMIF('2014'!$A$2:$A$50,$A40,'2014'!L$2:L$50)+SUMIF('2013'!$A$2:$A$50,$A40,'2013'!L$2:L$50)+SUMIF('2012'!$A$2:$A$50,$A40,'2012'!L$2:L$50)</f>
        <v>3</v>
      </c>
      <c r="O40" s="14">
        <f>SUMIF('2024'!$A$2:$A$50,$A40,'2024'!O$2:O$50)+SUMIF('2023'!$A$2:$A$50,$A40,'2023'!O$2:O$50)+SUMIF('2022'!$A$2:$A$50,$A40,'2022'!M$2:M$50)+SUMIF('2021'!$A$2:$A$50,$A40,'2021'!M$2:M$50)+SUMIF('2020'!$A$2:$A$50,$A40,'2020'!M$2:M$50)+SUMIF('2019'!$A$2:$A$50,$A40,'2019'!M$2:M$50)+SUMIF('2018'!$A$2:$A$50,$A40,'2018'!M$2:M$50)+SUMIF('2017'!$A$2:$A$50,$A40,'2017'!M$2:M$50)+SUMIF('2016'!$A$2:$A$50,$A40,'2016'!M$2:M$50)+SUMIF('2015'!$A$2:$A$50,$A40,'2015'!M$2:M$50)+SUMIF('2014'!$A$2:$A$50,$A40,'2014'!M$2:M$50)+SUMIF('2013'!$A$2:$A$50,$A40,'2013'!M$2:M$50)+SUMIF('2012'!$A$2:$A$50,$A40,'2012'!M$2:M$50)</f>
        <v>0</v>
      </c>
      <c r="P40" s="14">
        <f t="shared" si="8"/>
        <v>6</v>
      </c>
      <c r="Q40" s="14">
        <f t="shared" si="9"/>
        <v>49.4</v>
      </c>
      <c r="R40" s="14">
        <f>SUMIF('2024'!$A$2:$A$50,$A40,'2024'!R$2:R$50)+SUMIF('2023'!$A$2:$A$50,$A40,'2023'!R$2:R$50)+SUMIF('2022'!$A$2:$A$50,$A40,'2022'!P$2:P$50)+SUMIF('2021'!$A$2:$A$50,$A40,'2021'!P$2:P$50)+SUMIF('2020'!$A$2:$A$50,$A40,'2020'!P$2:P$50)+SUMIF('2019'!$A$2:$A$50,$A40,'2019'!P$2:P$50)+SUMIF('2018'!$A$2:$A$50,$A40,'2018'!P$2:P$50)+SUMIF('2017'!$A$2:$A$50,$A40,'2017'!P$2:P$50)+SUMIF('2016'!$A$2:$A$50,$A40,'2016'!P$2:P$50)+SUMIF('2015'!$A$2:$A$50,$A40,'2015'!P$2:P$50)+SUMIF('2014'!$A$2:$A$50,$A40,'2014'!P$2:P$50)+SUMIF('2013'!$A$2:$A$50,$A40,'2013'!P$2:P$50)+SUMIF('2012'!$A$2:$A$50,$A40,'2012'!P$2:P$50)</f>
        <v>248</v>
      </c>
      <c r="S40" s="14">
        <f>SUMIF('2024'!$A$2:$A$50,$A40,'2024'!S$2:S$50)+SUMIF('2023'!$A$2:$A$50,$A40,'2023'!S$2:S$50)+SUMIF('2022'!$A$2:$A$50,$A40,'2022'!Q$2:Q$50)+SUMIF('2021'!$A$2:$A$50,$A40,'2021'!Q$2:Q$50)+SUMIF('2020'!$A$2:$A$50,$A40,'2020'!Q$2:Q$50)+SUMIF('2019'!$A$2:$A$50,$A40,'2019'!Q$2:Q$50)+SUMIF('2018'!$A$2:$A$50,$A40,'2018'!Q$2:Q$50)+SUMIF('2017'!$A$2:$A$50,$A40,'2017'!Q$2:Q$50)+SUMIF('2016'!$A$2:$A$50,$A40,'2016'!Q$2:Q$50)+SUMIF('2015'!$A$2:$A$50,$A40,'2015'!Q$2:Q$50)+SUMIF('2014'!$A$2:$A$50,$A40,'2014'!Q$2:Q$50)+SUMIF('2013'!$A$2:$A$50,$A40,'2013'!Q$2:Q$50)+SUMIF('2012'!$A$2:$A$50,$A40,'2012'!Q$2:Q$50)</f>
        <v>14</v>
      </c>
      <c r="T40" s="15">
        <f t="shared" si="10"/>
        <v>17.714285714285715</v>
      </c>
      <c r="U40" s="15">
        <f t="shared" si="11"/>
        <v>5.0202429149797574</v>
      </c>
      <c r="V40" s="16">
        <f t="shared" si="12"/>
        <v>21.285714285714285</v>
      </c>
      <c r="W40" s="17" cm="1">
        <f t="array" ref="W40">MAX(IF('2024'!$A$2:$A$50=$A40,'2024'!$W$2:$W$50),IF('2023'!$A$2:$A$50=$A40,'2023'!$W$2:$W$50),IF('2022'!$A$2:$A$50=$A40,'2022'!$U$2:U$50),IF('2021'!$A$2:$A$50=$A40,'2021'!$U$2:U$50),IF('2020'!$A$2:$A$50=$A40,'2020'!$U$2:U$50),IF('2019'!$A$2:$A$50=$A40,'2019'!$U$2:U$50),IF('2018'!$A$2:$A$50=$A40,'2018'!$U$2:U$50),IF('2017'!$A$2:$A$50=$A40,'2017'!$U$2:U$50),IF('2016'!$A$2:$A$50=$A40,'2016'!$U$2:U$50),IF('2015'!$A$2:$A$50=$A40,'2015'!$U$2:U$50),IF('2014'!$A$2:$A$50=$A40,'2014'!$U$2:U$50),IF('2013'!$A$2:$A$50=$A40,'2013'!$U$2:U$50),IF('2012'!$A$2:$A$50=$A40,'2012'!$U$2:U$50))</f>
        <v>4</v>
      </c>
      <c r="X40" s="18" t="s">
        <v>23</v>
      </c>
      <c r="Y40" s="19" cm="1">
        <f t="array" ref="Y40">MIN(IF(IF('2024'!$A$2:A$50=$A40,1,0)*IF('2024'!$W$2:$W$50=$W40,1,0)&gt;0,'2024'!$Y$2:$Y$50),IF(IF('2023'!$A$2:A$50=$A40,1,0)*IF('2023'!$W$2:$W$50=$W40,1,0)&gt;0,'2023'!$Y$2:$Y$50),IF(IF('2022'!$A$2:A$50=$A40,1,0)*IF('2022'!$U$2:$U$50=$W40,1,0)&gt;0,'2022'!$W$2:$W$50),IF(IF('2021'!$A$2:A$50=$A40,1,0)*IF('2021'!$U$2:$U$50=$W40,1,0)&gt;0,'2021'!$W$2:$W$50),IF(IF('2020'!$A$2:A$50=$A40,1,0)*IF('2020'!$U$2:$U$50=$W40,1,0)&gt;0,'2020'!$W$2:$W$50),IF(IF('2019'!$A$2:A$50=$A40,1,0)*IF('2019'!$U$2:$U$50=$W40,1,0)&gt;0,'2019'!$W$2:$W$50),IF(IF('2018'!$A$2:A$50=$A40,1,0)*IF('2018'!$U$2:$U$50=$W40,1,0)&gt;0,'2018'!$W$2:$W$50),IF(IF('2017'!$A$2:A$50=$A40,1,0)*IF('2017'!$U$2:$U$50=$W40,1,0)&gt;0,'2017'!$W$2:$W$50),IF(IF('2016'!$A$2:A$50=$A40,1,0)*IF('2016'!$U$2:$U$50=$W40,1,0)&gt;0,'2016'!$W$2:$W$50),IF(IF('2015'!$A$2:A$50=$A40,1,0)*IF('2015'!$U$2:$U$50=$W40,1,0)&gt;0,'2015'!$W$2:$W$50),IF(IF('2014'!$A$2:A$50=$A40,1,0)*IF('2014'!$U$2:$U$50=$W40,1,0)&gt;0,'2014'!$W$2:$W$50),IF(IF('2013'!$A$2:A$50=$A40,1,0)*IF('2013'!$U$2:$U$50=$W40,1,0)&gt;0,'2013'!$W$2:$W$50),IF(IF('2012'!$A$2:A$50=$A40,1,0)*IF('2012'!$U$2:$U$50=$W40,1,0)&gt;0,'2012'!$W$2:$W$50))</f>
        <v>21</v>
      </c>
      <c r="Z40" s="20"/>
      <c r="AA40" s="21" cm="1">
        <f t="array" ref="AA40">SUM(IF('2024'!$A$2:$A$50=$A40,TRUNC('2024'!Q$2:Q$50),0))+SUM(IF('2023'!$A$2:$A$50=$A40,TRUNC('2023'!Q$2:Q$50),0))+SUM(IF('2022'!$A$2:$A$50=$A40,TRUNC('2022'!O$2:O$50),0))+SUM(IF('2021'!$A$2:$A$50=$A40,TRUNC('2021'!O$2:O$50),0))+SUM(IF('2020'!$A$2:$A$50=$A40,TRUNC('2020'!O$2:O$50),0))+SUM(IF('2019'!$A$2:$A$50=$A40,TRUNC('2019'!O$2:O$50),0))+SUM(IF('2018'!$A$2:$A$50=$A40,TRUNC('2018'!O$2:O$50),0))+SUM(IF('2017'!$A$2:$A$50=$A40,TRUNC('2017'!O$2:O$50),0))+SUM(IF('2016'!$A$2:$A$50=$A40,TRUNC('2016'!O$2:O$50),0))+SUM(IF('2015'!$A$2:$A$50=$A40,TRUNC('2015'!O$2:O$50),0))+SUM(IF('2014'!$A$2:$A$50=$A40,TRUNC('2014'!O$2:O$50),0))+SUM(IF('2013'!$A$2:$A$50=$A40,TRUNC('2013'!O$2:O$50),0))+SUM(IF('2012'!$A$2:$A$50=$A40,TRUNC('2012'!O$2:O$50),0))</f>
        <v>49</v>
      </c>
      <c r="AB40" s="21" cm="1">
        <f t="array" ref="AB40">SUM(IF('2024'!$A$2:$A$50=$A40,MOD('2024'!Q$2:Q$50,1),0))+SUM(IF('2023'!$A$2:$A$50=$A40,MOD('2023'!Q$2:Q$50,1),0))+SUM(IF('2022'!$A$2:$A$50=$A40,MOD('2022'!O$2:O$50,1),0))+SUM(IF('2021'!$A$2:$A$50=$A40,MOD('2021'!O$2:O$50,1),0))+SUM(IF('2020'!$A$2:$A$50=$A40,MOD('2020'!O$2:O$50,1),0))+SUM(IF('2019'!$A$2:$A$50=$A40,MOD('2019'!O$2:O$50,1),0))+SUM(IF('2018'!$A$2:$A$50=$A40,MOD('2018'!O$2:O$50,1),0))+SUM(IF('2017'!$A$2:$A$50=$A40,MOD('2017'!O$2:O$50,1),0))+SUM(IF('2016'!$A$2:$A$50=$A40,MOD('2016'!O$2:O$50,1),0))+SUM(IF('2015'!$A$2:$A$50=$A40,MOD('2015'!O$2:O$50,1),0))+SUM(IF('2014'!$A$2:$A$50=$A40,MOD('2014'!O$2:O$50,1),0))+SUM(IF('2013'!$A$2:$A$50=$A40,MOD('2013'!O$2:O$50,1),0))+SUM(IF('2012'!$A$2:$A$50=$A40,MOD('2012'!O$2:O$50,1),0))</f>
        <v>0.40000000000000036</v>
      </c>
      <c r="AC40" s="21">
        <f t="shared" si="6"/>
        <v>0.40000000000000036</v>
      </c>
    </row>
    <row r="41" spans="1:29" ht="14.25" customHeight="1" x14ac:dyDescent="0.6">
      <c r="A41" s="13" t="s">
        <v>60</v>
      </c>
      <c r="B41" s="14">
        <f>SUMIF('2024'!$A$2:$A$50,$A41,'2024'!B$2:B$50)+SUMIF('2023'!$A$2:$A$50,$A41,'2023'!B$2:B$50)+SUMIF('2022'!$A$2:$A$50,$A41,'2022'!B$2:B$50)+SUMIF('2021'!$A$2:$A$50,$A41,'2021'!B$2:B$50)+SUMIF('2020'!$A$2:$A$50,$A41,'2020'!B$2:B$50)+SUMIF('2019'!$A$2:$A$50,$A41,'2019'!B$2:B$50)+SUMIF('2018'!$A$2:$A$50,$A41,'2018'!B$2:B$50)+SUMIF('2017'!$A$2:$A$50,$A41,'2017'!B$2:B$50)+SUMIF('2016'!$A$2:$A$50,$A41,'2016'!B$2:B$50)+SUMIF('2015'!$A$2:$A$50,$A41,'2015'!B$2:B$50)+SUMIF('2014'!$A$2:$A$50,$A41,'2014'!B$2:B$50)+SUMIF('2013'!$A$2:$A$50,$A41,'2013'!B$2:B$50)+SUMIF('2012'!$A$2:$A$50,$A41,'2012'!B$2:B$50)</f>
        <v>1</v>
      </c>
      <c r="C41" s="14">
        <f>SUMIF('2024'!$A$2:$A$50,$A41,'2024'!C$2:C$50)+SUMIF('2023'!$A$2:$A$50,$A41,'2023'!C$2:C$50)+SUMIF('2022'!$A$2:$A$50,$A41,'2022'!C$2:C$50)+SUMIF('2021'!$A$2:$A$50,$A41,'2021'!C$2:C$50)+SUMIF('2020'!$A$2:$A$50,$A41,'2020'!C$2:C$50)+SUMIF('2019'!$A$2:$A$50,$A41,'2019'!C$2:C$50)+SUMIF('2018'!$A$2:$A$50,$A41,'2018'!C$2:C$50)+SUMIF('2017'!$A$2:$A$50,$A41,'2017'!C$2:C$50)+SUMIF('2016'!$A$2:$A$50,$A41,'2016'!C$2:C$50)+SUMIF('2015'!$A$2:$A$50,$A41,'2015'!C$2:C$50)+SUMIF('2014'!$A$2:$A$50,$A41,'2014'!C$2:C$50)+SUMIF('2013'!$A$2:$A$50,$A41,'2013'!C$2:C$50)+SUMIF('2012'!$A$2:$A$50,$A41,'2012'!C$2:C$50)</f>
        <v>1</v>
      </c>
      <c r="D41" s="14">
        <f>SUMIF('2024'!$A$2:$A$50,$A41,'2024'!D$2:D$50)+SUMIF('2023'!$A$2:$A$50,$A41,'2023'!D$2:D$50)+SUMIF('2022'!$A$2:$A$50,$A41,'2022'!D$2:D$50)+SUMIF('2021'!$A$2:$A$50,$A41,'2021'!D$2:D$50)+SUMIF('2020'!$A$2:$A$50,$A41,'2020'!D$2:D$50)+SUMIF('2019'!$A$2:$A$50,$A41,'2019'!D$2:D$50)+SUMIF('2018'!$A$2:$A$50,$A41,'2018'!D$2:D$50)+SUMIF('2017'!$A$2:$A$50,$A41,'2017'!D$2:D$50)+SUMIF('2016'!$A$2:$A$50,$A41,'2016'!D$2:D$50)+SUMIF('2015'!$A$2:$A$50,$A41,'2015'!D$2:D$50)+SUMIF('2014'!$A$2:$A$50,$A41,'2014'!D$2:D$50)+SUMIF('2013'!$A$2:$A$50,$A41,'2013'!D$2:D$50)+SUMIF('2012'!$A$2:$A$50,$A41,'2012'!D$2:D$50)</f>
        <v>0</v>
      </c>
      <c r="E41" s="14" cm="1">
        <f t="array" ref="E41">MAX(IF('2024'!$A$2:$A$50=$A41,'2024'!E$2:E$50),IF('2023'!$A$2:$A$50=$A41,'2023'!E$2:E$50),IF('2022'!$A$2:$A$50=$A41,'2022'!E$2:E$50),IF('2021'!$A$2:$A$50=$A41,'2021'!E$2:E$50),IF('2020'!$A$2:$A$50=$A41,'2020'!E$2:E$50),IF('2019'!$A$2:$A$50=$A41,'2019'!E$2:E$50),IF('2018'!$A$2:$A$50=$A41,'2018'!E$2:E$50),IF('2017'!$A$2:$A$50=$A41,'2017'!E$2:E$50),IF('2016'!$A$2:$A$50=$A41,'2016'!E$2:E$50),IF('2015'!$A$2:$A$50=$A41,'2015'!E$2:E$50),IF('2014'!$A$2:$A$50=$A41,'2014'!E$2:E$50),IF('2013'!$A$2:$A$50=$A41,'2013'!E$2:E$50),IF('2012'!$A$2:$A$50=$A41,'2012'!E$2:E$50))</f>
        <v>0</v>
      </c>
      <c r="F41" s="14">
        <f>SUMIF('2024'!$A$2:$A$50,$A41,'2024'!F$2:F$50)+SUMIF('2023'!$A$2:$A$50,$A41,'2023'!F$2:F$50)+SUMIF('2022'!$A$2:$A$50,$A41,'2022'!F$2:F$50)+SUMIF('2021'!$A$2:$A$50,$A41,'2021'!F$2:F$50)+SUMIF('2020'!$A$2:$A$50,$A41,'2020'!F$2:F$50)+SUMIF('2019'!$A$2:$A$50,$A41,'2019'!F$2:F$50)+SUMIF('2018'!$A$2:$A$50,$A41,'2018'!F$2:F$50)+SUMIF('2017'!$A$2:$A$50,$A41,'2017'!F$2:F$50)+SUMIF('2016'!$A$2:$A$50,$A41,'2016'!F$2:F$50)+SUMIF('2015'!$A$2:$A$50,$A41,'2015'!F$2:F$50)+SUMIF('2014'!$A$2:$A$50,$A41,'2014'!F$2:F$50)+SUMIF('2013'!$A$2:$A$50,$A41,'2013'!F$2:F$50)+SUMIF('2012'!$A$2:$A$50,$A41,'2012'!F$2:F$50)</f>
        <v>0</v>
      </c>
      <c r="G41" s="15">
        <f t="shared" si="7"/>
        <v>0</v>
      </c>
      <c r="H41" s="14">
        <f>SUMIF('2024'!$A$2:$A$50,$A41,'2024'!H$2:H$50)+SUMIF('2023'!$A$2:$A$50,$A41,'2023'!H$2:H$50)+SUMIF('2022'!$A$2:$A$50,$A41,'2022'!H$2:H$50)+SUMIF('2021'!$A$2:$A$50,$A41,'2021'!H$2:H$50)+SUMIF('2020'!$A$2:$A$50,$A41,'2020'!H$2:H$50)+SUMIF('2019'!$A$2:$A$50,$A41,'2019'!H$2:H$50)+SUMIF('2018'!$A$2:$A$50,$A41,'2018'!H$2:H$50)+SUMIF('2017'!$A$2:$A$50,$A41,'2017'!H$2:H$50)+SUMIF('2016'!$A$2:$A$50,$A41,'2016'!H$2:H$50)+SUMIF('2015'!$A$2:$A$50,$A41,'2015'!H$2:H$50)+SUMIF('2014'!$A$2:$A$50,$A41,'2014'!H$2:H$50)+SUMIF('2013'!$A$2:$A$50,$A41,'2013'!H$2:H$50)+SUMIF('2012'!$A$2:$A$50,$A41,'2012'!H$2:H$50)</f>
        <v>0</v>
      </c>
      <c r="I41" s="14">
        <f>SUMIF('2024'!$A$2:$A$50,$A41,'2024'!I$2:I$50)+SUMIF('2023'!$A$2:$A$50,$A41,'2023'!I$2:I$50)+SUMIF('2022'!$A$2:$A$50,$A41,'2022'!I$2:I$50)+SUMIF('2021'!$A$2:$A$50,$A41,'2021'!I$2:I$50)+SUMIF('2020'!$A$2:$A$50,$A41,'2020'!I$2:I$50)+SUMIF('2019'!$A$2:$A$50,$A41,'2019'!I$2:I$50)+SUMIF('2018'!$A$2:$A$50,$A41,'2018'!I$2:I$50)+SUMIF('2017'!$A$2:$A$50,$A41,'2017'!I$2:I$50)+SUMIF('2016'!$A$2:$A$50,$A41,'2016'!I$2:I$50)+SUMIF('2015'!$A$2:$A$50,$A41,'2015'!I$2:I$50)+SUMIF('2014'!$A$2:$A$50,$A41,'2014'!I$2:I$50)+SUMIF('2013'!$A$2:$A$50,$A41,'2013'!I$2:I$50)+SUMIF('2012'!$A$2:$A$50,$A41,'2012'!I$2:I$50)</f>
        <v>0</v>
      </c>
      <c r="J41" s="14">
        <f>SUMIF('2024'!$A$2:$A$50,$A41,'2024'!J$2:J$50)+SUMIF('2023'!$A$2:$A$50,$A41,'2023'!J$2:J$50)</f>
        <v>0</v>
      </c>
      <c r="K41" s="14">
        <f>SUMIF('2024'!$A$2:$A$50,$A41,'2024'!K$2:K$50)+SUMIF('2023'!$A$2:$A$50,$A41,'2023'!K$2:K$50)</f>
        <v>0</v>
      </c>
      <c r="L41" s="14">
        <f>SUMIF('2024'!$A$2:$A$50,$A41,'2024'!L$2:L$50)+SUMIF('2023'!$A$2:$A$50,$A41,'2023'!L$2:L$50)+SUMIF('2022'!$A$2:$A$50,$A41,'2022'!J$2:J$50)+SUMIF('2021'!$A$2:$A$50,$A41,'2021'!J$2:J$50)+SUMIF('2020'!$A$2:$A$50,$A41,'2020'!J$2:J$50)+SUMIF('2019'!$A$2:$A$50,$A41,'2019'!J$2:J$50)+SUMIF('2018'!$A$2:$A$50,$A41,'2018'!J$2:J$50)+SUMIF('2017'!$A$2:$A$50,$A41,'2017'!J$2:J$50)+SUMIF('2016'!$A$2:$A$50,$A41,'2016'!J$2:J$50)+SUMIF('2015'!$A$2:$A$50,$A41,'2015'!J$2:J$50)+SUMIF('2014'!$A$2:$A$50,$A41,'2014'!J$2:J$50)+SUMIF('2013'!$A$2:$A$50,$A41,'2013'!J$2:J$50)+SUMIF('2012'!$A$2:$A$50,$A41,'2012'!J$2:J$50)</f>
        <v>1</v>
      </c>
      <c r="M41" s="14">
        <f>SUMIF('2024'!$A$2:$A$50,$A41,'2024'!M$2:M$50)+SUMIF('2023'!$A$2:$A$50,$A41,'2023'!M$2:M$50)+SUMIF('2022'!$A$2:$A$50,$A41,'2022'!K$2:K$50)+SUMIF('2021'!$A$2:$A$50,$A41,'2021'!K$2:K$50)+SUMIF('2020'!$A$2:$A$50,$A41,'2020'!K$2:K$50)+SUMIF('2019'!$A$2:$A$50,$A41,'2019'!K$2:K$50)+SUMIF('2018'!$A$2:$A$50,$A41,'2018'!K$2:K$50)+SUMIF('2017'!$A$2:$A$50,$A41,'2017'!K$2:K$50)+SUMIF('2016'!$A$2:$A$50,$A41,'2016'!K$2:K$50)+SUMIF('2015'!$A$2:$A$50,$A41,'2015'!K$2:K$50)+SUMIF('2014'!$A$2:$A$50,$A41,'2014'!K$2:K$50)+SUMIF('2013'!$A$2:$A$50,$A41,'2013'!K$2:K$50)+SUMIF('2012'!$A$2:$A$50,$A41,'2012'!K$2:K$50)</f>
        <v>0</v>
      </c>
      <c r="N41" s="14">
        <f>SUMIF('2024'!$A$2:$A$50,$A41,'2024'!N$2:N$50)+SUMIF('2023'!$A$2:$A$50,$A41,'2023'!N$2:N$50)+SUMIF('2022'!$A$2:$A$50,$A41,'2022'!L$2:L$50)+SUMIF('2021'!$A$2:$A$50,$A41,'2021'!L$2:L$50)+SUMIF('2020'!$A$2:$A$50,$A41,'2020'!L$2:L$50)+SUMIF('2019'!$A$2:$A$50,$A41,'2019'!L$2:L$50)+SUMIF('2018'!$A$2:$A$50,$A41,'2018'!L$2:L$50)+SUMIF('2017'!$A$2:$A$50,$A41,'2017'!L$2:L$50)+SUMIF('2016'!$A$2:$A$50,$A41,'2016'!L$2:L$50)+SUMIF('2015'!$A$2:$A$50,$A41,'2015'!L$2:L$50)+SUMIF('2014'!$A$2:$A$50,$A41,'2014'!L$2:L$50)+SUMIF('2013'!$A$2:$A$50,$A41,'2013'!L$2:L$50)+SUMIF('2012'!$A$2:$A$50,$A41,'2012'!L$2:L$50)</f>
        <v>0</v>
      </c>
      <c r="O41" s="14">
        <f>SUMIF('2024'!$A$2:$A$50,$A41,'2024'!O$2:O$50)+SUMIF('2023'!$A$2:$A$50,$A41,'2023'!O$2:O$50)+SUMIF('2022'!$A$2:$A$50,$A41,'2022'!M$2:M$50)+SUMIF('2021'!$A$2:$A$50,$A41,'2021'!M$2:M$50)+SUMIF('2020'!$A$2:$A$50,$A41,'2020'!M$2:M$50)+SUMIF('2019'!$A$2:$A$50,$A41,'2019'!M$2:M$50)+SUMIF('2018'!$A$2:$A$50,$A41,'2018'!M$2:M$50)+SUMIF('2017'!$A$2:$A$50,$A41,'2017'!M$2:M$50)+SUMIF('2016'!$A$2:$A$50,$A41,'2016'!M$2:M$50)+SUMIF('2015'!$A$2:$A$50,$A41,'2015'!M$2:M$50)+SUMIF('2014'!$A$2:$A$50,$A41,'2014'!M$2:M$50)+SUMIF('2013'!$A$2:$A$50,$A41,'2013'!M$2:M$50)+SUMIF('2012'!$A$2:$A$50,$A41,'2012'!M$2:M$50)</f>
        <v>0</v>
      </c>
      <c r="P41" s="14">
        <f t="shared" si="8"/>
        <v>0</v>
      </c>
      <c r="Q41" s="14">
        <f t="shared" si="9"/>
        <v>2</v>
      </c>
      <c r="R41" s="14">
        <f>SUMIF('2024'!$A$2:$A$50,$A41,'2024'!R$2:R$50)+SUMIF('2023'!$A$2:$A$50,$A41,'2023'!R$2:R$50)+SUMIF('2022'!$A$2:$A$50,$A41,'2022'!P$2:P$50)+SUMIF('2021'!$A$2:$A$50,$A41,'2021'!P$2:P$50)+SUMIF('2020'!$A$2:$A$50,$A41,'2020'!P$2:P$50)+SUMIF('2019'!$A$2:$A$50,$A41,'2019'!P$2:P$50)+SUMIF('2018'!$A$2:$A$50,$A41,'2018'!P$2:P$50)+SUMIF('2017'!$A$2:$A$50,$A41,'2017'!P$2:P$50)+SUMIF('2016'!$A$2:$A$50,$A41,'2016'!P$2:P$50)+SUMIF('2015'!$A$2:$A$50,$A41,'2015'!P$2:P$50)+SUMIF('2014'!$A$2:$A$50,$A41,'2014'!P$2:P$50)+SUMIF('2013'!$A$2:$A$50,$A41,'2013'!P$2:P$50)+SUMIF('2012'!$A$2:$A$50,$A41,'2012'!P$2:P$50)</f>
        <v>6</v>
      </c>
      <c r="S41" s="14">
        <f>SUMIF('2024'!$A$2:$A$50,$A41,'2024'!S$2:S$50)+SUMIF('2023'!$A$2:$A$50,$A41,'2023'!S$2:S$50)+SUMIF('2022'!$A$2:$A$50,$A41,'2022'!Q$2:Q$50)+SUMIF('2021'!$A$2:$A$50,$A41,'2021'!Q$2:Q$50)+SUMIF('2020'!$A$2:$A$50,$A41,'2020'!Q$2:Q$50)+SUMIF('2019'!$A$2:$A$50,$A41,'2019'!Q$2:Q$50)+SUMIF('2018'!$A$2:$A$50,$A41,'2018'!Q$2:Q$50)+SUMIF('2017'!$A$2:$A$50,$A41,'2017'!Q$2:Q$50)+SUMIF('2016'!$A$2:$A$50,$A41,'2016'!Q$2:Q$50)+SUMIF('2015'!$A$2:$A$50,$A41,'2015'!Q$2:Q$50)+SUMIF('2014'!$A$2:$A$50,$A41,'2014'!Q$2:Q$50)+SUMIF('2013'!$A$2:$A$50,$A41,'2013'!Q$2:Q$50)+SUMIF('2012'!$A$2:$A$50,$A41,'2012'!Q$2:Q$50)</f>
        <v>1</v>
      </c>
      <c r="T41" s="15">
        <f t="shared" si="10"/>
        <v>6</v>
      </c>
      <c r="U41" s="15">
        <f t="shared" si="11"/>
        <v>3</v>
      </c>
      <c r="V41" s="16">
        <f t="shared" si="12"/>
        <v>12</v>
      </c>
      <c r="W41" s="17" cm="1">
        <f t="array" ref="W41">MAX(IF('2024'!$A$2:$A$50=$A41,'2024'!$W$2:$W$50),IF('2023'!$A$2:$A$50=$A41,'2023'!$W$2:$W$50),IF('2022'!$A$2:$A$50=$A41,'2022'!$U$2:U$50),IF('2021'!$A$2:$A$50=$A41,'2021'!$U$2:U$50),IF('2020'!$A$2:$A$50=$A41,'2020'!$U$2:U$50),IF('2019'!$A$2:$A$50=$A41,'2019'!$U$2:U$50),IF('2018'!$A$2:$A$50=$A41,'2018'!$U$2:U$50),IF('2017'!$A$2:$A$50=$A41,'2017'!$U$2:U$50),IF('2016'!$A$2:$A$50=$A41,'2016'!$U$2:U$50),IF('2015'!$A$2:$A$50=$A41,'2015'!$U$2:U$50),IF('2014'!$A$2:$A$50=$A41,'2014'!$U$2:U$50),IF('2013'!$A$2:$A$50=$A41,'2013'!$U$2:U$50),IF('2012'!$A$2:$A$50=$A41,'2012'!$U$2:U$50))</f>
        <v>1</v>
      </c>
      <c r="X41" s="18" t="s">
        <v>23</v>
      </c>
      <c r="Y41" s="19" cm="1">
        <f t="array" ref="Y41">MIN(IF(IF('2024'!$A$2:A$50=$A41,1,0)*IF('2024'!$W$2:$W$50=$W41,1,0)&gt;0,'2024'!$Y$2:$Y$50),IF(IF('2023'!$A$2:A$50=$A41,1,0)*IF('2023'!$W$2:$W$50=$W41,1,0)&gt;0,'2023'!$Y$2:$Y$50),IF(IF('2022'!$A$2:A$50=$A41,1,0)*IF('2022'!$U$2:$U$50=$W41,1,0)&gt;0,'2022'!$W$2:$W$50),IF(IF('2021'!$A$2:A$50=$A41,1,0)*IF('2021'!$U$2:$U$50=$W41,1,0)&gt;0,'2021'!$W$2:$W$50),IF(IF('2020'!$A$2:A$50=$A41,1,0)*IF('2020'!$U$2:$U$50=$W41,1,0)&gt;0,'2020'!$W$2:$W$50),IF(IF('2019'!$A$2:A$50=$A41,1,0)*IF('2019'!$U$2:$U$50=$W41,1,0)&gt;0,'2019'!$W$2:$W$50),IF(IF('2018'!$A$2:A$50=$A41,1,0)*IF('2018'!$U$2:$U$50=$W41,1,0)&gt;0,'2018'!$W$2:$W$50),IF(IF('2017'!$A$2:A$50=$A41,1,0)*IF('2017'!$U$2:$U$50=$W41,1,0)&gt;0,'2017'!$W$2:$W$50),IF(IF('2016'!$A$2:A$50=$A41,1,0)*IF('2016'!$U$2:$U$50=$W41,1,0)&gt;0,'2016'!$W$2:$W$50),IF(IF('2015'!$A$2:A$50=$A41,1,0)*IF('2015'!$U$2:$U$50=$W41,1,0)&gt;0,'2015'!$W$2:$W$50),IF(IF('2014'!$A$2:A$50=$A41,1,0)*IF('2014'!$U$2:$U$50=$W41,1,0)&gt;0,'2014'!$W$2:$W$50),IF(IF('2013'!$A$2:A$50=$A41,1,0)*IF('2013'!$U$2:$U$50=$W41,1,0)&gt;0,'2013'!$W$2:$W$50),IF(IF('2012'!$A$2:A$50=$A41,1,0)*IF('2012'!$U$2:$U$50=$W41,1,0)&gt;0,'2012'!$W$2:$W$50))</f>
        <v>6</v>
      </c>
      <c r="Z41" s="20"/>
      <c r="AA41" s="21" cm="1">
        <f t="array" ref="AA41">SUM(IF('2024'!$A$2:$A$50=$A41,TRUNC('2024'!Q$2:Q$50),0))+SUM(IF('2023'!$A$2:$A$50=$A41,TRUNC('2023'!Q$2:Q$50),0))+SUM(IF('2022'!$A$2:$A$50=$A41,TRUNC('2022'!O$2:O$50),0))+SUM(IF('2021'!$A$2:$A$50=$A41,TRUNC('2021'!O$2:O$50),0))+SUM(IF('2020'!$A$2:$A$50=$A41,TRUNC('2020'!O$2:O$50),0))+SUM(IF('2019'!$A$2:$A$50=$A41,TRUNC('2019'!O$2:O$50),0))+SUM(IF('2018'!$A$2:$A$50=$A41,TRUNC('2018'!O$2:O$50),0))+SUM(IF('2017'!$A$2:$A$50=$A41,TRUNC('2017'!O$2:O$50),0))+SUM(IF('2016'!$A$2:$A$50=$A41,TRUNC('2016'!O$2:O$50),0))+SUM(IF('2015'!$A$2:$A$50=$A41,TRUNC('2015'!O$2:O$50),0))+SUM(IF('2014'!$A$2:$A$50=$A41,TRUNC('2014'!O$2:O$50),0))+SUM(IF('2013'!$A$2:$A$50=$A41,TRUNC('2013'!O$2:O$50),0))+SUM(IF('2012'!$A$2:$A$50=$A41,TRUNC('2012'!O$2:O$50),0))</f>
        <v>2</v>
      </c>
      <c r="AB41" s="21" cm="1">
        <f t="array" ref="AB41">SUM(IF('2024'!$A$2:$A$50=$A41,MOD('2024'!Q$2:Q$50,1),0))+SUM(IF('2023'!$A$2:$A$50=$A41,MOD('2023'!Q$2:Q$50,1),0))+SUM(IF('2022'!$A$2:$A$50=$A41,MOD('2022'!O$2:O$50,1),0))+SUM(IF('2021'!$A$2:$A$50=$A41,MOD('2021'!O$2:O$50,1),0))+SUM(IF('2020'!$A$2:$A$50=$A41,MOD('2020'!O$2:O$50,1),0))+SUM(IF('2019'!$A$2:$A$50=$A41,MOD('2019'!O$2:O$50,1),0))+SUM(IF('2018'!$A$2:$A$50=$A41,MOD('2018'!O$2:O$50,1),0))+SUM(IF('2017'!$A$2:$A$50=$A41,MOD('2017'!O$2:O$50,1),0))+SUM(IF('2016'!$A$2:$A$50=$A41,MOD('2016'!O$2:O$50,1),0))+SUM(IF('2015'!$A$2:$A$50=$A41,MOD('2015'!O$2:O$50,1),0))+SUM(IF('2014'!$A$2:$A$50=$A41,MOD('2014'!O$2:O$50,1),0))+SUM(IF('2013'!$A$2:$A$50=$A41,MOD('2013'!O$2:O$50,1),0))+SUM(IF('2012'!$A$2:$A$50=$A41,MOD('2012'!O$2:O$50,1),0))</f>
        <v>0</v>
      </c>
      <c r="AC41" s="21">
        <f t="shared" si="6"/>
        <v>0</v>
      </c>
    </row>
    <row r="42" spans="1:29" ht="14.25" customHeight="1" x14ac:dyDescent="0.6">
      <c r="A42" s="13" t="s">
        <v>61</v>
      </c>
      <c r="B42" s="14">
        <f>SUMIF('2024'!$A$2:$A$50,$A42,'2024'!B$2:B$50)+SUMIF('2023'!$A$2:$A$50,$A42,'2023'!B$2:B$50)+SUMIF('2022'!$A$2:$A$50,$A42,'2022'!B$2:B$50)+SUMIF('2021'!$A$2:$A$50,$A42,'2021'!B$2:B$50)+SUMIF('2020'!$A$2:$A$50,$A42,'2020'!B$2:B$50)+SUMIF('2019'!$A$2:$A$50,$A42,'2019'!B$2:B$50)+SUMIF('2018'!$A$2:$A$50,$A42,'2018'!B$2:B$50)+SUMIF('2017'!$A$2:$A$50,$A42,'2017'!B$2:B$50)+SUMIF('2016'!$A$2:$A$50,$A42,'2016'!B$2:B$50)+SUMIF('2015'!$A$2:$A$50,$A42,'2015'!B$2:B$50)+SUMIF('2014'!$A$2:$A$50,$A42,'2014'!B$2:B$50)+SUMIF('2013'!$A$2:$A$50,$A42,'2013'!B$2:B$50)+SUMIF('2012'!$A$2:$A$50,$A42,'2012'!B$2:B$50)</f>
        <v>4</v>
      </c>
      <c r="C42" s="14">
        <f>SUMIF('2024'!$A$2:$A$50,$A42,'2024'!C$2:C$50)+SUMIF('2023'!$A$2:$A$50,$A42,'2023'!C$2:C$50)+SUMIF('2022'!$A$2:$A$50,$A42,'2022'!C$2:C$50)+SUMIF('2021'!$A$2:$A$50,$A42,'2021'!C$2:C$50)+SUMIF('2020'!$A$2:$A$50,$A42,'2020'!C$2:C$50)+SUMIF('2019'!$A$2:$A$50,$A42,'2019'!C$2:C$50)+SUMIF('2018'!$A$2:$A$50,$A42,'2018'!C$2:C$50)+SUMIF('2017'!$A$2:$A$50,$A42,'2017'!C$2:C$50)+SUMIF('2016'!$A$2:$A$50,$A42,'2016'!C$2:C$50)+SUMIF('2015'!$A$2:$A$50,$A42,'2015'!C$2:C$50)+SUMIF('2014'!$A$2:$A$50,$A42,'2014'!C$2:C$50)+SUMIF('2013'!$A$2:$A$50,$A42,'2013'!C$2:C$50)+SUMIF('2012'!$A$2:$A$50,$A42,'2012'!C$2:C$50)</f>
        <v>3</v>
      </c>
      <c r="D42" s="14">
        <f>SUMIF('2024'!$A$2:$A$50,$A42,'2024'!D$2:D$50)+SUMIF('2023'!$A$2:$A$50,$A42,'2023'!D$2:D$50)+SUMIF('2022'!$A$2:$A$50,$A42,'2022'!D$2:D$50)+SUMIF('2021'!$A$2:$A$50,$A42,'2021'!D$2:D$50)+SUMIF('2020'!$A$2:$A$50,$A42,'2020'!D$2:D$50)+SUMIF('2019'!$A$2:$A$50,$A42,'2019'!D$2:D$50)+SUMIF('2018'!$A$2:$A$50,$A42,'2018'!D$2:D$50)+SUMIF('2017'!$A$2:$A$50,$A42,'2017'!D$2:D$50)+SUMIF('2016'!$A$2:$A$50,$A42,'2016'!D$2:D$50)+SUMIF('2015'!$A$2:$A$50,$A42,'2015'!D$2:D$50)+SUMIF('2014'!$A$2:$A$50,$A42,'2014'!D$2:D$50)+SUMIF('2013'!$A$2:$A$50,$A42,'2013'!D$2:D$50)+SUMIF('2012'!$A$2:$A$50,$A42,'2012'!D$2:D$50)</f>
        <v>7</v>
      </c>
      <c r="E42" s="14" cm="1">
        <f t="array" ref="E42">MAX(IF('2024'!$A$2:$A$50=$A42,'2024'!E$2:E$50),IF('2023'!$A$2:$A$50=$A42,'2023'!E$2:E$50),IF('2022'!$A$2:$A$50=$A42,'2022'!E$2:E$50),IF('2021'!$A$2:$A$50=$A42,'2021'!E$2:E$50),IF('2020'!$A$2:$A$50=$A42,'2020'!E$2:E$50),IF('2019'!$A$2:$A$50=$A42,'2019'!E$2:E$50),IF('2018'!$A$2:$A$50=$A42,'2018'!E$2:E$50),IF('2017'!$A$2:$A$50=$A42,'2017'!E$2:E$50),IF('2016'!$A$2:$A$50=$A42,'2016'!E$2:E$50),IF('2015'!$A$2:$A$50=$A42,'2015'!E$2:E$50),IF('2014'!$A$2:$A$50=$A42,'2014'!E$2:E$50),IF('2013'!$A$2:$A$50=$A42,'2013'!E$2:E$50),IF('2012'!$A$2:$A$50=$A42,'2012'!E$2:E$50))</f>
        <v>6</v>
      </c>
      <c r="F42" s="14">
        <f>SUMIF('2024'!$A$2:$A$50,$A42,'2024'!F$2:F$50)+SUMIF('2023'!$A$2:$A$50,$A42,'2023'!F$2:F$50)+SUMIF('2022'!$A$2:$A$50,$A42,'2022'!F$2:F$50)+SUMIF('2021'!$A$2:$A$50,$A42,'2021'!F$2:F$50)+SUMIF('2020'!$A$2:$A$50,$A42,'2020'!F$2:F$50)+SUMIF('2019'!$A$2:$A$50,$A42,'2019'!F$2:F$50)+SUMIF('2018'!$A$2:$A$50,$A42,'2018'!F$2:F$50)+SUMIF('2017'!$A$2:$A$50,$A42,'2017'!F$2:F$50)+SUMIF('2016'!$A$2:$A$50,$A42,'2016'!F$2:F$50)+SUMIF('2015'!$A$2:$A$50,$A42,'2015'!F$2:F$50)+SUMIF('2014'!$A$2:$A$50,$A42,'2014'!F$2:F$50)+SUMIF('2013'!$A$2:$A$50,$A42,'2013'!F$2:F$50)+SUMIF('2012'!$A$2:$A$50,$A42,'2012'!F$2:F$50)</f>
        <v>0</v>
      </c>
      <c r="G42" s="15">
        <f t="shared" si="7"/>
        <v>2.3333333333333335</v>
      </c>
      <c r="H42" s="14">
        <f>SUMIF('2024'!$A$2:$A$50,$A42,'2024'!H$2:H$50)+SUMIF('2023'!$A$2:$A$50,$A42,'2023'!H$2:H$50)+SUMIF('2022'!$A$2:$A$50,$A42,'2022'!H$2:H$50)+SUMIF('2021'!$A$2:$A$50,$A42,'2021'!H$2:H$50)+SUMIF('2020'!$A$2:$A$50,$A42,'2020'!H$2:H$50)+SUMIF('2019'!$A$2:$A$50,$A42,'2019'!H$2:H$50)+SUMIF('2018'!$A$2:$A$50,$A42,'2018'!H$2:H$50)+SUMIF('2017'!$A$2:$A$50,$A42,'2017'!H$2:H$50)+SUMIF('2016'!$A$2:$A$50,$A42,'2016'!H$2:H$50)+SUMIF('2015'!$A$2:$A$50,$A42,'2015'!H$2:H$50)+SUMIF('2014'!$A$2:$A$50,$A42,'2014'!H$2:H$50)+SUMIF('2013'!$A$2:$A$50,$A42,'2013'!H$2:H$50)+SUMIF('2012'!$A$2:$A$50,$A42,'2012'!H$2:H$50)</f>
        <v>0</v>
      </c>
      <c r="I42" s="14">
        <f>SUMIF('2024'!$A$2:$A$50,$A42,'2024'!I$2:I$50)+SUMIF('2023'!$A$2:$A$50,$A42,'2023'!I$2:I$50)+SUMIF('2022'!$A$2:$A$50,$A42,'2022'!I$2:I$50)+SUMIF('2021'!$A$2:$A$50,$A42,'2021'!I$2:I$50)+SUMIF('2020'!$A$2:$A$50,$A42,'2020'!I$2:I$50)+SUMIF('2019'!$A$2:$A$50,$A42,'2019'!I$2:I$50)+SUMIF('2018'!$A$2:$A$50,$A42,'2018'!I$2:I$50)+SUMIF('2017'!$A$2:$A$50,$A42,'2017'!I$2:I$50)+SUMIF('2016'!$A$2:$A$50,$A42,'2016'!I$2:I$50)+SUMIF('2015'!$A$2:$A$50,$A42,'2015'!I$2:I$50)+SUMIF('2014'!$A$2:$A$50,$A42,'2014'!I$2:I$50)+SUMIF('2013'!$A$2:$A$50,$A42,'2013'!I$2:I$50)+SUMIF('2012'!$A$2:$A$50,$A42,'2012'!I$2:I$50)</f>
        <v>0</v>
      </c>
      <c r="J42" s="14">
        <f>SUMIF('2024'!$A$2:$A$50,$A42,'2024'!J$2:J$50)+SUMIF('2023'!$A$2:$A$50,$A42,'2023'!J$2:J$50)</f>
        <v>0</v>
      </c>
      <c r="K42" s="14">
        <f>SUMIF('2024'!$A$2:$A$50,$A42,'2024'!K$2:K$50)+SUMIF('2023'!$A$2:$A$50,$A42,'2023'!K$2:K$50)</f>
        <v>0</v>
      </c>
      <c r="L42" s="14">
        <f>SUMIF('2024'!$A$2:$A$50,$A42,'2024'!L$2:L$50)+SUMIF('2023'!$A$2:$A$50,$A42,'2023'!L$2:L$50)+SUMIF('2022'!$A$2:$A$50,$A42,'2022'!J$2:J$50)+SUMIF('2021'!$A$2:$A$50,$A42,'2021'!J$2:J$50)+SUMIF('2020'!$A$2:$A$50,$A42,'2020'!J$2:J$50)+SUMIF('2019'!$A$2:$A$50,$A42,'2019'!J$2:J$50)+SUMIF('2018'!$A$2:$A$50,$A42,'2018'!J$2:J$50)+SUMIF('2017'!$A$2:$A$50,$A42,'2017'!J$2:J$50)+SUMIF('2016'!$A$2:$A$50,$A42,'2016'!J$2:J$50)+SUMIF('2015'!$A$2:$A$50,$A42,'2015'!J$2:J$50)+SUMIF('2014'!$A$2:$A$50,$A42,'2014'!J$2:J$50)+SUMIF('2013'!$A$2:$A$50,$A42,'2013'!J$2:J$50)+SUMIF('2012'!$A$2:$A$50,$A42,'2012'!J$2:J$50)</f>
        <v>1</v>
      </c>
      <c r="M42" s="14">
        <f>SUMIF('2024'!$A$2:$A$50,$A42,'2024'!M$2:M$50)+SUMIF('2023'!$A$2:$A$50,$A42,'2023'!M$2:M$50)+SUMIF('2022'!$A$2:$A$50,$A42,'2022'!K$2:K$50)+SUMIF('2021'!$A$2:$A$50,$A42,'2021'!K$2:K$50)+SUMIF('2020'!$A$2:$A$50,$A42,'2020'!K$2:K$50)+SUMIF('2019'!$A$2:$A$50,$A42,'2019'!K$2:K$50)+SUMIF('2018'!$A$2:$A$50,$A42,'2018'!K$2:K$50)+SUMIF('2017'!$A$2:$A$50,$A42,'2017'!K$2:K$50)+SUMIF('2016'!$A$2:$A$50,$A42,'2016'!K$2:K$50)+SUMIF('2015'!$A$2:$A$50,$A42,'2015'!K$2:K$50)+SUMIF('2014'!$A$2:$A$50,$A42,'2014'!K$2:K$50)+SUMIF('2013'!$A$2:$A$50,$A42,'2013'!K$2:K$50)+SUMIF('2012'!$A$2:$A$50,$A42,'2012'!K$2:K$50)</f>
        <v>1</v>
      </c>
      <c r="N42" s="14">
        <f>SUMIF('2024'!$A$2:$A$50,$A42,'2024'!N$2:N$50)+SUMIF('2023'!$A$2:$A$50,$A42,'2023'!N$2:N$50)+SUMIF('2022'!$A$2:$A$50,$A42,'2022'!L$2:L$50)+SUMIF('2021'!$A$2:$A$50,$A42,'2021'!L$2:L$50)+SUMIF('2020'!$A$2:$A$50,$A42,'2020'!L$2:L$50)+SUMIF('2019'!$A$2:$A$50,$A42,'2019'!L$2:L$50)+SUMIF('2018'!$A$2:$A$50,$A42,'2018'!L$2:L$50)+SUMIF('2017'!$A$2:$A$50,$A42,'2017'!L$2:L$50)+SUMIF('2016'!$A$2:$A$50,$A42,'2016'!L$2:L$50)+SUMIF('2015'!$A$2:$A$50,$A42,'2015'!L$2:L$50)+SUMIF('2014'!$A$2:$A$50,$A42,'2014'!L$2:L$50)+SUMIF('2013'!$A$2:$A$50,$A42,'2013'!L$2:L$50)+SUMIF('2012'!$A$2:$A$50,$A42,'2012'!L$2:L$50)</f>
        <v>1</v>
      </c>
      <c r="O42" s="14">
        <f>SUMIF('2024'!$A$2:$A$50,$A42,'2024'!O$2:O$50)+SUMIF('2023'!$A$2:$A$50,$A42,'2023'!O$2:O$50)+SUMIF('2022'!$A$2:$A$50,$A42,'2022'!M$2:M$50)+SUMIF('2021'!$A$2:$A$50,$A42,'2021'!M$2:M$50)+SUMIF('2020'!$A$2:$A$50,$A42,'2020'!M$2:M$50)+SUMIF('2019'!$A$2:$A$50,$A42,'2019'!M$2:M$50)+SUMIF('2018'!$A$2:$A$50,$A42,'2018'!M$2:M$50)+SUMIF('2017'!$A$2:$A$50,$A42,'2017'!M$2:M$50)+SUMIF('2016'!$A$2:$A$50,$A42,'2016'!M$2:M$50)+SUMIF('2015'!$A$2:$A$50,$A42,'2015'!M$2:M$50)+SUMIF('2014'!$A$2:$A$50,$A42,'2014'!M$2:M$50)+SUMIF('2013'!$A$2:$A$50,$A42,'2013'!M$2:M$50)+SUMIF('2012'!$A$2:$A$50,$A42,'2012'!M$2:M$50)</f>
        <v>0</v>
      </c>
      <c r="P42" s="14">
        <f t="shared" si="8"/>
        <v>2</v>
      </c>
      <c r="Q42" s="14">
        <f t="shared" si="9"/>
        <v>13</v>
      </c>
      <c r="R42" s="14">
        <f>SUMIF('2024'!$A$2:$A$50,$A42,'2024'!R$2:R$50)+SUMIF('2023'!$A$2:$A$50,$A42,'2023'!R$2:R$50)+SUMIF('2022'!$A$2:$A$50,$A42,'2022'!P$2:P$50)+SUMIF('2021'!$A$2:$A$50,$A42,'2021'!P$2:P$50)+SUMIF('2020'!$A$2:$A$50,$A42,'2020'!P$2:P$50)+SUMIF('2019'!$A$2:$A$50,$A42,'2019'!P$2:P$50)+SUMIF('2018'!$A$2:$A$50,$A42,'2018'!P$2:P$50)+SUMIF('2017'!$A$2:$A$50,$A42,'2017'!P$2:P$50)+SUMIF('2016'!$A$2:$A$50,$A42,'2016'!P$2:P$50)+SUMIF('2015'!$A$2:$A$50,$A42,'2015'!P$2:P$50)+SUMIF('2014'!$A$2:$A$50,$A42,'2014'!P$2:P$50)+SUMIF('2013'!$A$2:$A$50,$A42,'2013'!P$2:P$50)+SUMIF('2012'!$A$2:$A$50,$A42,'2012'!P$2:P$50)</f>
        <v>111</v>
      </c>
      <c r="S42" s="14">
        <f>SUMIF('2024'!$A$2:$A$50,$A42,'2024'!S$2:S$50)+SUMIF('2023'!$A$2:$A$50,$A42,'2023'!S$2:S$50)+SUMIF('2022'!$A$2:$A$50,$A42,'2022'!Q$2:Q$50)+SUMIF('2021'!$A$2:$A$50,$A42,'2021'!Q$2:Q$50)+SUMIF('2020'!$A$2:$A$50,$A42,'2020'!Q$2:Q$50)+SUMIF('2019'!$A$2:$A$50,$A42,'2019'!Q$2:Q$50)+SUMIF('2018'!$A$2:$A$50,$A42,'2018'!Q$2:Q$50)+SUMIF('2017'!$A$2:$A$50,$A42,'2017'!Q$2:Q$50)+SUMIF('2016'!$A$2:$A$50,$A42,'2016'!Q$2:Q$50)+SUMIF('2015'!$A$2:$A$50,$A42,'2015'!Q$2:Q$50)+SUMIF('2014'!$A$2:$A$50,$A42,'2014'!Q$2:Q$50)+SUMIF('2013'!$A$2:$A$50,$A42,'2013'!Q$2:Q$50)+SUMIF('2012'!$A$2:$A$50,$A42,'2012'!Q$2:Q$50)</f>
        <v>4</v>
      </c>
      <c r="T42" s="15">
        <f t="shared" si="10"/>
        <v>27.75</v>
      </c>
      <c r="U42" s="15">
        <f t="shared" si="11"/>
        <v>8.5384615384615383</v>
      </c>
      <c r="V42" s="16">
        <f t="shared" si="12"/>
        <v>19.5</v>
      </c>
      <c r="W42" s="17" cm="1">
        <f t="array" ref="W42">MAX(IF('2024'!$A$2:$A$50=$A42,'2024'!$W$2:$W$50),IF('2023'!$A$2:$A$50=$A42,'2023'!$W$2:$W$50),IF('2022'!$A$2:$A$50=$A42,'2022'!$U$2:U$50),IF('2021'!$A$2:$A$50=$A42,'2021'!$U$2:U$50),IF('2020'!$A$2:$A$50=$A42,'2020'!$U$2:U$50),IF('2019'!$A$2:$A$50=$A42,'2019'!$U$2:U$50),IF('2018'!$A$2:$A$50=$A42,'2018'!$U$2:U$50),IF('2017'!$A$2:$A$50=$A42,'2017'!$U$2:U$50),IF('2016'!$A$2:$A$50=$A42,'2016'!$U$2:U$50),IF('2015'!$A$2:$A$50=$A42,'2015'!$U$2:U$50),IF('2014'!$A$2:$A$50=$A42,'2014'!$U$2:U$50),IF('2013'!$A$2:$A$50=$A42,'2013'!$U$2:U$50),IF('2012'!$A$2:$A$50=$A42,'2012'!$U$2:U$50))</f>
        <v>2</v>
      </c>
      <c r="X42" s="18" t="s">
        <v>23</v>
      </c>
      <c r="Y42" s="19" cm="1">
        <f t="array" ref="Y42">MIN(IF(IF('2024'!$A$2:A$50=$A42,1,0)*IF('2024'!$W$2:$W$50=$W42,1,0)&gt;0,'2024'!$Y$2:$Y$50),IF(IF('2023'!$A$2:A$50=$A42,1,0)*IF('2023'!$W$2:$W$50=$W42,1,0)&gt;0,'2023'!$Y$2:$Y$50),IF(IF('2022'!$A$2:A$50=$A42,1,0)*IF('2022'!$U$2:$U$50=$W42,1,0)&gt;0,'2022'!$W$2:$W$50),IF(IF('2021'!$A$2:A$50=$A42,1,0)*IF('2021'!$U$2:$U$50=$W42,1,0)&gt;0,'2021'!$W$2:$W$50),IF(IF('2020'!$A$2:A$50=$A42,1,0)*IF('2020'!$U$2:$U$50=$W42,1,0)&gt;0,'2020'!$W$2:$W$50),IF(IF('2019'!$A$2:A$50=$A42,1,0)*IF('2019'!$U$2:$U$50=$W42,1,0)&gt;0,'2019'!$W$2:$W$50),IF(IF('2018'!$A$2:A$50=$A42,1,0)*IF('2018'!$U$2:$U$50=$W42,1,0)&gt;0,'2018'!$W$2:$W$50),IF(IF('2017'!$A$2:A$50=$A42,1,0)*IF('2017'!$U$2:$U$50=$W42,1,0)&gt;0,'2017'!$W$2:$W$50),IF(IF('2016'!$A$2:A$50=$A42,1,0)*IF('2016'!$U$2:$U$50=$W42,1,0)&gt;0,'2016'!$W$2:$W$50),IF(IF('2015'!$A$2:A$50=$A42,1,0)*IF('2015'!$U$2:$U$50=$W42,1,0)&gt;0,'2015'!$W$2:$W$50),IF(IF('2014'!$A$2:A$50=$A42,1,0)*IF('2014'!$U$2:$U$50=$W42,1,0)&gt;0,'2014'!$W$2:$W$50),IF(IF('2013'!$A$2:A$50=$A42,1,0)*IF('2013'!$U$2:$U$50=$W42,1,0)&gt;0,'2013'!$W$2:$W$50),IF(IF('2012'!$A$2:A$50=$A42,1,0)*IF('2012'!$U$2:$U$50=$W42,1,0)&gt;0,'2012'!$W$2:$W$50))</f>
        <v>38</v>
      </c>
      <c r="Z42" s="20"/>
      <c r="AA42" s="21" cm="1">
        <f t="array" ref="AA42">SUM(IF('2024'!$A$2:$A$50=$A42,TRUNC('2024'!Q$2:Q$50),0))+SUM(IF('2023'!$A$2:$A$50=$A42,TRUNC('2023'!Q$2:Q$50),0))+SUM(IF('2022'!$A$2:$A$50=$A42,TRUNC('2022'!O$2:O$50),0))+SUM(IF('2021'!$A$2:$A$50=$A42,TRUNC('2021'!O$2:O$50),0))+SUM(IF('2020'!$A$2:$A$50=$A42,TRUNC('2020'!O$2:O$50),0))+SUM(IF('2019'!$A$2:$A$50=$A42,TRUNC('2019'!O$2:O$50),0))+SUM(IF('2018'!$A$2:$A$50=$A42,TRUNC('2018'!O$2:O$50),0))+SUM(IF('2017'!$A$2:$A$50=$A42,TRUNC('2017'!O$2:O$50),0))+SUM(IF('2016'!$A$2:$A$50=$A42,TRUNC('2016'!O$2:O$50),0))+SUM(IF('2015'!$A$2:$A$50=$A42,TRUNC('2015'!O$2:O$50),0))+SUM(IF('2014'!$A$2:$A$50=$A42,TRUNC('2014'!O$2:O$50),0))+SUM(IF('2013'!$A$2:$A$50=$A42,TRUNC('2013'!O$2:O$50),0))+SUM(IF('2012'!$A$2:$A$50=$A42,TRUNC('2012'!O$2:O$50),0))</f>
        <v>13</v>
      </c>
      <c r="AB42" s="21" cm="1">
        <f t="array" ref="AB42">SUM(IF('2024'!$A$2:$A$50=$A42,MOD('2024'!Q$2:Q$50,1),0))+SUM(IF('2023'!$A$2:$A$50=$A42,MOD('2023'!Q$2:Q$50,1),0))+SUM(IF('2022'!$A$2:$A$50=$A42,MOD('2022'!O$2:O$50,1),0))+SUM(IF('2021'!$A$2:$A$50=$A42,MOD('2021'!O$2:O$50,1),0))+SUM(IF('2020'!$A$2:$A$50=$A42,MOD('2020'!O$2:O$50,1),0))+SUM(IF('2019'!$A$2:$A$50=$A42,MOD('2019'!O$2:O$50,1),0))+SUM(IF('2018'!$A$2:$A$50=$A42,MOD('2018'!O$2:O$50,1),0))+SUM(IF('2017'!$A$2:$A$50=$A42,MOD('2017'!O$2:O$50,1),0))+SUM(IF('2016'!$A$2:$A$50=$A42,MOD('2016'!O$2:O$50,1),0))+SUM(IF('2015'!$A$2:$A$50=$A42,MOD('2015'!O$2:O$50,1),0))+SUM(IF('2014'!$A$2:$A$50=$A42,MOD('2014'!O$2:O$50,1),0))+SUM(IF('2013'!$A$2:$A$50=$A42,MOD('2013'!O$2:O$50,1),0))+SUM(IF('2012'!$A$2:$A$50=$A42,MOD('2012'!O$2:O$50,1),0))</f>
        <v>0</v>
      </c>
      <c r="AC42" s="21">
        <f t="shared" si="6"/>
        <v>0</v>
      </c>
    </row>
    <row r="43" spans="1:29" ht="14.25" customHeight="1" x14ac:dyDescent="0.6">
      <c r="A43" s="13" t="s">
        <v>62</v>
      </c>
      <c r="B43" s="14">
        <f>SUMIF('2024'!$A$2:$A$50,$A43,'2024'!B$2:B$50)+SUMIF('2023'!$A$2:$A$50,$A43,'2023'!B$2:B$50)+SUMIF('2022'!$A$2:$A$50,$A43,'2022'!B$2:B$50)+SUMIF('2021'!$A$2:$A$50,$A43,'2021'!B$2:B$50)+SUMIF('2020'!$A$2:$A$50,$A43,'2020'!B$2:B$50)+SUMIF('2019'!$A$2:$A$50,$A43,'2019'!B$2:B$50)+SUMIF('2018'!$A$2:$A$50,$A43,'2018'!B$2:B$50)+SUMIF('2017'!$A$2:$A$50,$A43,'2017'!B$2:B$50)+SUMIF('2016'!$A$2:$A$50,$A43,'2016'!B$2:B$50)+SUMIF('2015'!$A$2:$A$50,$A43,'2015'!B$2:B$50)+SUMIF('2014'!$A$2:$A$50,$A43,'2014'!B$2:B$50)+SUMIF('2013'!$A$2:$A$50,$A43,'2013'!B$2:B$50)+SUMIF('2012'!$A$2:$A$50,$A43,'2012'!B$2:B$50)</f>
        <v>4</v>
      </c>
      <c r="C43" s="14">
        <f>SUMIF('2024'!$A$2:$A$50,$A43,'2024'!C$2:C$50)+SUMIF('2023'!$A$2:$A$50,$A43,'2023'!C$2:C$50)+SUMIF('2022'!$A$2:$A$50,$A43,'2022'!C$2:C$50)+SUMIF('2021'!$A$2:$A$50,$A43,'2021'!C$2:C$50)+SUMIF('2020'!$A$2:$A$50,$A43,'2020'!C$2:C$50)+SUMIF('2019'!$A$2:$A$50,$A43,'2019'!C$2:C$50)+SUMIF('2018'!$A$2:$A$50,$A43,'2018'!C$2:C$50)+SUMIF('2017'!$A$2:$A$50,$A43,'2017'!C$2:C$50)+SUMIF('2016'!$A$2:$A$50,$A43,'2016'!C$2:C$50)+SUMIF('2015'!$A$2:$A$50,$A43,'2015'!C$2:C$50)+SUMIF('2014'!$A$2:$A$50,$A43,'2014'!C$2:C$50)+SUMIF('2013'!$A$2:$A$50,$A43,'2013'!C$2:C$50)+SUMIF('2012'!$A$2:$A$50,$A43,'2012'!C$2:C$50)</f>
        <v>3</v>
      </c>
      <c r="D43" s="14">
        <f>SUMIF('2024'!$A$2:$A$50,$A43,'2024'!D$2:D$50)+SUMIF('2023'!$A$2:$A$50,$A43,'2023'!D$2:D$50)+SUMIF('2022'!$A$2:$A$50,$A43,'2022'!D$2:D$50)+SUMIF('2021'!$A$2:$A$50,$A43,'2021'!D$2:D$50)+SUMIF('2020'!$A$2:$A$50,$A43,'2020'!D$2:D$50)+SUMIF('2019'!$A$2:$A$50,$A43,'2019'!D$2:D$50)+SUMIF('2018'!$A$2:$A$50,$A43,'2018'!D$2:D$50)+SUMIF('2017'!$A$2:$A$50,$A43,'2017'!D$2:D$50)+SUMIF('2016'!$A$2:$A$50,$A43,'2016'!D$2:D$50)+SUMIF('2015'!$A$2:$A$50,$A43,'2015'!D$2:D$50)+SUMIF('2014'!$A$2:$A$50,$A43,'2014'!D$2:D$50)+SUMIF('2013'!$A$2:$A$50,$A43,'2013'!D$2:D$50)+SUMIF('2012'!$A$2:$A$50,$A43,'2012'!D$2:D$50)</f>
        <v>16</v>
      </c>
      <c r="E43" s="14" cm="1">
        <f t="array" ref="E43">MAX(IF('2024'!$A$2:$A$50=$A43,'2024'!E$2:E$50),IF('2023'!$A$2:$A$50=$A43,'2023'!E$2:E$50),IF('2022'!$A$2:$A$50=$A43,'2022'!E$2:E$50),IF('2021'!$A$2:$A$50=$A43,'2021'!E$2:E$50),IF('2020'!$A$2:$A$50=$A43,'2020'!E$2:E$50),IF('2019'!$A$2:$A$50=$A43,'2019'!E$2:E$50),IF('2018'!$A$2:$A$50=$A43,'2018'!E$2:E$50),IF('2017'!$A$2:$A$50=$A43,'2017'!E$2:E$50),IF('2016'!$A$2:$A$50=$A43,'2016'!E$2:E$50),IF('2015'!$A$2:$A$50=$A43,'2015'!E$2:E$50),IF('2014'!$A$2:$A$50=$A43,'2014'!E$2:E$50),IF('2013'!$A$2:$A$50=$A43,'2013'!E$2:E$50),IF('2012'!$A$2:$A$50=$A43,'2012'!E$2:E$50))</f>
        <v>8</v>
      </c>
      <c r="F43" s="14">
        <f>SUMIF('2024'!$A$2:$A$50,$A43,'2024'!F$2:F$50)+SUMIF('2023'!$A$2:$A$50,$A43,'2023'!F$2:F$50)+SUMIF('2022'!$A$2:$A$50,$A43,'2022'!F$2:F$50)+SUMIF('2021'!$A$2:$A$50,$A43,'2021'!F$2:F$50)+SUMIF('2020'!$A$2:$A$50,$A43,'2020'!F$2:F$50)+SUMIF('2019'!$A$2:$A$50,$A43,'2019'!F$2:F$50)+SUMIF('2018'!$A$2:$A$50,$A43,'2018'!F$2:F$50)+SUMIF('2017'!$A$2:$A$50,$A43,'2017'!F$2:F$50)+SUMIF('2016'!$A$2:$A$50,$A43,'2016'!F$2:F$50)+SUMIF('2015'!$A$2:$A$50,$A43,'2015'!F$2:F$50)+SUMIF('2014'!$A$2:$A$50,$A43,'2014'!F$2:F$50)+SUMIF('2013'!$A$2:$A$50,$A43,'2013'!F$2:F$50)+SUMIF('2012'!$A$2:$A$50,$A43,'2012'!F$2:F$50)</f>
        <v>1</v>
      </c>
      <c r="G43" s="15">
        <f t="shared" si="7"/>
        <v>8</v>
      </c>
      <c r="H43" s="14">
        <f>SUMIF('2024'!$A$2:$A$50,$A43,'2024'!H$2:H$50)+SUMIF('2023'!$A$2:$A$50,$A43,'2023'!H$2:H$50)+SUMIF('2022'!$A$2:$A$50,$A43,'2022'!H$2:H$50)+SUMIF('2021'!$A$2:$A$50,$A43,'2021'!H$2:H$50)+SUMIF('2020'!$A$2:$A$50,$A43,'2020'!H$2:H$50)+SUMIF('2019'!$A$2:$A$50,$A43,'2019'!H$2:H$50)+SUMIF('2018'!$A$2:$A$50,$A43,'2018'!H$2:H$50)+SUMIF('2017'!$A$2:$A$50,$A43,'2017'!H$2:H$50)+SUMIF('2016'!$A$2:$A$50,$A43,'2016'!H$2:H$50)+SUMIF('2015'!$A$2:$A$50,$A43,'2015'!H$2:H$50)+SUMIF('2014'!$A$2:$A$50,$A43,'2014'!H$2:H$50)+SUMIF('2013'!$A$2:$A$50,$A43,'2013'!H$2:H$50)+SUMIF('2012'!$A$2:$A$50,$A43,'2012'!H$2:H$50)</f>
        <v>0</v>
      </c>
      <c r="I43" s="14">
        <f>SUMIF('2024'!$A$2:$A$50,$A43,'2024'!I$2:I$50)+SUMIF('2023'!$A$2:$A$50,$A43,'2023'!I$2:I$50)+SUMIF('2022'!$A$2:$A$50,$A43,'2022'!I$2:I$50)+SUMIF('2021'!$A$2:$A$50,$A43,'2021'!I$2:I$50)+SUMIF('2020'!$A$2:$A$50,$A43,'2020'!I$2:I$50)+SUMIF('2019'!$A$2:$A$50,$A43,'2019'!I$2:I$50)+SUMIF('2018'!$A$2:$A$50,$A43,'2018'!I$2:I$50)+SUMIF('2017'!$A$2:$A$50,$A43,'2017'!I$2:I$50)+SUMIF('2016'!$A$2:$A$50,$A43,'2016'!I$2:I$50)+SUMIF('2015'!$A$2:$A$50,$A43,'2015'!I$2:I$50)+SUMIF('2014'!$A$2:$A$50,$A43,'2014'!I$2:I$50)+SUMIF('2013'!$A$2:$A$50,$A43,'2013'!I$2:I$50)+SUMIF('2012'!$A$2:$A$50,$A43,'2012'!I$2:I$50)</f>
        <v>0</v>
      </c>
      <c r="J43" s="14">
        <f>SUMIF('2024'!$A$2:$A$50,$A43,'2024'!J$2:J$50)+SUMIF('2023'!$A$2:$A$50,$A43,'2023'!J$2:J$50)</f>
        <v>1</v>
      </c>
      <c r="K43" s="14">
        <f>SUMIF('2024'!$A$2:$A$50,$A43,'2024'!K$2:K$50)+SUMIF('2023'!$A$2:$A$50,$A43,'2023'!K$2:K$50)</f>
        <v>0</v>
      </c>
      <c r="L43" s="14">
        <f>SUMIF('2024'!$A$2:$A$50,$A43,'2024'!L$2:L$50)+SUMIF('2023'!$A$2:$A$50,$A43,'2023'!L$2:L$50)+SUMIF('2022'!$A$2:$A$50,$A43,'2022'!J$2:J$50)+SUMIF('2021'!$A$2:$A$50,$A43,'2021'!J$2:J$50)+SUMIF('2020'!$A$2:$A$50,$A43,'2020'!J$2:J$50)+SUMIF('2019'!$A$2:$A$50,$A43,'2019'!J$2:J$50)+SUMIF('2018'!$A$2:$A$50,$A43,'2018'!J$2:J$50)+SUMIF('2017'!$A$2:$A$50,$A43,'2017'!J$2:J$50)+SUMIF('2016'!$A$2:$A$50,$A43,'2016'!J$2:J$50)+SUMIF('2015'!$A$2:$A$50,$A43,'2015'!J$2:J$50)+SUMIF('2014'!$A$2:$A$50,$A43,'2014'!J$2:J$50)+SUMIF('2013'!$A$2:$A$50,$A43,'2013'!J$2:J$50)+SUMIF('2012'!$A$2:$A$50,$A43,'2012'!J$2:J$50)</f>
        <v>0</v>
      </c>
      <c r="M43" s="14">
        <f>SUMIF('2024'!$A$2:$A$50,$A43,'2024'!M$2:M$50)+SUMIF('2023'!$A$2:$A$50,$A43,'2023'!M$2:M$50)+SUMIF('2022'!$A$2:$A$50,$A43,'2022'!K$2:K$50)+SUMIF('2021'!$A$2:$A$50,$A43,'2021'!K$2:K$50)+SUMIF('2020'!$A$2:$A$50,$A43,'2020'!K$2:K$50)+SUMIF('2019'!$A$2:$A$50,$A43,'2019'!K$2:K$50)+SUMIF('2018'!$A$2:$A$50,$A43,'2018'!K$2:K$50)+SUMIF('2017'!$A$2:$A$50,$A43,'2017'!K$2:K$50)+SUMIF('2016'!$A$2:$A$50,$A43,'2016'!K$2:K$50)+SUMIF('2015'!$A$2:$A$50,$A43,'2015'!K$2:K$50)+SUMIF('2014'!$A$2:$A$50,$A43,'2014'!K$2:K$50)+SUMIF('2013'!$A$2:$A$50,$A43,'2013'!K$2:K$50)+SUMIF('2012'!$A$2:$A$50,$A43,'2012'!K$2:K$50)</f>
        <v>0</v>
      </c>
      <c r="N43" s="14">
        <f>SUMIF('2024'!$A$2:$A$50,$A43,'2024'!N$2:N$50)+SUMIF('2023'!$A$2:$A$50,$A43,'2023'!N$2:N$50)+SUMIF('2022'!$A$2:$A$50,$A43,'2022'!L$2:L$50)+SUMIF('2021'!$A$2:$A$50,$A43,'2021'!L$2:L$50)+SUMIF('2020'!$A$2:$A$50,$A43,'2020'!L$2:L$50)+SUMIF('2019'!$A$2:$A$50,$A43,'2019'!L$2:L$50)+SUMIF('2018'!$A$2:$A$50,$A43,'2018'!L$2:L$50)+SUMIF('2017'!$A$2:$A$50,$A43,'2017'!L$2:L$50)+SUMIF('2016'!$A$2:$A$50,$A43,'2016'!L$2:L$50)+SUMIF('2015'!$A$2:$A$50,$A43,'2015'!L$2:L$50)+SUMIF('2014'!$A$2:$A$50,$A43,'2014'!L$2:L$50)+SUMIF('2013'!$A$2:$A$50,$A43,'2013'!L$2:L$50)+SUMIF('2012'!$A$2:$A$50,$A43,'2012'!L$2:L$50)</f>
        <v>0</v>
      </c>
      <c r="O43" s="14">
        <f>SUMIF('2024'!$A$2:$A$50,$A43,'2024'!O$2:O$50)+SUMIF('2023'!$A$2:$A$50,$A43,'2023'!O$2:O$50)+SUMIF('2022'!$A$2:$A$50,$A43,'2022'!M$2:M$50)+SUMIF('2021'!$A$2:$A$50,$A43,'2021'!M$2:M$50)+SUMIF('2020'!$A$2:$A$50,$A43,'2020'!M$2:M$50)+SUMIF('2019'!$A$2:$A$50,$A43,'2019'!M$2:M$50)+SUMIF('2018'!$A$2:$A$50,$A43,'2018'!M$2:M$50)+SUMIF('2017'!$A$2:$A$50,$A43,'2017'!M$2:M$50)+SUMIF('2016'!$A$2:$A$50,$A43,'2016'!M$2:M$50)+SUMIF('2015'!$A$2:$A$50,$A43,'2015'!M$2:M$50)+SUMIF('2014'!$A$2:$A$50,$A43,'2014'!M$2:M$50)+SUMIF('2013'!$A$2:$A$50,$A43,'2013'!M$2:M$50)+SUMIF('2012'!$A$2:$A$50,$A43,'2012'!M$2:M$50)</f>
        <v>0</v>
      </c>
      <c r="P43" s="14">
        <f t="shared" si="8"/>
        <v>0</v>
      </c>
      <c r="Q43" s="14">
        <f t="shared" si="9"/>
        <v>2</v>
      </c>
      <c r="R43" s="14">
        <f>SUMIF('2024'!$A$2:$A$50,$A43,'2024'!R$2:R$50)+SUMIF('2023'!$A$2:$A$50,$A43,'2023'!R$2:R$50)+SUMIF('2022'!$A$2:$A$50,$A43,'2022'!P$2:P$50)+SUMIF('2021'!$A$2:$A$50,$A43,'2021'!P$2:P$50)+SUMIF('2020'!$A$2:$A$50,$A43,'2020'!P$2:P$50)+SUMIF('2019'!$A$2:$A$50,$A43,'2019'!P$2:P$50)+SUMIF('2018'!$A$2:$A$50,$A43,'2018'!P$2:P$50)+SUMIF('2017'!$A$2:$A$50,$A43,'2017'!P$2:P$50)+SUMIF('2016'!$A$2:$A$50,$A43,'2016'!P$2:P$50)+SUMIF('2015'!$A$2:$A$50,$A43,'2015'!P$2:P$50)+SUMIF('2014'!$A$2:$A$50,$A43,'2014'!P$2:P$50)+SUMIF('2013'!$A$2:$A$50,$A43,'2013'!P$2:P$50)+SUMIF('2012'!$A$2:$A$50,$A43,'2012'!P$2:P$50)</f>
        <v>9</v>
      </c>
      <c r="S43" s="14">
        <f>SUMIF('2024'!$A$2:$A$50,$A43,'2024'!S$2:S$50)+SUMIF('2023'!$A$2:$A$50,$A43,'2023'!S$2:S$50)+SUMIF('2022'!$A$2:$A$50,$A43,'2022'!Q$2:Q$50)+SUMIF('2021'!$A$2:$A$50,$A43,'2021'!Q$2:Q$50)+SUMIF('2020'!$A$2:$A$50,$A43,'2020'!Q$2:Q$50)+SUMIF('2019'!$A$2:$A$50,$A43,'2019'!Q$2:Q$50)+SUMIF('2018'!$A$2:$A$50,$A43,'2018'!Q$2:Q$50)+SUMIF('2017'!$A$2:$A$50,$A43,'2017'!Q$2:Q$50)+SUMIF('2016'!$A$2:$A$50,$A43,'2016'!Q$2:Q$50)+SUMIF('2015'!$A$2:$A$50,$A43,'2015'!Q$2:Q$50)+SUMIF('2014'!$A$2:$A$50,$A43,'2014'!Q$2:Q$50)+SUMIF('2013'!$A$2:$A$50,$A43,'2013'!Q$2:Q$50)+SUMIF('2012'!$A$2:$A$50,$A43,'2012'!Q$2:Q$50)</f>
        <v>1</v>
      </c>
      <c r="T43" s="15">
        <f t="shared" si="10"/>
        <v>9</v>
      </c>
      <c r="U43" s="15">
        <f t="shared" si="11"/>
        <v>4.5</v>
      </c>
      <c r="V43" s="16">
        <f t="shared" si="12"/>
        <v>12</v>
      </c>
      <c r="W43" s="17" cm="1">
        <f t="array" ref="W43">MAX(IF('2024'!$A$2:$A$50=$A43,'2024'!$W$2:$W$50),IF('2023'!$A$2:$A$50=$A43,'2023'!$W$2:$W$50),IF('2022'!$A$2:$A$50=$A43,'2022'!$U$2:U$50),IF('2021'!$A$2:$A$50=$A43,'2021'!$U$2:U$50),IF('2020'!$A$2:$A$50=$A43,'2020'!$U$2:U$50),IF('2019'!$A$2:$A$50=$A43,'2019'!$U$2:U$50),IF('2018'!$A$2:$A$50=$A43,'2018'!$U$2:U$50),IF('2017'!$A$2:$A$50=$A43,'2017'!$U$2:U$50),IF('2016'!$A$2:$A$50=$A43,'2016'!$U$2:U$50),IF('2015'!$A$2:$A$50=$A43,'2015'!$U$2:U$50),IF('2014'!$A$2:$A$50=$A43,'2014'!$U$2:U$50),IF('2013'!$A$2:$A$50=$A43,'2013'!$U$2:U$50),IF('2012'!$A$2:$A$50=$A43,'2012'!$U$2:U$50))</f>
        <v>1</v>
      </c>
      <c r="X43" s="18" t="s">
        <v>23</v>
      </c>
      <c r="Y43" s="19" cm="1">
        <f t="array" ref="Y43">MIN(IF(IF('2024'!$A$2:A$50=$A43,1,0)*IF('2024'!$W$2:$W$50=$W43,1,0)&gt;0,'2024'!$Y$2:$Y$50),IF(IF('2023'!$A$2:A$50=$A43,1,0)*IF('2023'!$W$2:$W$50=$W43,1,0)&gt;0,'2023'!$Y$2:$Y$50),IF(IF('2022'!$A$2:A$50=$A43,1,0)*IF('2022'!$U$2:$U$50=$W43,1,0)&gt;0,'2022'!$W$2:$W$50),IF(IF('2021'!$A$2:A$50=$A43,1,0)*IF('2021'!$U$2:$U$50=$W43,1,0)&gt;0,'2021'!$W$2:$W$50),IF(IF('2020'!$A$2:A$50=$A43,1,0)*IF('2020'!$U$2:$U$50=$W43,1,0)&gt;0,'2020'!$W$2:$W$50),IF(IF('2019'!$A$2:A$50=$A43,1,0)*IF('2019'!$U$2:$U$50=$W43,1,0)&gt;0,'2019'!$W$2:$W$50),IF(IF('2018'!$A$2:A$50=$A43,1,0)*IF('2018'!$U$2:$U$50=$W43,1,0)&gt;0,'2018'!$W$2:$W$50),IF(IF('2017'!$A$2:A$50=$A43,1,0)*IF('2017'!$U$2:$U$50=$W43,1,0)&gt;0,'2017'!$W$2:$W$50),IF(IF('2016'!$A$2:A$50=$A43,1,0)*IF('2016'!$U$2:$U$50=$W43,1,0)&gt;0,'2016'!$W$2:$W$50),IF(IF('2015'!$A$2:A$50=$A43,1,0)*IF('2015'!$U$2:$U$50=$W43,1,0)&gt;0,'2015'!$W$2:$W$50),IF(IF('2014'!$A$2:A$50=$A43,1,0)*IF('2014'!$U$2:$U$50=$W43,1,0)&gt;0,'2014'!$W$2:$W$50),IF(IF('2013'!$A$2:A$50=$A43,1,0)*IF('2013'!$U$2:$U$50=$W43,1,0)&gt;0,'2013'!$W$2:$W$50),IF(IF('2012'!$A$2:A$50=$A43,1,0)*IF('2012'!$U$2:$U$50=$W43,1,0)&gt;0,'2012'!$W$2:$W$50))</f>
        <v>5</v>
      </c>
      <c r="Z43" s="20"/>
      <c r="AA43" s="21" cm="1">
        <f t="array" ref="AA43">SUM(IF('2024'!$A$2:$A$50=$A43,TRUNC('2024'!Q$2:Q$50),0))+SUM(IF('2023'!$A$2:$A$50=$A43,TRUNC('2023'!Q$2:Q$50),0))+SUM(IF('2022'!$A$2:$A$50=$A43,TRUNC('2022'!O$2:O$50),0))+SUM(IF('2021'!$A$2:$A$50=$A43,TRUNC('2021'!O$2:O$50),0))+SUM(IF('2020'!$A$2:$A$50=$A43,TRUNC('2020'!O$2:O$50),0))+SUM(IF('2019'!$A$2:$A$50=$A43,TRUNC('2019'!O$2:O$50),0))+SUM(IF('2018'!$A$2:$A$50=$A43,TRUNC('2018'!O$2:O$50),0))+SUM(IF('2017'!$A$2:$A$50=$A43,TRUNC('2017'!O$2:O$50),0))+SUM(IF('2016'!$A$2:$A$50=$A43,TRUNC('2016'!O$2:O$50),0))+SUM(IF('2015'!$A$2:$A$50=$A43,TRUNC('2015'!O$2:O$50),0))+SUM(IF('2014'!$A$2:$A$50=$A43,TRUNC('2014'!O$2:O$50),0))+SUM(IF('2013'!$A$2:$A$50=$A43,TRUNC('2013'!O$2:O$50),0))+SUM(IF('2012'!$A$2:$A$50=$A43,TRUNC('2012'!O$2:O$50),0))</f>
        <v>2</v>
      </c>
      <c r="AB43" s="21" cm="1">
        <f t="array" ref="AB43">SUM(IF('2024'!$A$2:$A$50=$A43,MOD('2024'!Q$2:Q$50,1),0))+SUM(IF('2023'!$A$2:$A$50=$A43,MOD('2023'!Q$2:Q$50,1),0))+SUM(IF('2022'!$A$2:$A$50=$A43,MOD('2022'!O$2:O$50,1),0))+SUM(IF('2021'!$A$2:$A$50=$A43,MOD('2021'!O$2:O$50,1),0))+SUM(IF('2020'!$A$2:$A$50=$A43,MOD('2020'!O$2:O$50,1),0))+SUM(IF('2019'!$A$2:$A$50=$A43,MOD('2019'!O$2:O$50,1),0))+SUM(IF('2018'!$A$2:$A$50=$A43,MOD('2018'!O$2:O$50,1),0))+SUM(IF('2017'!$A$2:$A$50=$A43,MOD('2017'!O$2:O$50,1),0))+SUM(IF('2016'!$A$2:$A$50=$A43,MOD('2016'!O$2:O$50,1),0))+SUM(IF('2015'!$A$2:$A$50=$A43,MOD('2015'!O$2:O$50,1),0))+SUM(IF('2014'!$A$2:$A$50=$A43,MOD('2014'!O$2:O$50,1),0))+SUM(IF('2013'!$A$2:$A$50=$A43,MOD('2013'!O$2:O$50,1),0))+SUM(IF('2012'!$A$2:$A$50=$A43,MOD('2012'!O$2:O$50,1),0))</f>
        <v>0</v>
      </c>
      <c r="AC43" s="21">
        <f t="shared" si="6"/>
        <v>0</v>
      </c>
    </row>
    <row r="44" spans="1:29" ht="14.25" customHeight="1" x14ac:dyDescent="0.6">
      <c r="A44" s="13" t="s">
        <v>63</v>
      </c>
      <c r="B44" s="14">
        <f>SUMIF('2024'!$A$2:$A$50,$A44,'2024'!B$2:B$50)+SUMIF('2023'!$A$2:$A$50,$A44,'2023'!B$2:B$50)+SUMIF('2022'!$A$2:$A$50,$A44,'2022'!B$2:B$50)+SUMIF('2021'!$A$2:$A$50,$A44,'2021'!B$2:B$50)+SUMIF('2020'!$A$2:$A$50,$A44,'2020'!B$2:B$50)+SUMIF('2019'!$A$2:$A$50,$A44,'2019'!B$2:B$50)+SUMIF('2018'!$A$2:$A$50,$A44,'2018'!B$2:B$50)+SUMIF('2017'!$A$2:$A$50,$A44,'2017'!B$2:B$50)+SUMIF('2016'!$A$2:$A$50,$A44,'2016'!B$2:B$50)+SUMIF('2015'!$A$2:$A$50,$A44,'2015'!B$2:B$50)+SUMIF('2014'!$A$2:$A$50,$A44,'2014'!B$2:B$50)+SUMIF('2013'!$A$2:$A$50,$A44,'2013'!B$2:B$50)+SUMIF('2012'!$A$2:$A$50,$A44,'2012'!B$2:B$50)</f>
        <v>85</v>
      </c>
      <c r="C44" s="14">
        <f>SUMIF('2024'!$A$2:$A$50,$A44,'2024'!C$2:C$50)+SUMIF('2023'!$A$2:$A$50,$A44,'2023'!C$2:C$50)+SUMIF('2022'!$A$2:$A$50,$A44,'2022'!C$2:C$50)+SUMIF('2021'!$A$2:$A$50,$A44,'2021'!C$2:C$50)+SUMIF('2020'!$A$2:$A$50,$A44,'2020'!C$2:C$50)+SUMIF('2019'!$A$2:$A$50,$A44,'2019'!C$2:C$50)+SUMIF('2018'!$A$2:$A$50,$A44,'2018'!C$2:C$50)+SUMIF('2017'!$A$2:$A$50,$A44,'2017'!C$2:C$50)+SUMIF('2016'!$A$2:$A$50,$A44,'2016'!C$2:C$50)+SUMIF('2015'!$A$2:$A$50,$A44,'2015'!C$2:C$50)+SUMIF('2014'!$A$2:$A$50,$A44,'2014'!C$2:C$50)+SUMIF('2013'!$A$2:$A$50,$A44,'2013'!C$2:C$50)+SUMIF('2012'!$A$2:$A$50,$A44,'2012'!C$2:C$50)</f>
        <v>75</v>
      </c>
      <c r="D44" s="14">
        <f>SUMIF('2024'!$A$2:$A$50,$A44,'2024'!D$2:D$50)+SUMIF('2023'!$A$2:$A$50,$A44,'2023'!D$2:D$50)+SUMIF('2022'!$A$2:$A$50,$A44,'2022'!D$2:D$50)+SUMIF('2021'!$A$2:$A$50,$A44,'2021'!D$2:D$50)+SUMIF('2020'!$A$2:$A$50,$A44,'2020'!D$2:D$50)+SUMIF('2019'!$A$2:$A$50,$A44,'2019'!D$2:D$50)+SUMIF('2018'!$A$2:$A$50,$A44,'2018'!D$2:D$50)+SUMIF('2017'!$A$2:$A$50,$A44,'2017'!D$2:D$50)+SUMIF('2016'!$A$2:$A$50,$A44,'2016'!D$2:D$50)+SUMIF('2015'!$A$2:$A$50,$A44,'2015'!D$2:D$50)+SUMIF('2014'!$A$2:$A$50,$A44,'2014'!D$2:D$50)+SUMIF('2013'!$A$2:$A$50,$A44,'2013'!D$2:D$50)+SUMIF('2012'!$A$2:$A$50,$A44,'2012'!D$2:D$50)</f>
        <v>1412</v>
      </c>
      <c r="E44" s="14" cm="1">
        <f t="array" ref="E44">MAX(IF('2024'!$A$2:$A$50=$A44,'2024'!E$2:E$50),IF('2023'!$A$2:$A$50=$A44,'2023'!E$2:E$50),IF('2022'!$A$2:$A$50=$A44,'2022'!E$2:E$50),IF('2021'!$A$2:$A$50=$A44,'2021'!E$2:E$50),IF('2020'!$A$2:$A$50=$A44,'2020'!E$2:E$50),IF('2019'!$A$2:$A$50=$A44,'2019'!E$2:E$50),IF('2018'!$A$2:$A$50=$A44,'2018'!E$2:E$50),IF('2017'!$A$2:$A$50=$A44,'2017'!E$2:E$50),IF('2016'!$A$2:$A$50=$A44,'2016'!E$2:E$50),IF('2015'!$A$2:$A$50=$A44,'2015'!E$2:E$50),IF('2014'!$A$2:$A$50=$A44,'2014'!E$2:E$50),IF('2013'!$A$2:$A$50=$A44,'2013'!E$2:E$50),IF('2012'!$A$2:$A$50=$A44,'2012'!E$2:E$50))</f>
        <v>102</v>
      </c>
      <c r="F44" s="14">
        <f>SUMIF('2024'!$A$2:$A$50,$A44,'2024'!F$2:F$50)+SUMIF('2023'!$A$2:$A$50,$A44,'2023'!F$2:F$50)+SUMIF('2022'!$A$2:$A$50,$A44,'2022'!F$2:F$50)+SUMIF('2021'!$A$2:$A$50,$A44,'2021'!F$2:F$50)+SUMIF('2020'!$A$2:$A$50,$A44,'2020'!F$2:F$50)+SUMIF('2019'!$A$2:$A$50,$A44,'2019'!F$2:F$50)+SUMIF('2018'!$A$2:$A$50,$A44,'2018'!F$2:F$50)+SUMIF('2017'!$A$2:$A$50,$A44,'2017'!F$2:F$50)+SUMIF('2016'!$A$2:$A$50,$A44,'2016'!F$2:F$50)+SUMIF('2015'!$A$2:$A$50,$A44,'2015'!F$2:F$50)+SUMIF('2014'!$A$2:$A$50,$A44,'2014'!F$2:F$50)+SUMIF('2013'!$A$2:$A$50,$A44,'2013'!F$2:F$50)+SUMIF('2012'!$A$2:$A$50,$A44,'2012'!F$2:F$50)</f>
        <v>12</v>
      </c>
      <c r="G44" s="15">
        <f t="shared" si="7"/>
        <v>22.412698412698411</v>
      </c>
      <c r="H44" s="14">
        <f>SUMIF('2024'!$A$2:$A$50,$A44,'2024'!H$2:H$50)+SUMIF('2023'!$A$2:$A$50,$A44,'2023'!H$2:H$50)+SUMIF('2022'!$A$2:$A$50,$A44,'2022'!H$2:H$50)+SUMIF('2021'!$A$2:$A$50,$A44,'2021'!H$2:H$50)+SUMIF('2020'!$A$2:$A$50,$A44,'2020'!H$2:H$50)+SUMIF('2019'!$A$2:$A$50,$A44,'2019'!H$2:H$50)+SUMIF('2018'!$A$2:$A$50,$A44,'2018'!H$2:H$50)+SUMIF('2017'!$A$2:$A$50,$A44,'2017'!H$2:H$50)+SUMIF('2016'!$A$2:$A$50,$A44,'2016'!H$2:H$50)+SUMIF('2015'!$A$2:$A$50,$A44,'2015'!H$2:H$50)+SUMIF('2014'!$A$2:$A$50,$A44,'2014'!H$2:H$50)+SUMIF('2013'!$A$2:$A$50,$A44,'2013'!H$2:H$50)+SUMIF('2012'!$A$2:$A$50,$A44,'2012'!H$2:H$50)</f>
        <v>3</v>
      </c>
      <c r="I44" s="14">
        <f>SUMIF('2024'!$A$2:$A$50,$A44,'2024'!I$2:I$50)+SUMIF('2023'!$A$2:$A$50,$A44,'2023'!I$2:I$50)+SUMIF('2022'!$A$2:$A$50,$A44,'2022'!I$2:I$50)+SUMIF('2021'!$A$2:$A$50,$A44,'2021'!I$2:I$50)+SUMIF('2020'!$A$2:$A$50,$A44,'2020'!I$2:I$50)+SUMIF('2019'!$A$2:$A$50,$A44,'2019'!I$2:I$50)+SUMIF('2018'!$A$2:$A$50,$A44,'2018'!I$2:I$50)+SUMIF('2017'!$A$2:$A$50,$A44,'2017'!I$2:I$50)+SUMIF('2016'!$A$2:$A$50,$A44,'2016'!I$2:I$50)+SUMIF('2015'!$A$2:$A$50,$A44,'2015'!I$2:I$50)+SUMIF('2014'!$A$2:$A$50,$A44,'2014'!I$2:I$50)+SUMIF('2013'!$A$2:$A$50,$A44,'2013'!I$2:I$50)+SUMIF('2012'!$A$2:$A$50,$A44,'2012'!I$2:I$50)</f>
        <v>1</v>
      </c>
      <c r="J44" s="14">
        <f>SUMIF('2024'!$A$2:$A$50,$A44,'2024'!J$2:J$50)+SUMIF('2023'!$A$2:$A$50,$A44,'2023'!J$2:J$50)</f>
        <v>15</v>
      </c>
      <c r="K44" s="14">
        <f>SUMIF('2024'!$A$2:$A$50,$A44,'2024'!K$2:K$50)+SUMIF('2023'!$A$2:$A$50,$A44,'2023'!K$2:K$50)</f>
        <v>0</v>
      </c>
      <c r="L44" s="14">
        <f>SUMIF('2024'!$A$2:$A$50,$A44,'2024'!L$2:L$50)+SUMIF('2023'!$A$2:$A$50,$A44,'2023'!L$2:L$50)+SUMIF('2022'!$A$2:$A$50,$A44,'2022'!J$2:J$50)+SUMIF('2021'!$A$2:$A$50,$A44,'2021'!J$2:J$50)+SUMIF('2020'!$A$2:$A$50,$A44,'2020'!J$2:J$50)+SUMIF('2019'!$A$2:$A$50,$A44,'2019'!J$2:J$50)+SUMIF('2018'!$A$2:$A$50,$A44,'2018'!J$2:J$50)+SUMIF('2017'!$A$2:$A$50,$A44,'2017'!J$2:J$50)+SUMIF('2016'!$A$2:$A$50,$A44,'2016'!J$2:J$50)+SUMIF('2015'!$A$2:$A$50,$A44,'2015'!J$2:J$50)+SUMIF('2014'!$A$2:$A$50,$A44,'2014'!J$2:J$50)+SUMIF('2013'!$A$2:$A$50,$A44,'2013'!J$2:J$50)+SUMIF('2012'!$A$2:$A$50,$A44,'2012'!J$2:J$50)</f>
        <v>5</v>
      </c>
      <c r="M44" s="14">
        <f>SUMIF('2024'!$A$2:$A$50,$A44,'2024'!M$2:M$50)+SUMIF('2023'!$A$2:$A$50,$A44,'2023'!M$2:M$50)+SUMIF('2022'!$A$2:$A$50,$A44,'2022'!K$2:K$50)+SUMIF('2021'!$A$2:$A$50,$A44,'2021'!K$2:K$50)+SUMIF('2020'!$A$2:$A$50,$A44,'2020'!K$2:K$50)+SUMIF('2019'!$A$2:$A$50,$A44,'2019'!K$2:K$50)+SUMIF('2018'!$A$2:$A$50,$A44,'2018'!K$2:K$50)+SUMIF('2017'!$A$2:$A$50,$A44,'2017'!K$2:K$50)+SUMIF('2016'!$A$2:$A$50,$A44,'2016'!K$2:K$50)+SUMIF('2015'!$A$2:$A$50,$A44,'2015'!K$2:K$50)+SUMIF('2014'!$A$2:$A$50,$A44,'2014'!K$2:K$50)+SUMIF('2013'!$A$2:$A$50,$A44,'2013'!K$2:K$50)+SUMIF('2012'!$A$2:$A$50,$A44,'2012'!K$2:K$50)</f>
        <v>43</v>
      </c>
      <c r="N44" s="14">
        <f>SUMIF('2024'!$A$2:$A$50,$A44,'2024'!N$2:N$50)+SUMIF('2023'!$A$2:$A$50,$A44,'2023'!N$2:N$50)+SUMIF('2022'!$A$2:$A$50,$A44,'2022'!L$2:L$50)+SUMIF('2021'!$A$2:$A$50,$A44,'2021'!L$2:L$50)+SUMIF('2020'!$A$2:$A$50,$A44,'2020'!L$2:L$50)+SUMIF('2019'!$A$2:$A$50,$A44,'2019'!L$2:L$50)+SUMIF('2018'!$A$2:$A$50,$A44,'2018'!L$2:L$50)+SUMIF('2017'!$A$2:$A$50,$A44,'2017'!L$2:L$50)+SUMIF('2016'!$A$2:$A$50,$A44,'2016'!L$2:L$50)+SUMIF('2015'!$A$2:$A$50,$A44,'2015'!L$2:L$50)+SUMIF('2014'!$A$2:$A$50,$A44,'2014'!L$2:L$50)+SUMIF('2013'!$A$2:$A$50,$A44,'2013'!L$2:L$50)+SUMIF('2012'!$A$2:$A$50,$A44,'2012'!L$2:L$50)</f>
        <v>8</v>
      </c>
      <c r="O44" s="14">
        <f>SUMIF('2024'!$A$2:$A$50,$A44,'2024'!O$2:O$50)+SUMIF('2023'!$A$2:$A$50,$A44,'2023'!O$2:O$50)+SUMIF('2022'!$A$2:$A$50,$A44,'2022'!M$2:M$50)+SUMIF('2021'!$A$2:$A$50,$A44,'2021'!M$2:M$50)+SUMIF('2020'!$A$2:$A$50,$A44,'2020'!M$2:M$50)+SUMIF('2019'!$A$2:$A$50,$A44,'2019'!M$2:M$50)+SUMIF('2018'!$A$2:$A$50,$A44,'2018'!M$2:M$50)+SUMIF('2017'!$A$2:$A$50,$A44,'2017'!M$2:M$50)+SUMIF('2016'!$A$2:$A$50,$A44,'2016'!M$2:M$50)+SUMIF('2015'!$A$2:$A$50,$A44,'2015'!M$2:M$50)+SUMIF('2014'!$A$2:$A$50,$A44,'2014'!M$2:M$50)+SUMIF('2013'!$A$2:$A$50,$A44,'2013'!M$2:M$50)+SUMIF('2012'!$A$2:$A$50,$A44,'2012'!M$2:M$50)</f>
        <v>1</v>
      </c>
      <c r="P44" s="14">
        <f t="shared" si="8"/>
        <v>52</v>
      </c>
      <c r="Q44" s="14">
        <f t="shared" si="9"/>
        <v>296.10000000000002</v>
      </c>
      <c r="R44" s="14">
        <f>SUMIF('2024'!$A$2:$A$50,$A44,'2024'!R$2:R$50)+SUMIF('2023'!$A$2:$A$50,$A44,'2023'!R$2:R$50)+SUMIF('2022'!$A$2:$A$50,$A44,'2022'!P$2:P$50)+SUMIF('2021'!$A$2:$A$50,$A44,'2021'!P$2:P$50)+SUMIF('2020'!$A$2:$A$50,$A44,'2020'!P$2:P$50)+SUMIF('2019'!$A$2:$A$50,$A44,'2019'!P$2:P$50)+SUMIF('2018'!$A$2:$A$50,$A44,'2018'!P$2:P$50)+SUMIF('2017'!$A$2:$A$50,$A44,'2017'!P$2:P$50)+SUMIF('2016'!$A$2:$A$50,$A44,'2016'!P$2:P$50)+SUMIF('2015'!$A$2:$A$50,$A44,'2015'!P$2:P$50)+SUMIF('2014'!$A$2:$A$50,$A44,'2014'!P$2:P$50)+SUMIF('2013'!$A$2:$A$50,$A44,'2013'!P$2:P$50)+SUMIF('2012'!$A$2:$A$50,$A44,'2012'!P$2:P$50)</f>
        <v>1603</v>
      </c>
      <c r="S44" s="14">
        <f>SUMIF('2024'!$A$2:$A$50,$A44,'2024'!S$2:S$50)+SUMIF('2023'!$A$2:$A$50,$A44,'2023'!S$2:S$50)+SUMIF('2022'!$A$2:$A$50,$A44,'2022'!Q$2:Q$50)+SUMIF('2021'!$A$2:$A$50,$A44,'2021'!Q$2:Q$50)+SUMIF('2020'!$A$2:$A$50,$A44,'2020'!Q$2:Q$50)+SUMIF('2019'!$A$2:$A$50,$A44,'2019'!Q$2:Q$50)+SUMIF('2018'!$A$2:$A$50,$A44,'2018'!Q$2:Q$50)+SUMIF('2017'!$A$2:$A$50,$A44,'2017'!Q$2:Q$50)+SUMIF('2016'!$A$2:$A$50,$A44,'2016'!Q$2:Q$50)+SUMIF('2015'!$A$2:$A$50,$A44,'2015'!Q$2:Q$50)+SUMIF('2014'!$A$2:$A$50,$A44,'2014'!Q$2:Q$50)+SUMIF('2013'!$A$2:$A$50,$A44,'2013'!Q$2:Q$50)+SUMIF('2012'!$A$2:$A$50,$A44,'2012'!Q$2:Q$50)</f>
        <v>68</v>
      </c>
      <c r="T44" s="15">
        <f t="shared" si="10"/>
        <v>23.573529411764707</v>
      </c>
      <c r="U44" s="15">
        <f t="shared" si="11"/>
        <v>5.413711583924349</v>
      </c>
      <c r="V44" s="16">
        <f t="shared" si="12"/>
        <v>26.132352941176475</v>
      </c>
      <c r="W44" s="17" cm="1">
        <f t="array" ref="W44">MAX(IF('2024'!$A$2:$A$50=$A44,'2024'!$W$2:$W$50),IF('2023'!$A$2:$A$50=$A44,'2023'!$W$2:$W$50),IF('2022'!$A$2:$A$50=$A44,'2022'!$U$2:U$50),IF('2021'!$A$2:$A$50=$A44,'2021'!$U$2:U$50),IF('2020'!$A$2:$A$50=$A44,'2020'!$U$2:U$50),IF('2019'!$A$2:$A$50=$A44,'2019'!$U$2:U$50),IF('2018'!$A$2:$A$50=$A44,'2018'!$U$2:U$50),IF('2017'!$A$2:$A$50=$A44,'2017'!$U$2:U$50),IF('2016'!$A$2:$A$50=$A44,'2016'!$U$2:U$50),IF('2015'!$A$2:$A$50=$A44,'2015'!$U$2:U$50),IF('2014'!$A$2:$A$50=$A44,'2014'!$U$2:U$50),IF('2013'!$A$2:$A$50=$A44,'2013'!$U$2:U$50),IF('2012'!$A$2:$A$50=$A44,'2012'!$U$2:U$50))</f>
        <v>4</v>
      </c>
      <c r="X44" s="18" t="s">
        <v>23</v>
      </c>
      <c r="Y44" s="19" cm="1">
        <f t="array" ref="Y44">MIN(IF(IF('2024'!$A$2:A$50=$A44,1,0)*IF('2024'!$W$2:$W$50=$W44,1,0)&gt;0,'2024'!$Y$2:$Y$50),IF(IF('2023'!$A$2:A$50=$A44,1,0)*IF('2023'!$W$2:$W$50=$W44,1,0)&gt;0,'2023'!$Y$2:$Y$50),IF(IF('2022'!$A$2:A$50=$A44,1,0)*IF('2022'!$U$2:$U$50=$W44,1,0)&gt;0,'2022'!$W$2:$W$50),IF(IF('2021'!$A$2:A$50=$A44,1,0)*IF('2021'!$U$2:$U$50=$W44,1,0)&gt;0,'2021'!$W$2:$W$50),IF(IF('2020'!$A$2:A$50=$A44,1,0)*IF('2020'!$U$2:$U$50=$W44,1,0)&gt;0,'2020'!$W$2:$W$50),IF(IF('2019'!$A$2:A$50=$A44,1,0)*IF('2019'!$U$2:$U$50=$W44,1,0)&gt;0,'2019'!$W$2:$W$50),IF(IF('2018'!$A$2:A$50=$A44,1,0)*IF('2018'!$U$2:$U$50=$W44,1,0)&gt;0,'2018'!$W$2:$W$50),IF(IF('2017'!$A$2:A$50=$A44,1,0)*IF('2017'!$U$2:$U$50=$W44,1,0)&gt;0,'2017'!$W$2:$W$50),IF(IF('2016'!$A$2:A$50=$A44,1,0)*IF('2016'!$U$2:$U$50=$W44,1,0)&gt;0,'2016'!$W$2:$W$50),IF(IF('2015'!$A$2:A$50=$A44,1,0)*IF('2015'!$U$2:$U$50=$W44,1,0)&gt;0,'2015'!$W$2:$W$50),IF(IF('2014'!$A$2:A$50=$A44,1,0)*IF('2014'!$U$2:$U$50=$W44,1,0)&gt;0,'2014'!$W$2:$W$50),IF(IF('2013'!$A$2:A$50=$A44,1,0)*IF('2013'!$U$2:$U$50=$W44,1,0)&gt;0,'2013'!$W$2:$W$50),IF(IF('2012'!$A$2:A$50=$A44,1,0)*IF('2012'!$U$2:$U$50=$W44,1,0)&gt;0,'2012'!$W$2:$W$50))</f>
        <v>32</v>
      </c>
      <c r="Z44" s="20"/>
      <c r="AA44" s="21" cm="1">
        <f t="array" ref="AA44">SUM(IF('2024'!$A$2:$A$50=$A44,TRUNC('2024'!Q$2:Q$50),0))+SUM(IF('2023'!$A$2:$A$50=$A44,TRUNC('2023'!Q$2:Q$50),0))+SUM(IF('2022'!$A$2:$A$50=$A44,TRUNC('2022'!O$2:O$50),0))+SUM(IF('2021'!$A$2:$A$50=$A44,TRUNC('2021'!O$2:O$50),0))+SUM(IF('2020'!$A$2:$A$50=$A44,TRUNC('2020'!O$2:O$50),0))+SUM(IF('2019'!$A$2:$A$50=$A44,TRUNC('2019'!O$2:O$50),0))+SUM(IF('2018'!$A$2:$A$50=$A44,TRUNC('2018'!O$2:O$50),0))+SUM(IF('2017'!$A$2:$A$50=$A44,TRUNC('2017'!O$2:O$50),0))+SUM(IF('2016'!$A$2:$A$50=$A44,TRUNC('2016'!O$2:O$50),0))+SUM(IF('2015'!$A$2:$A$50=$A44,TRUNC('2015'!O$2:O$50),0))+SUM(IF('2014'!$A$2:$A$50=$A44,TRUNC('2014'!O$2:O$50),0))+SUM(IF('2013'!$A$2:$A$50=$A44,TRUNC('2013'!O$2:O$50),0))+SUM(IF('2012'!$A$2:$A$50=$A44,TRUNC('2012'!O$2:O$50),0))</f>
        <v>292</v>
      </c>
      <c r="AB44" s="21" cm="1">
        <f t="array" ref="AB44">SUM(IF('2024'!$A$2:$A$50=$A44,MOD('2024'!Q$2:Q$50,1),0))+SUM(IF('2023'!$A$2:$A$50=$A44,MOD('2023'!Q$2:Q$50,1),0))+SUM(IF('2022'!$A$2:$A$50=$A44,MOD('2022'!O$2:O$50,1),0))+SUM(IF('2021'!$A$2:$A$50=$A44,MOD('2021'!O$2:O$50,1),0))+SUM(IF('2020'!$A$2:$A$50=$A44,MOD('2020'!O$2:O$50,1),0))+SUM(IF('2019'!$A$2:$A$50=$A44,MOD('2019'!O$2:O$50,1),0))+SUM(IF('2018'!$A$2:$A$50=$A44,MOD('2018'!O$2:O$50,1),0))+SUM(IF('2017'!$A$2:$A$50=$A44,MOD('2017'!O$2:O$50,1),0))+SUM(IF('2016'!$A$2:$A$50=$A44,MOD('2016'!O$2:O$50,1),0))+SUM(IF('2015'!$A$2:$A$50=$A44,MOD('2015'!O$2:O$50,1),0))+SUM(IF('2014'!$A$2:$A$50=$A44,MOD('2014'!O$2:O$50,1),0))+SUM(IF('2013'!$A$2:$A$50=$A44,MOD('2013'!O$2:O$50,1),0))+SUM(IF('2012'!$A$2:$A$50=$A44,MOD('2012'!O$2:O$50,1),0))</f>
        <v>2.4999999999999964</v>
      </c>
      <c r="AC44" s="21">
        <f t="shared" si="6"/>
        <v>4.0999999999999961</v>
      </c>
    </row>
    <row r="45" spans="1:29" ht="14.25" customHeight="1" x14ac:dyDescent="0.6">
      <c r="A45" s="13" t="s">
        <v>64</v>
      </c>
      <c r="B45" s="14">
        <f>SUMIF('2024'!$A$2:$A$50,$A45,'2024'!B$2:B$50)+SUMIF('2023'!$A$2:$A$50,$A45,'2023'!B$2:B$50)+SUMIF('2022'!$A$2:$A$50,$A45,'2022'!B$2:B$50)+SUMIF('2021'!$A$2:$A$50,$A45,'2021'!B$2:B$50)+SUMIF('2020'!$A$2:$A$50,$A45,'2020'!B$2:B$50)+SUMIF('2019'!$A$2:$A$50,$A45,'2019'!B$2:B$50)+SUMIF('2018'!$A$2:$A$50,$A45,'2018'!B$2:B$50)+SUMIF('2017'!$A$2:$A$50,$A45,'2017'!B$2:B$50)+SUMIF('2016'!$A$2:$A$50,$A45,'2016'!B$2:B$50)+SUMIF('2015'!$A$2:$A$50,$A45,'2015'!B$2:B$50)+SUMIF('2014'!$A$2:$A$50,$A45,'2014'!B$2:B$50)+SUMIF('2013'!$A$2:$A$50,$A45,'2013'!B$2:B$50)+SUMIF('2012'!$A$2:$A$50,$A45,'2012'!B$2:B$50)</f>
        <v>29</v>
      </c>
      <c r="C45" s="14">
        <f>SUMIF('2024'!$A$2:$A$50,$A45,'2024'!C$2:C$50)+SUMIF('2023'!$A$2:$A$50,$A45,'2023'!C$2:C$50)+SUMIF('2022'!$A$2:$A$50,$A45,'2022'!C$2:C$50)+SUMIF('2021'!$A$2:$A$50,$A45,'2021'!C$2:C$50)+SUMIF('2020'!$A$2:$A$50,$A45,'2020'!C$2:C$50)+SUMIF('2019'!$A$2:$A$50,$A45,'2019'!C$2:C$50)+SUMIF('2018'!$A$2:$A$50,$A45,'2018'!C$2:C$50)+SUMIF('2017'!$A$2:$A$50,$A45,'2017'!C$2:C$50)+SUMIF('2016'!$A$2:$A$50,$A45,'2016'!C$2:C$50)+SUMIF('2015'!$A$2:$A$50,$A45,'2015'!C$2:C$50)+SUMIF('2014'!$A$2:$A$50,$A45,'2014'!C$2:C$50)+SUMIF('2013'!$A$2:$A$50,$A45,'2013'!C$2:C$50)+SUMIF('2012'!$A$2:$A$50,$A45,'2012'!C$2:C$50)</f>
        <v>27</v>
      </c>
      <c r="D45" s="14">
        <f>SUMIF('2024'!$A$2:$A$50,$A45,'2024'!D$2:D$50)+SUMIF('2023'!$A$2:$A$50,$A45,'2023'!D$2:D$50)+SUMIF('2022'!$A$2:$A$50,$A45,'2022'!D$2:D$50)+SUMIF('2021'!$A$2:$A$50,$A45,'2021'!D$2:D$50)+SUMIF('2020'!$A$2:$A$50,$A45,'2020'!D$2:D$50)+SUMIF('2019'!$A$2:$A$50,$A45,'2019'!D$2:D$50)+SUMIF('2018'!$A$2:$A$50,$A45,'2018'!D$2:D$50)+SUMIF('2017'!$A$2:$A$50,$A45,'2017'!D$2:D$50)+SUMIF('2016'!$A$2:$A$50,$A45,'2016'!D$2:D$50)+SUMIF('2015'!$A$2:$A$50,$A45,'2015'!D$2:D$50)+SUMIF('2014'!$A$2:$A$50,$A45,'2014'!D$2:D$50)+SUMIF('2013'!$A$2:$A$50,$A45,'2013'!D$2:D$50)+SUMIF('2012'!$A$2:$A$50,$A45,'2012'!D$2:D$50)</f>
        <v>244</v>
      </c>
      <c r="E45" s="14" cm="1">
        <f t="array" ref="E45">MAX(IF('2024'!$A$2:$A$50=$A45,'2024'!E$2:E$50),IF('2023'!$A$2:$A$50=$A45,'2023'!E$2:E$50),IF('2022'!$A$2:$A$50=$A45,'2022'!E$2:E$50),IF('2021'!$A$2:$A$50=$A45,'2021'!E$2:E$50),IF('2020'!$A$2:$A$50=$A45,'2020'!E$2:E$50),IF('2019'!$A$2:$A$50=$A45,'2019'!E$2:E$50),IF('2018'!$A$2:$A$50=$A45,'2018'!E$2:E$50),IF('2017'!$A$2:$A$50=$A45,'2017'!E$2:E$50),IF('2016'!$A$2:$A$50=$A45,'2016'!E$2:E$50),IF('2015'!$A$2:$A$50=$A45,'2015'!E$2:E$50),IF('2014'!$A$2:$A$50=$A45,'2014'!E$2:E$50),IF('2013'!$A$2:$A$50=$A45,'2013'!E$2:E$50),IF('2012'!$A$2:$A$50=$A45,'2012'!E$2:E$50))</f>
        <v>38</v>
      </c>
      <c r="F45" s="14">
        <f>SUMIF('2024'!$A$2:$A$50,$A45,'2024'!F$2:F$50)+SUMIF('2023'!$A$2:$A$50,$A45,'2023'!F$2:F$50)+SUMIF('2022'!$A$2:$A$50,$A45,'2022'!F$2:F$50)+SUMIF('2021'!$A$2:$A$50,$A45,'2021'!F$2:F$50)+SUMIF('2020'!$A$2:$A$50,$A45,'2020'!F$2:F$50)+SUMIF('2019'!$A$2:$A$50,$A45,'2019'!F$2:F$50)+SUMIF('2018'!$A$2:$A$50,$A45,'2018'!F$2:F$50)+SUMIF('2017'!$A$2:$A$50,$A45,'2017'!F$2:F$50)+SUMIF('2016'!$A$2:$A$50,$A45,'2016'!F$2:F$50)+SUMIF('2015'!$A$2:$A$50,$A45,'2015'!F$2:F$50)+SUMIF('2014'!$A$2:$A$50,$A45,'2014'!F$2:F$50)+SUMIF('2013'!$A$2:$A$50,$A45,'2013'!F$2:F$50)+SUMIF('2012'!$A$2:$A$50,$A45,'2012'!F$2:F$50)</f>
        <v>3</v>
      </c>
      <c r="G45" s="15">
        <f t="shared" si="7"/>
        <v>10.166666666666666</v>
      </c>
      <c r="H45" s="14">
        <f>SUMIF('2024'!$A$2:$A$50,$A45,'2024'!H$2:H$50)+SUMIF('2023'!$A$2:$A$50,$A45,'2023'!H$2:H$50)+SUMIF('2022'!$A$2:$A$50,$A45,'2022'!H$2:H$50)+SUMIF('2021'!$A$2:$A$50,$A45,'2021'!H$2:H$50)+SUMIF('2020'!$A$2:$A$50,$A45,'2020'!H$2:H$50)+SUMIF('2019'!$A$2:$A$50,$A45,'2019'!H$2:H$50)+SUMIF('2018'!$A$2:$A$50,$A45,'2018'!H$2:H$50)+SUMIF('2017'!$A$2:$A$50,$A45,'2017'!H$2:H$50)+SUMIF('2016'!$A$2:$A$50,$A45,'2016'!H$2:H$50)+SUMIF('2015'!$A$2:$A$50,$A45,'2015'!H$2:H$50)+SUMIF('2014'!$A$2:$A$50,$A45,'2014'!H$2:H$50)+SUMIF('2013'!$A$2:$A$50,$A45,'2013'!H$2:H$50)+SUMIF('2012'!$A$2:$A$50,$A45,'2012'!H$2:H$50)</f>
        <v>0</v>
      </c>
      <c r="I45" s="14">
        <f>SUMIF('2024'!$A$2:$A$50,$A45,'2024'!I$2:I$50)+SUMIF('2023'!$A$2:$A$50,$A45,'2023'!I$2:I$50)+SUMIF('2022'!$A$2:$A$50,$A45,'2022'!I$2:I$50)+SUMIF('2021'!$A$2:$A$50,$A45,'2021'!I$2:I$50)+SUMIF('2020'!$A$2:$A$50,$A45,'2020'!I$2:I$50)+SUMIF('2019'!$A$2:$A$50,$A45,'2019'!I$2:I$50)+SUMIF('2018'!$A$2:$A$50,$A45,'2018'!I$2:I$50)+SUMIF('2017'!$A$2:$A$50,$A45,'2017'!I$2:I$50)+SUMIF('2016'!$A$2:$A$50,$A45,'2016'!I$2:I$50)+SUMIF('2015'!$A$2:$A$50,$A45,'2015'!I$2:I$50)+SUMIF('2014'!$A$2:$A$50,$A45,'2014'!I$2:I$50)+SUMIF('2013'!$A$2:$A$50,$A45,'2013'!I$2:I$50)+SUMIF('2012'!$A$2:$A$50,$A45,'2012'!I$2:I$50)</f>
        <v>0</v>
      </c>
      <c r="J45" s="14">
        <f>SUMIF('2024'!$A$2:$A$50,$A45,'2024'!J$2:J$50)+SUMIF('2023'!$A$2:$A$50,$A45,'2023'!J$2:J$50)</f>
        <v>0</v>
      </c>
      <c r="K45" s="14">
        <f>SUMIF('2024'!$A$2:$A$50,$A45,'2024'!K$2:K$50)+SUMIF('2023'!$A$2:$A$50,$A45,'2023'!K$2:K$50)</f>
        <v>0</v>
      </c>
      <c r="L45" s="14">
        <f>SUMIF('2024'!$A$2:$A$50,$A45,'2024'!L$2:L$50)+SUMIF('2023'!$A$2:$A$50,$A45,'2023'!L$2:L$50)+SUMIF('2022'!$A$2:$A$50,$A45,'2022'!J$2:J$50)+SUMIF('2021'!$A$2:$A$50,$A45,'2021'!J$2:J$50)+SUMIF('2020'!$A$2:$A$50,$A45,'2020'!J$2:J$50)+SUMIF('2019'!$A$2:$A$50,$A45,'2019'!J$2:J$50)+SUMIF('2018'!$A$2:$A$50,$A45,'2018'!J$2:J$50)+SUMIF('2017'!$A$2:$A$50,$A45,'2017'!J$2:J$50)+SUMIF('2016'!$A$2:$A$50,$A45,'2016'!J$2:J$50)+SUMIF('2015'!$A$2:$A$50,$A45,'2015'!J$2:J$50)+SUMIF('2014'!$A$2:$A$50,$A45,'2014'!J$2:J$50)+SUMIF('2013'!$A$2:$A$50,$A45,'2013'!J$2:J$50)+SUMIF('2012'!$A$2:$A$50,$A45,'2012'!J$2:J$50)</f>
        <v>7</v>
      </c>
      <c r="M45" s="14">
        <f>SUMIF('2024'!$A$2:$A$50,$A45,'2024'!M$2:M$50)+SUMIF('2023'!$A$2:$A$50,$A45,'2023'!M$2:M$50)+SUMIF('2022'!$A$2:$A$50,$A45,'2022'!K$2:K$50)+SUMIF('2021'!$A$2:$A$50,$A45,'2021'!K$2:K$50)+SUMIF('2020'!$A$2:$A$50,$A45,'2020'!K$2:K$50)+SUMIF('2019'!$A$2:$A$50,$A45,'2019'!K$2:K$50)+SUMIF('2018'!$A$2:$A$50,$A45,'2018'!K$2:K$50)+SUMIF('2017'!$A$2:$A$50,$A45,'2017'!K$2:K$50)+SUMIF('2016'!$A$2:$A$50,$A45,'2016'!K$2:K$50)+SUMIF('2015'!$A$2:$A$50,$A45,'2015'!K$2:K$50)+SUMIF('2014'!$A$2:$A$50,$A45,'2014'!K$2:K$50)+SUMIF('2013'!$A$2:$A$50,$A45,'2013'!K$2:K$50)+SUMIF('2012'!$A$2:$A$50,$A45,'2012'!K$2:K$50)</f>
        <v>7</v>
      </c>
      <c r="N45" s="14">
        <f>SUMIF('2024'!$A$2:$A$50,$A45,'2024'!N$2:N$50)+SUMIF('2023'!$A$2:$A$50,$A45,'2023'!N$2:N$50)+SUMIF('2022'!$A$2:$A$50,$A45,'2022'!L$2:L$50)+SUMIF('2021'!$A$2:$A$50,$A45,'2021'!L$2:L$50)+SUMIF('2020'!$A$2:$A$50,$A45,'2020'!L$2:L$50)+SUMIF('2019'!$A$2:$A$50,$A45,'2019'!L$2:L$50)+SUMIF('2018'!$A$2:$A$50,$A45,'2018'!L$2:L$50)+SUMIF('2017'!$A$2:$A$50,$A45,'2017'!L$2:L$50)+SUMIF('2016'!$A$2:$A$50,$A45,'2016'!L$2:L$50)+SUMIF('2015'!$A$2:$A$50,$A45,'2015'!L$2:L$50)+SUMIF('2014'!$A$2:$A$50,$A45,'2014'!L$2:L$50)+SUMIF('2013'!$A$2:$A$50,$A45,'2013'!L$2:L$50)+SUMIF('2012'!$A$2:$A$50,$A45,'2012'!L$2:L$50)</f>
        <v>0</v>
      </c>
      <c r="O45" s="14">
        <f>SUMIF('2024'!$A$2:$A$50,$A45,'2024'!O$2:O$50)+SUMIF('2023'!$A$2:$A$50,$A45,'2023'!O$2:O$50)+SUMIF('2022'!$A$2:$A$50,$A45,'2022'!M$2:M$50)+SUMIF('2021'!$A$2:$A$50,$A45,'2021'!M$2:M$50)+SUMIF('2020'!$A$2:$A$50,$A45,'2020'!M$2:M$50)+SUMIF('2019'!$A$2:$A$50,$A45,'2019'!M$2:M$50)+SUMIF('2018'!$A$2:$A$50,$A45,'2018'!M$2:M$50)+SUMIF('2017'!$A$2:$A$50,$A45,'2017'!M$2:M$50)+SUMIF('2016'!$A$2:$A$50,$A45,'2016'!M$2:M$50)+SUMIF('2015'!$A$2:$A$50,$A45,'2015'!M$2:M$50)+SUMIF('2014'!$A$2:$A$50,$A45,'2014'!M$2:M$50)+SUMIF('2013'!$A$2:$A$50,$A45,'2013'!M$2:M$50)+SUMIF('2012'!$A$2:$A$50,$A45,'2012'!M$2:M$50)</f>
        <v>0</v>
      </c>
      <c r="P45" s="14">
        <f t="shared" si="8"/>
        <v>7</v>
      </c>
      <c r="Q45" s="14">
        <f t="shared" si="9"/>
        <v>8.5</v>
      </c>
      <c r="R45" s="14">
        <f>SUMIF('2024'!$A$2:$A$50,$A45,'2024'!R$2:R$50)+SUMIF('2023'!$A$2:$A$50,$A45,'2023'!R$2:R$50)+SUMIF('2022'!$A$2:$A$50,$A45,'2022'!P$2:P$50)+SUMIF('2021'!$A$2:$A$50,$A45,'2021'!P$2:P$50)+SUMIF('2020'!$A$2:$A$50,$A45,'2020'!P$2:P$50)+SUMIF('2019'!$A$2:$A$50,$A45,'2019'!P$2:P$50)+SUMIF('2018'!$A$2:$A$50,$A45,'2018'!P$2:P$50)+SUMIF('2017'!$A$2:$A$50,$A45,'2017'!P$2:P$50)+SUMIF('2016'!$A$2:$A$50,$A45,'2016'!P$2:P$50)+SUMIF('2015'!$A$2:$A$50,$A45,'2015'!P$2:P$50)+SUMIF('2014'!$A$2:$A$50,$A45,'2014'!P$2:P$50)+SUMIF('2013'!$A$2:$A$50,$A45,'2013'!P$2:P$50)+SUMIF('2012'!$A$2:$A$50,$A45,'2012'!P$2:P$50)</f>
        <v>82</v>
      </c>
      <c r="S45" s="14">
        <f>SUMIF('2024'!$A$2:$A$50,$A45,'2024'!S$2:S$50)+SUMIF('2023'!$A$2:$A$50,$A45,'2023'!S$2:S$50)+SUMIF('2022'!$A$2:$A$50,$A45,'2022'!Q$2:Q$50)+SUMIF('2021'!$A$2:$A$50,$A45,'2021'!Q$2:Q$50)+SUMIF('2020'!$A$2:$A$50,$A45,'2020'!Q$2:Q$50)+SUMIF('2019'!$A$2:$A$50,$A45,'2019'!Q$2:Q$50)+SUMIF('2018'!$A$2:$A$50,$A45,'2018'!Q$2:Q$50)+SUMIF('2017'!$A$2:$A$50,$A45,'2017'!Q$2:Q$50)+SUMIF('2016'!$A$2:$A$50,$A45,'2016'!Q$2:Q$50)+SUMIF('2015'!$A$2:$A$50,$A45,'2015'!Q$2:Q$50)+SUMIF('2014'!$A$2:$A$50,$A45,'2014'!Q$2:Q$50)+SUMIF('2013'!$A$2:$A$50,$A45,'2013'!Q$2:Q$50)+SUMIF('2012'!$A$2:$A$50,$A45,'2012'!Q$2:Q$50)</f>
        <v>2</v>
      </c>
      <c r="T45" s="15">
        <f t="shared" si="10"/>
        <v>41</v>
      </c>
      <c r="U45" s="15">
        <f t="shared" si="11"/>
        <v>9.6470588235294112</v>
      </c>
      <c r="V45" s="16">
        <f t="shared" si="12"/>
        <v>26.5</v>
      </c>
      <c r="W45" s="17" cm="1">
        <f t="array" ref="W45">MAX(IF('2024'!$A$2:$A$50=$A45,'2024'!$W$2:$W$50),IF('2023'!$A$2:$A$50=$A45,'2023'!$W$2:$W$50),IF('2022'!$A$2:$A$50=$A45,'2022'!$U$2:U$50),IF('2021'!$A$2:$A$50=$A45,'2021'!$U$2:U$50),IF('2020'!$A$2:$A$50=$A45,'2020'!$U$2:U$50),IF('2019'!$A$2:$A$50=$A45,'2019'!$U$2:U$50),IF('2018'!$A$2:$A$50=$A45,'2018'!$U$2:U$50),IF('2017'!$A$2:$A$50=$A45,'2017'!$U$2:U$50),IF('2016'!$A$2:$A$50=$A45,'2016'!$U$2:U$50),IF('2015'!$A$2:$A$50=$A45,'2015'!$U$2:U$50),IF('2014'!$A$2:$A$50=$A45,'2014'!$U$2:U$50),IF('2013'!$A$2:$A$50=$A45,'2013'!$U$2:U$50),IF('2012'!$A$2:$A$50=$A45,'2012'!$U$2:U$50))</f>
        <v>1</v>
      </c>
      <c r="X45" s="18" t="s">
        <v>23</v>
      </c>
      <c r="Y45" s="19" cm="1">
        <f t="array" ref="Y45">MIN(IF(IF('2024'!$A$2:A$50=$A45,1,0)*IF('2024'!$W$2:$W$50=$W45,1,0)&gt;0,'2024'!$Y$2:$Y$50),IF(IF('2023'!$A$2:A$50=$A45,1,0)*IF('2023'!$W$2:$W$50=$W45,1,0)&gt;0,'2023'!$Y$2:$Y$50),IF(IF('2022'!$A$2:A$50=$A45,1,0)*IF('2022'!$U$2:$U$50=$W45,1,0)&gt;0,'2022'!$W$2:$W$50),IF(IF('2021'!$A$2:A$50=$A45,1,0)*IF('2021'!$U$2:$U$50=$W45,1,0)&gt;0,'2021'!$W$2:$W$50),IF(IF('2020'!$A$2:A$50=$A45,1,0)*IF('2020'!$U$2:$U$50=$W45,1,0)&gt;0,'2020'!$W$2:$W$50),IF(IF('2019'!$A$2:A$50=$A45,1,0)*IF('2019'!$U$2:$U$50=$W45,1,0)&gt;0,'2019'!$W$2:$W$50),IF(IF('2018'!$A$2:A$50=$A45,1,0)*IF('2018'!$U$2:$U$50=$W45,1,0)&gt;0,'2018'!$W$2:$W$50),IF(IF('2017'!$A$2:A$50=$A45,1,0)*IF('2017'!$U$2:$U$50=$W45,1,0)&gt;0,'2017'!$W$2:$W$50),IF(IF('2016'!$A$2:A$50=$A45,1,0)*IF('2016'!$U$2:$U$50=$W45,1,0)&gt;0,'2016'!$W$2:$W$50),IF(IF('2015'!$A$2:A$50=$A45,1,0)*IF('2015'!$U$2:$U$50=$W45,1,0)&gt;0,'2015'!$W$2:$W$50),IF(IF('2014'!$A$2:A$50=$A45,1,0)*IF('2014'!$U$2:$U$50=$W45,1,0)&gt;0,'2014'!$W$2:$W$50),IF(IF('2013'!$A$2:A$50=$A45,1,0)*IF('2013'!$U$2:$U$50=$W45,1,0)&gt;0,'2013'!$W$2:$W$50),IF(IF('2012'!$A$2:A$50=$A45,1,0)*IF('2012'!$U$2:$U$50=$W45,1,0)&gt;0,'2012'!$W$2:$W$50))</f>
        <v>9</v>
      </c>
      <c r="Z45" s="20"/>
      <c r="AA45" s="21" cm="1">
        <f t="array" ref="AA45">SUM(IF('2024'!$A$2:$A$50=$A45,TRUNC('2024'!Q$2:Q$50),0))+SUM(IF('2023'!$A$2:$A$50=$A45,TRUNC('2023'!Q$2:Q$50),0))+SUM(IF('2022'!$A$2:$A$50=$A45,TRUNC('2022'!O$2:O$50),0))+SUM(IF('2021'!$A$2:$A$50=$A45,TRUNC('2021'!O$2:O$50),0))+SUM(IF('2020'!$A$2:$A$50=$A45,TRUNC('2020'!O$2:O$50),0))+SUM(IF('2019'!$A$2:$A$50=$A45,TRUNC('2019'!O$2:O$50),0))+SUM(IF('2018'!$A$2:$A$50=$A45,TRUNC('2018'!O$2:O$50),0))+SUM(IF('2017'!$A$2:$A$50=$A45,TRUNC('2017'!O$2:O$50),0))+SUM(IF('2016'!$A$2:$A$50=$A45,TRUNC('2016'!O$2:O$50),0))+SUM(IF('2015'!$A$2:$A$50=$A45,TRUNC('2015'!O$2:O$50),0))+SUM(IF('2014'!$A$2:$A$50=$A45,TRUNC('2014'!O$2:O$50),0))+SUM(IF('2013'!$A$2:$A$50=$A45,TRUNC('2013'!O$2:O$50),0))+SUM(IF('2012'!$A$2:$A$50=$A45,TRUNC('2012'!O$2:O$50),0))</f>
        <v>8</v>
      </c>
      <c r="AB45" s="21" cm="1">
        <f t="array" ref="AB45">SUM(IF('2024'!$A$2:$A$50=$A45,MOD('2024'!Q$2:Q$50,1),0))+SUM(IF('2023'!$A$2:$A$50=$A45,MOD('2023'!Q$2:Q$50,1),0))+SUM(IF('2022'!$A$2:$A$50=$A45,MOD('2022'!O$2:O$50,1),0))+SUM(IF('2021'!$A$2:$A$50=$A45,MOD('2021'!O$2:O$50,1),0))+SUM(IF('2020'!$A$2:$A$50=$A45,MOD('2020'!O$2:O$50,1),0))+SUM(IF('2019'!$A$2:$A$50=$A45,MOD('2019'!O$2:O$50,1),0))+SUM(IF('2018'!$A$2:$A$50=$A45,MOD('2018'!O$2:O$50,1),0))+SUM(IF('2017'!$A$2:$A$50=$A45,MOD('2017'!O$2:O$50,1),0))+SUM(IF('2016'!$A$2:$A$50=$A45,MOD('2016'!O$2:O$50,1),0))+SUM(IF('2015'!$A$2:$A$50=$A45,MOD('2015'!O$2:O$50,1),0))+SUM(IF('2014'!$A$2:$A$50=$A45,MOD('2014'!O$2:O$50,1),0))+SUM(IF('2013'!$A$2:$A$50=$A45,MOD('2013'!O$2:O$50,1),0))+SUM(IF('2012'!$A$2:$A$50=$A45,MOD('2012'!O$2:O$50,1),0))</f>
        <v>0.5</v>
      </c>
      <c r="AC45" s="21">
        <f t="shared" si="6"/>
        <v>0.5</v>
      </c>
    </row>
    <row r="46" spans="1:29" ht="14.25" customHeight="1" x14ac:dyDescent="0.6">
      <c r="A46" s="13" t="s">
        <v>65</v>
      </c>
      <c r="B46" s="14">
        <f>SUMIF('2024'!$A$2:$A$50,$A46,'2024'!B$2:B$50)+SUMIF('2023'!$A$2:$A$50,$A46,'2023'!B$2:B$50)+SUMIF('2022'!$A$2:$A$50,$A46,'2022'!B$2:B$50)+SUMIF('2021'!$A$2:$A$50,$A46,'2021'!B$2:B$50)+SUMIF('2020'!$A$2:$A$50,$A46,'2020'!B$2:B$50)+SUMIF('2019'!$A$2:$A$50,$A46,'2019'!B$2:B$50)+SUMIF('2018'!$A$2:$A$50,$A46,'2018'!B$2:B$50)+SUMIF('2017'!$A$2:$A$50,$A46,'2017'!B$2:B$50)+SUMIF('2016'!$A$2:$A$50,$A46,'2016'!B$2:B$50)+SUMIF('2015'!$A$2:$A$50,$A46,'2015'!B$2:B$50)+SUMIF('2014'!$A$2:$A$50,$A46,'2014'!B$2:B$50)+SUMIF('2013'!$A$2:$A$50,$A46,'2013'!B$2:B$50)+SUMIF('2012'!$A$2:$A$50,$A46,'2012'!B$2:B$50)</f>
        <v>1</v>
      </c>
      <c r="C46" s="14">
        <f>SUMIF('2024'!$A$2:$A$50,$A46,'2024'!C$2:C$50)+SUMIF('2023'!$A$2:$A$50,$A46,'2023'!C$2:C$50)+SUMIF('2022'!$A$2:$A$50,$A46,'2022'!C$2:C$50)+SUMIF('2021'!$A$2:$A$50,$A46,'2021'!C$2:C$50)+SUMIF('2020'!$A$2:$A$50,$A46,'2020'!C$2:C$50)+SUMIF('2019'!$A$2:$A$50,$A46,'2019'!C$2:C$50)+SUMIF('2018'!$A$2:$A$50,$A46,'2018'!C$2:C$50)+SUMIF('2017'!$A$2:$A$50,$A46,'2017'!C$2:C$50)+SUMIF('2016'!$A$2:$A$50,$A46,'2016'!C$2:C$50)+SUMIF('2015'!$A$2:$A$50,$A46,'2015'!C$2:C$50)+SUMIF('2014'!$A$2:$A$50,$A46,'2014'!C$2:C$50)+SUMIF('2013'!$A$2:$A$50,$A46,'2013'!C$2:C$50)+SUMIF('2012'!$A$2:$A$50,$A46,'2012'!C$2:C$50)</f>
        <v>1</v>
      </c>
      <c r="D46" s="14">
        <f>SUMIF('2024'!$A$2:$A$50,$A46,'2024'!D$2:D$50)+SUMIF('2023'!$A$2:$A$50,$A46,'2023'!D$2:D$50)+SUMIF('2022'!$A$2:$A$50,$A46,'2022'!D$2:D$50)+SUMIF('2021'!$A$2:$A$50,$A46,'2021'!D$2:D$50)+SUMIF('2020'!$A$2:$A$50,$A46,'2020'!D$2:D$50)+SUMIF('2019'!$A$2:$A$50,$A46,'2019'!D$2:D$50)+SUMIF('2018'!$A$2:$A$50,$A46,'2018'!D$2:D$50)+SUMIF('2017'!$A$2:$A$50,$A46,'2017'!D$2:D$50)+SUMIF('2016'!$A$2:$A$50,$A46,'2016'!D$2:D$50)+SUMIF('2015'!$A$2:$A$50,$A46,'2015'!D$2:D$50)+SUMIF('2014'!$A$2:$A$50,$A46,'2014'!D$2:D$50)+SUMIF('2013'!$A$2:$A$50,$A46,'2013'!D$2:D$50)+SUMIF('2012'!$A$2:$A$50,$A46,'2012'!D$2:D$50)</f>
        <v>21</v>
      </c>
      <c r="E46" s="14" cm="1">
        <f t="array" ref="E46">MAX(IF('2024'!$A$2:$A$50=$A46,'2024'!E$2:E$50),IF('2023'!$A$2:$A$50=$A46,'2023'!E$2:E$50),IF('2022'!$A$2:$A$50=$A46,'2022'!E$2:E$50),IF('2021'!$A$2:$A$50=$A46,'2021'!E$2:E$50),IF('2020'!$A$2:$A$50=$A46,'2020'!E$2:E$50),IF('2019'!$A$2:$A$50=$A46,'2019'!E$2:E$50),IF('2018'!$A$2:$A$50=$A46,'2018'!E$2:E$50),IF('2017'!$A$2:$A$50=$A46,'2017'!E$2:E$50),IF('2016'!$A$2:$A$50=$A46,'2016'!E$2:E$50),IF('2015'!$A$2:$A$50=$A46,'2015'!E$2:E$50),IF('2014'!$A$2:$A$50=$A46,'2014'!E$2:E$50),IF('2013'!$A$2:$A$50=$A46,'2013'!E$2:E$50),IF('2012'!$A$2:$A$50=$A46,'2012'!E$2:E$50))</f>
        <v>21</v>
      </c>
      <c r="F46" s="14">
        <f>SUMIF('2024'!$A$2:$A$50,$A46,'2024'!F$2:F$50)+SUMIF('2023'!$A$2:$A$50,$A46,'2023'!F$2:F$50)+SUMIF('2022'!$A$2:$A$50,$A46,'2022'!F$2:F$50)+SUMIF('2021'!$A$2:$A$50,$A46,'2021'!F$2:F$50)+SUMIF('2020'!$A$2:$A$50,$A46,'2020'!F$2:F$50)+SUMIF('2019'!$A$2:$A$50,$A46,'2019'!F$2:F$50)+SUMIF('2018'!$A$2:$A$50,$A46,'2018'!F$2:F$50)+SUMIF('2017'!$A$2:$A$50,$A46,'2017'!F$2:F$50)+SUMIF('2016'!$A$2:$A$50,$A46,'2016'!F$2:F$50)+SUMIF('2015'!$A$2:$A$50,$A46,'2015'!F$2:F$50)+SUMIF('2014'!$A$2:$A$50,$A46,'2014'!F$2:F$50)+SUMIF('2013'!$A$2:$A$50,$A46,'2013'!F$2:F$50)+SUMIF('2012'!$A$2:$A$50,$A46,'2012'!F$2:F$50)</f>
        <v>0</v>
      </c>
      <c r="G46" s="15">
        <f t="shared" si="7"/>
        <v>21</v>
      </c>
      <c r="H46" s="14">
        <f>SUMIF('2024'!$A$2:$A$50,$A46,'2024'!H$2:H$50)+SUMIF('2023'!$A$2:$A$50,$A46,'2023'!H$2:H$50)+SUMIF('2022'!$A$2:$A$50,$A46,'2022'!H$2:H$50)+SUMIF('2021'!$A$2:$A$50,$A46,'2021'!H$2:H$50)+SUMIF('2020'!$A$2:$A$50,$A46,'2020'!H$2:H$50)+SUMIF('2019'!$A$2:$A$50,$A46,'2019'!H$2:H$50)+SUMIF('2018'!$A$2:$A$50,$A46,'2018'!H$2:H$50)+SUMIF('2017'!$A$2:$A$50,$A46,'2017'!H$2:H$50)+SUMIF('2016'!$A$2:$A$50,$A46,'2016'!H$2:H$50)+SUMIF('2015'!$A$2:$A$50,$A46,'2015'!H$2:H$50)+SUMIF('2014'!$A$2:$A$50,$A46,'2014'!H$2:H$50)+SUMIF('2013'!$A$2:$A$50,$A46,'2013'!H$2:H$50)+SUMIF('2012'!$A$2:$A$50,$A46,'2012'!H$2:H$50)</f>
        <v>0</v>
      </c>
      <c r="I46" s="14">
        <f>SUMIF('2024'!$A$2:$A$50,$A46,'2024'!I$2:I$50)+SUMIF('2023'!$A$2:$A$50,$A46,'2023'!I$2:I$50)+SUMIF('2022'!$A$2:$A$50,$A46,'2022'!I$2:I$50)+SUMIF('2021'!$A$2:$A$50,$A46,'2021'!I$2:I$50)+SUMIF('2020'!$A$2:$A$50,$A46,'2020'!I$2:I$50)+SUMIF('2019'!$A$2:$A$50,$A46,'2019'!I$2:I$50)+SUMIF('2018'!$A$2:$A$50,$A46,'2018'!I$2:I$50)+SUMIF('2017'!$A$2:$A$50,$A46,'2017'!I$2:I$50)+SUMIF('2016'!$A$2:$A$50,$A46,'2016'!I$2:I$50)+SUMIF('2015'!$A$2:$A$50,$A46,'2015'!I$2:I$50)+SUMIF('2014'!$A$2:$A$50,$A46,'2014'!I$2:I$50)+SUMIF('2013'!$A$2:$A$50,$A46,'2013'!I$2:I$50)+SUMIF('2012'!$A$2:$A$50,$A46,'2012'!I$2:I$50)</f>
        <v>0</v>
      </c>
      <c r="J46" s="14">
        <f>SUMIF('2024'!$A$2:$A$50,$A46,'2024'!J$2:J$50)+SUMIF('2023'!$A$2:$A$50,$A46,'2023'!J$2:J$50)</f>
        <v>0</v>
      </c>
      <c r="K46" s="14">
        <f>SUMIF('2024'!$A$2:$A$50,$A46,'2024'!K$2:K$50)+SUMIF('2023'!$A$2:$A$50,$A46,'2023'!K$2:K$50)</f>
        <v>0</v>
      </c>
      <c r="L46" s="14">
        <f>SUMIF('2024'!$A$2:$A$50,$A46,'2024'!L$2:L$50)+SUMIF('2023'!$A$2:$A$50,$A46,'2023'!L$2:L$50)+SUMIF('2022'!$A$2:$A$50,$A46,'2022'!J$2:J$50)+SUMIF('2021'!$A$2:$A$50,$A46,'2021'!J$2:J$50)+SUMIF('2020'!$A$2:$A$50,$A46,'2020'!J$2:J$50)+SUMIF('2019'!$A$2:$A$50,$A46,'2019'!J$2:J$50)+SUMIF('2018'!$A$2:$A$50,$A46,'2018'!J$2:J$50)+SUMIF('2017'!$A$2:$A$50,$A46,'2017'!J$2:J$50)+SUMIF('2016'!$A$2:$A$50,$A46,'2016'!J$2:J$50)+SUMIF('2015'!$A$2:$A$50,$A46,'2015'!J$2:J$50)+SUMIF('2014'!$A$2:$A$50,$A46,'2014'!J$2:J$50)+SUMIF('2013'!$A$2:$A$50,$A46,'2013'!J$2:J$50)+SUMIF('2012'!$A$2:$A$50,$A46,'2012'!J$2:J$50)</f>
        <v>0</v>
      </c>
      <c r="M46" s="14">
        <f>SUMIF('2024'!$A$2:$A$50,$A46,'2024'!M$2:M$50)+SUMIF('2023'!$A$2:$A$50,$A46,'2023'!M$2:M$50)+SUMIF('2022'!$A$2:$A$50,$A46,'2022'!K$2:K$50)+SUMIF('2021'!$A$2:$A$50,$A46,'2021'!K$2:K$50)+SUMIF('2020'!$A$2:$A$50,$A46,'2020'!K$2:K$50)+SUMIF('2019'!$A$2:$A$50,$A46,'2019'!K$2:K$50)+SUMIF('2018'!$A$2:$A$50,$A46,'2018'!K$2:K$50)+SUMIF('2017'!$A$2:$A$50,$A46,'2017'!K$2:K$50)+SUMIF('2016'!$A$2:$A$50,$A46,'2016'!K$2:K$50)+SUMIF('2015'!$A$2:$A$50,$A46,'2015'!K$2:K$50)+SUMIF('2014'!$A$2:$A$50,$A46,'2014'!K$2:K$50)+SUMIF('2013'!$A$2:$A$50,$A46,'2013'!K$2:K$50)+SUMIF('2012'!$A$2:$A$50,$A46,'2012'!K$2:K$50)</f>
        <v>0</v>
      </c>
      <c r="N46" s="14">
        <f>SUMIF('2024'!$A$2:$A$50,$A46,'2024'!N$2:N$50)+SUMIF('2023'!$A$2:$A$50,$A46,'2023'!N$2:N$50)+SUMIF('2022'!$A$2:$A$50,$A46,'2022'!L$2:L$50)+SUMIF('2021'!$A$2:$A$50,$A46,'2021'!L$2:L$50)+SUMIF('2020'!$A$2:$A$50,$A46,'2020'!L$2:L$50)+SUMIF('2019'!$A$2:$A$50,$A46,'2019'!L$2:L$50)+SUMIF('2018'!$A$2:$A$50,$A46,'2018'!L$2:L$50)+SUMIF('2017'!$A$2:$A$50,$A46,'2017'!L$2:L$50)+SUMIF('2016'!$A$2:$A$50,$A46,'2016'!L$2:L$50)+SUMIF('2015'!$A$2:$A$50,$A46,'2015'!L$2:L$50)+SUMIF('2014'!$A$2:$A$50,$A46,'2014'!L$2:L$50)+SUMIF('2013'!$A$2:$A$50,$A46,'2013'!L$2:L$50)+SUMIF('2012'!$A$2:$A$50,$A46,'2012'!L$2:L$50)</f>
        <v>0</v>
      </c>
      <c r="O46" s="14">
        <f>SUMIF('2024'!$A$2:$A$50,$A46,'2024'!O$2:O$50)+SUMIF('2023'!$A$2:$A$50,$A46,'2023'!O$2:O$50)+SUMIF('2022'!$A$2:$A$50,$A46,'2022'!M$2:M$50)+SUMIF('2021'!$A$2:$A$50,$A46,'2021'!M$2:M$50)+SUMIF('2020'!$A$2:$A$50,$A46,'2020'!M$2:M$50)+SUMIF('2019'!$A$2:$A$50,$A46,'2019'!M$2:M$50)+SUMIF('2018'!$A$2:$A$50,$A46,'2018'!M$2:M$50)+SUMIF('2017'!$A$2:$A$50,$A46,'2017'!M$2:M$50)+SUMIF('2016'!$A$2:$A$50,$A46,'2016'!M$2:M$50)+SUMIF('2015'!$A$2:$A$50,$A46,'2015'!M$2:M$50)+SUMIF('2014'!$A$2:$A$50,$A46,'2014'!M$2:M$50)+SUMIF('2013'!$A$2:$A$50,$A46,'2013'!M$2:M$50)+SUMIF('2012'!$A$2:$A$50,$A46,'2012'!M$2:M$50)</f>
        <v>0</v>
      </c>
      <c r="P46" s="14">
        <f t="shared" si="8"/>
        <v>0</v>
      </c>
      <c r="Q46" s="14">
        <f t="shared" si="9"/>
        <v>2</v>
      </c>
      <c r="R46" s="14">
        <f>SUMIF('2024'!$A$2:$A$50,$A46,'2024'!R$2:R$50)+SUMIF('2023'!$A$2:$A$50,$A46,'2023'!R$2:R$50)+SUMIF('2022'!$A$2:$A$50,$A46,'2022'!P$2:P$50)+SUMIF('2021'!$A$2:$A$50,$A46,'2021'!P$2:P$50)+SUMIF('2020'!$A$2:$A$50,$A46,'2020'!P$2:P$50)+SUMIF('2019'!$A$2:$A$50,$A46,'2019'!P$2:P$50)+SUMIF('2018'!$A$2:$A$50,$A46,'2018'!P$2:P$50)+SUMIF('2017'!$A$2:$A$50,$A46,'2017'!P$2:P$50)+SUMIF('2016'!$A$2:$A$50,$A46,'2016'!P$2:P$50)+SUMIF('2015'!$A$2:$A$50,$A46,'2015'!P$2:P$50)+SUMIF('2014'!$A$2:$A$50,$A46,'2014'!P$2:P$50)+SUMIF('2013'!$A$2:$A$50,$A46,'2013'!P$2:P$50)+SUMIF('2012'!$A$2:$A$50,$A46,'2012'!P$2:P$50)</f>
        <v>24</v>
      </c>
      <c r="S46" s="14">
        <f>SUMIF('2024'!$A$2:$A$50,$A46,'2024'!S$2:S$50)+SUMIF('2023'!$A$2:$A$50,$A46,'2023'!S$2:S$50)+SUMIF('2022'!$A$2:$A$50,$A46,'2022'!Q$2:Q$50)+SUMIF('2021'!$A$2:$A$50,$A46,'2021'!Q$2:Q$50)+SUMIF('2020'!$A$2:$A$50,$A46,'2020'!Q$2:Q$50)+SUMIF('2019'!$A$2:$A$50,$A46,'2019'!Q$2:Q$50)+SUMIF('2018'!$A$2:$A$50,$A46,'2018'!Q$2:Q$50)+SUMIF('2017'!$A$2:$A$50,$A46,'2017'!Q$2:Q$50)+SUMIF('2016'!$A$2:$A$50,$A46,'2016'!Q$2:Q$50)+SUMIF('2015'!$A$2:$A$50,$A46,'2015'!Q$2:Q$50)+SUMIF('2014'!$A$2:$A$50,$A46,'2014'!Q$2:Q$50)+SUMIF('2013'!$A$2:$A$50,$A46,'2013'!Q$2:Q$50)+SUMIF('2012'!$A$2:$A$50,$A46,'2012'!Q$2:Q$50)</f>
        <v>0</v>
      </c>
      <c r="T46" s="15" t="str">
        <f t="shared" si="10"/>
        <v xml:space="preserve"> </v>
      </c>
      <c r="U46" s="15">
        <f t="shared" si="11"/>
        <v>12</v>
      </c>
      <c r="V46" s="16" t="str">
        <f t="shared" si="12"/>
        <v xml:space="preserve"> </v>
      </c>
      <c r="W46" s="17" cm="1">
        <f t="array" ref="W46">MAX(IF('2024'!$A$2:$A$50=$A46,'2024'!$W$2:$W$50),IF('2023'!$A$2:$A$50=$A46,'2023'!$W$2:$W$50),IF('2022'!$A$2:$A$50=$A46,'2022'!$U$2:U$50),IF('2021'!$A$2:$A$50=$A46,'2021'!$U$2:U$50),IF('2020'!$A$2:$A$50=$A46,'2020'!$U$2:U$50),IF('2019'!$A$2:$A$50=$A46,'2019'!$U$2:U$50),IF('2018'!$A$2:$A$50=$A46,'2018'!$U$2:U$50),IF('2017'!$A$2:$A$50=$A46,'2017'!$U$2:U$50),IF('2016'!$A$2:$A$50=$A46,'2016'!$U$2:U$50),IF('2015'!$A$2:$A$50=$A46,'2015'!$U$2:U$50),IF('2014'!$A$2:$A$50=$A46,'2014'!$U$2:U$50),IF('2013'!$A$2:$A$50=$A46,'2013'!$U$2:U$50),IF('2012'!$A$2:$A$50=$A46,'2012'!$U$2:U$50))</f>
        <v>0</v>
      </c>
      <c r="X46" s="18" t="s">
        <v>23</v>
      </c>
      <c r="Y46" s="19" cm="1">
        <f t="array" ref="Y46">MIN(IF(IF('2024'!$A$2:A$50=$A46,1,0)*IF('2024'!$W$2:$W$50=$W46,1,0)&gt;0,'2024'!$Y$2:$Y$50),IF(IF('2023'!$A$2:A$50=$A46,1,0)*IF('2023'!$W$2:$W$50=$W46,1,0)&gt;0,'2023'!$Y$2:$Y$50),IF(IF('2022'!$A$2:A$50=$A46,1,0)*IF('2022'!$U$2:$U$50=$W46,1,0)&gt;0,'2022'!$W$2:$W$50),IF(IF('2021'!$A$2:A$50=$A46,1,0)*IF('2021'!$U$2:$U$50=$W46,1,0)&gt;0,'2021'!$W$2:$W$50),IF(IF('2020'!$A$2:A$50=$A46,1,0)*IF('2020'!$U$2:$U$50=$W46,1,0)&gt;0,'2020'!$W$2:$W$50),IF(IF('2019'!$A$2:A$50=$A46,1,0)*IF('2019'!$U$2:$U$50=$W46,1,0)&gt;0,'2019'!$W$2:$W$50),IF(IF('2018'!$A$2:A$50=$A46,1,0)*IF('2018'!$U$2:$U$50=$W46,1,0)&gt;0,'2018'!$W$2:$W$50),IF(IF('2017'!$A$2:A$50=$A46,1,0)*IF('2017'!$U$2:$U$50=$W46,1,0)&gt;0,'2017'!$W$2:$W$50),IF(IF('2016'!$A$2:A$50=$A46,1,0)*IF('2016'!$U$2:$U$50=$W46,1,0)&gt;0,'2016'!$W$2:$W$50),IF(IF('2015'!$A$2:A$50=$A46,1,0)*IF('2015'!$U$2:$U$50=$W46,1,0)&gt;0,'2015'!$W$2:$W$50),IF(IF('2014'!$A$2:A$50=$A46,1,0)*IF('2014'!$U$2:$U$50=$W46,1,0)&gt;0,'2014'!$W$2:$W$50),IF(IF('2013'!$A$2:A$50=$A46,1,0)*IF('2013'!$U$2:$U$50=$W46,1,0)&gt;0,'2013'!$W$2:$W$50),IF(IF('2012'!$A$2:A$50=$A46,1,0)*IF('2012'!$U$2:$U$50=$W46,1,0)&gt;0,'2012'!$W$2:$W$50))</f>
        <v>24</v>
      </c>
      <c r="Z46" s="20"/>
      <c r="AA46" s="21" cm="1">
        <f t="array" ref="AA46">SUM(IF('2024'!$A$2:$A$50=$A46,TRUNC('2024'!Q$2:Q$50),0))+SUM(IF('2023'!$A$2:$A$50=$A46,TRUNC('2023'!Q$2:Q$50),0))+SUM(IF('2022'!$A$2:$A$50=$A46,TRUNC('2022'!O$2:O$50),0))+SUM(IF('2021'!$A$2:$A$50=$A46,TRUNC('2021'!O$2:O$50),0))+SUM(IF('2020'!$A$2:$A$50=$A46,TRUNC('2020'!O$2:O$50),0))+SUM(IF('2019'!$A$2:$A$50=$A46,TRUNC('2019'!O$2:O$50),0))+SUM(IF('2018'!$A$2:$A$50=$A46,TRUNC('2018'!O$2:O$50),0))+SUM(IF('2017'!$A$2:$A$50=$A46,TRUNC('2017'!O$2:O$50),0))+SUM(IF('2016'!$A$2:$A$50=$A46,TRUNC('2016'!O$2:O$50),0))+SUM(IF('2015'!$A$2:$A$50=$A46,TRUNC('2015'!O$2:O$50),0))+SUM(IF('2014'!$A$2:$A$50=$A46,TRUNC('2014'!O$2:O$50),0))+SUM(IF('2013'!$A$2:$A$50=$A46,TRUNC('2013'!O$2:O$50),0))+SUM(IF('2012'!$A$2:$A$50=$A46,TRUNC('2012'!O$2:O$50),0))</f>
        <v>2</v>
      </c>
      <c r="AB46" s="21" cm="1">
        <f t="array" ref="AB46">SUM(IF('2024'!$A$2:$A$50=$A46,MOD('2024'!Q$2:Q$50,1),0))+SUM(IF('2023'!$A$2:$A$50=$A46,MOD('2023'!Q$2:Q$50,1),0))+SUM(IF('2022'!$A$2:$A$50=$A46,MOD('2022'!O$2:O$50,1),0))+SUM(IF('2021'!$A$2:$A$50=$A46,MOD('2021'!O$2:O$50,1),0))+SUM(IF('2020'!$A$2:$A$50=$A46,MOD('2020'!O$2:O$50,1),0))+SUM(IF('2019'!$A$2:$A$50=$A46,MOD('2019'!O$2:O$50,1),0))+SUM(IF('2018'!$A$2:$A$50=$A46,MOD('2018'!O$2:O$50,1),0))+SUM(IF('2017'!$A$2:$A$50=$A46,MOD('2017'!O$2:O$50,1),0))+SUM(IF('2016'!$A$2:$A$50=$A46,MOD('2016'!O$2:O$50,1),0))+SUM(IF('2015'!$A$2:$A$50=$A46,MOD('2015'!O$2:O$50,1),0))+SUM(IF('2014'!$A$2:$A$50=$A46,MOD('2014'!O$2:O$50,1),0))+SUM(IF('2013'!$A$2:$A$50=$A46,MOD('2013'!O$2:O$50,1),0))+SUM(IF('2012'!$A$2:$A$50=$A46,MOD('2012'!O$2:O$50,1),0))</f>
        <v>0</v>
      </c>
      <c r="AC46" s="21">
        <f t="shared" si="6"/>
        <v>0</v>
      </c>
    </row>
    <row r="47" spans="1:29" ht="14.25" customHeight="1" x14ac:dyDescent="0.6">
      <c r="A47" s="13" t="s">
        <v>66</v>
      </c>
      <c r="B47" s="14">
        <f>SUMIF('2024'!$A$2:$A$50,$A47,'2024'!B$2:B$50)+SUMIF('2023'!$A$2:$A$50,$A47,'2023'!B$2:B$50)+SUMIF('2022'!$A$2:$A$50,$A47,'2022'!B$2:B$50)+SUMIF('2021'!$A$2:$A$50,$A47,'2021'!B$2:B$50)+SUMIF('2020'!$A$2:$A$50,$A47,'2020'!B$2:B$50)+SUMIF('2019'!$A$2:$A$50,$A47,'2019'!B$2:B$50)+SUMIF('2018'!$A$2:$A$50,$A47,'2018'!B$2:B$50)+SUMIF('2017'!$A$2:$A$50,$A47,'2017'!B$2:B$50)+SUMIF('2016'!$A$2:$A$50,$A47,'2016'!B$2:B$50)+SUMIF('2015'!$A$2:$A$50,$A47,'2015'!B$2:B$50)+SUMIF('2014'!$A$2:$A$50,$A47,'2014'!B$2:B$50)+SUMIF('2013'!$A$2:$A$50,$A47,'2013'!B$2:B$50)+SUMIF('2012'!$A$2:$A$50,$A47,'2012'!B$2:B$50)</f>
        <v>66</v>
      </c>
      <c r="C47" s="14">
        <f>SUMIF('2024'!$A$2:$A$50,$A47,'2024'!C$2:C$50)+SUMIF('2023'!$A$2:$A$50,$A47,'2023'!C$2:C$50)+SUMIF('2022'!$A$2:$A$50,$A47,'2022'!C$2:C$50)+SUMIF('2021'!$A$2:$A$50,$A47,'2021'!C$2:C$50)+SUMIF('2020'!$A$2:$A$50,$A47,'2020'!C$2:C$50)+SUMIF('2019'!$A$2:$A$50,$A47,'2019'!C$2:C$50)+SUMIF('2018'!$A$2:$A$50,$A47,'2018'!C$2:C$50)+SUMIF('2017'!$A$2:$A$50,$A47,'2017'!C$2:C$50)+SUMIF('2016'!$A$2:$A$50,$A47,'2016'!C$2:C$50)+SUMIF('2015'!$A$2:$A$50,$A47,'2015'!C$2:C$50)+SUMIF('2014'!$A$2:$A$50,$A47,'2014'!C$2:C$50)+SUMIF('2013'!$A$2:$A$50,$A47,'2013'!C$2:C$50)+SUMIF('2012'!$A$2:$A$50,$A47,'2012'!C$2:C$50)</f>
        <v>53</v>
      </c>
      <c r="D47" s="14">
        <f>SUMIF('2024'!$A$2:$A$50,$A47,'2024'!D$2:D$50)+SUMIF('2023'!$A$2:$A$50,$A47,'2023'!D$2:D$50)+SUMIF('2022'!$A$2:$A$50,$A47,'2022'!D$2:D$50)+SUMIF('2021'!$A$2:$A$50,$A47,'2021'!D$2:D$50)+SUMIF('2020'!$A$2:$A$50,$A47,'2020'!D$2:D$50)+SUMIF('2019'!$A$2:$A$50,$A47,'2019'!D$2:D$50)+SUMIF('2018'!$A$2:$A$50,$A47,'2018'!D$2:D$50)+SUMIF('2017'!$A$2:$A$50,$A47,'2017'!D$2:D$50)+SUMIF('2016'!$A$2:$A$50,$A47,'2016'!D$2:D$50)+SUMIF('2015'!$A$2:$A$50,$A47,'2015'!D$2:D$50)+SUMIF('2014'!$A$2:$A$50,$A47,'2014'!D$2:D$50)+SUMIF('2013'!$A$2:$A$50,$A47,'2013'!D$2:D$50)+SUMIF('2012'!$A$2:$A$50,$A47,'2012'!D$2:D$50)</f>
        <v>695</v>
      </c>
      <c r="E47" s="14" cm="1">
        <f t="array" ref="E47">MAX(IF('2024'!$A$2:$A$50=$A47,'2024'!E$2:E$50),IF('2023'!$A$2:$A$50=$A47,'2023'!E$2:E$50),IF('2022'!$A$2:$A$50=$A47,'2022'!E$2:E$50),IF('2021'!$A$2:$A$50=$A47,'2021'!E$2:E$50),IF('2020'!$A$2:$A$50=$A47,'2020'!E$2:E$50),IF('2019'!$A$2:$A$50=$A47,'2019'!E$2:E$50),IF('2018'!$A$2:$A$50=$A47,'2018'!E$2:E$50),IF('2017'!$A$2:$A$50=$A47,'2017'!E$2:E$50),IF('2016'!$A$2:$A$50=$A47,'2016'!E$2:E$50),IF('2015'!$A$2:$A$50=$A47,'2015'!E$2:E$50),IF('2014'!$A$2:$A$50=$A47,'2014'!E$2:E$50),IF('2013'!$A$2:$A$50=$A47,'2013'!E$2:E$50),IF('2012'!$A$2:$A$50=$A47,'2012'!E$2:E$50))</f>
        <v>50</v>
      </c>
      <c r="F47" s="14">
        <f>SUMIF('2024'!$A$2:$A$50,$A47,'2024'!F$2:F$50)+SUMIF('2023'!$A$2:$A$50,$A47,'2023'!F$2:F$50)+SUMIF('2022'!$A$2:$A$50,$A47,'2022'!F$2:F$50)+SUMIF('2021'!$A$2:$A$50,$A47,'2021'!F$2:F$50)+SUMIF('2020'!$A$2:$A$50,$A47,'2020'!F$2:F$50)+SUMIF('2019'!$A$2:$A$50,$A47,'2019'!F$2:F$50)+SUMIF('2018'!$A$2:$A$50,$A47,'2018'!F$2:F$50)+SUMIF('2017'!$A$2:$A$50,$A47,'2017'!F$2:F$50)+SUMIF('2016'!$A$2:$A$50,$A47,'2016'!F$2:F$50)+SUMIF('2015'!$A$2:$A$50,$A47,'2015'!F$2:F$50)+SUMIF('2014'!$A$2:$A$50,$A47,'2014'!F$2:F$50)+SUMIF('2013'!$A$2:$A$50,$A47,'2013'!F$2:F$50)+SUMIF('2012'!$A$2:$A$50,$A47,'2012'!F$2:F$50)</f>
        <v>10</v>
      </c>
      <c r="G47" s="15">
        <f t="shared" si="7"/>
        <v>16.162790697674417</v>
      </c>
      <c r="H47" s="14">
        <f>SUMIF('2024'!$A$2:$A$50,$A47,'2024'!H$2:H$50)+SUMIF('2023'!$A$2:$A$50,$A47,'2023'!H$2:H$50)+SUMIF('2022'!$A$2:$A$50,$A47,'2022'!H$2:H$50)+SUMIF('2021'!$A$2:$A$50,$A47,'2021'!H$2:H$50)+SUMIF('2020'!$A$2:$A$50,$A47,'2020'!H$2:H$50)+SUMIF('2019'!$A$2:$A$50,$A47,'2019'!H$2:H$50)+SUMIF('2018'!$A$2:$A$50,$A47,'2018'!H$2:H$50)+SUMIF('2017'!$A$2:$A$50,$A47,'2017'!H$2:H$50)+SUMIF('2016'!$A$2:$A$50,$A47,'2016'!H$2:H$50)+SUMIF('2015'!$A$2:$A$50,$A47,'2015'!H$2:H$50)+SUMIF('2014'!$A$2:$A$50,$A47,'2014'!H$2:H$50)+SUMIF('2013'!$A$2:$A$50,$A47,'2013'!H$2:H$50)+SUMIF('2012'!$A$2:$A$50,$A47,'2012'!H$2:H$50)</f>
        <v>2</v>
      </c>
      <c r="I47" s="14">
        <f>SUMIF('2024'!$A$2:$A$50,$A47,'2024'!I$2:I$50)+SUMIF('2023'!$A$2:$A$50,$A47,'2023'!I$2:I$50)+SUMIF('2022'!$A$2:$A$50,$A47,'2022'!I$2:I$50)+SUMIF('2021'!$A$2:$A$50,$A47,'2021'!I$2:I$50)+SUMIF('2020'!$A$2:$A$50,$A47,'2020'!I$2:I$50)+SUMIF('2019'!$A$2:$A$50,$A47,'2019'!I$2:I$50)+SUMIF('2018'!$A$2:$A$50,$A47,'2018'!I$2:I$50)+SUMIF('2017'!$A$2:$A$50,$A47,'2017'!I$2:I$50)+SUMIF('2016'!$A$2:$A$50,$A47,'2016'!I$2:I$50)+SUMIF('2015'!$A$2:$A$50,$A47,'2015'!I$2:I$50)+SUMIF('2014'!$A$2:$A$50,$A47,'2014'!I$2:I$50)+SUMIF('2013'!$A$2:$A$50,$A47,'2013'!I$2:I$50)+SUMIF('2012'!$A$2:$A$50,$A47,'2012'!I$2:I$50)</f>
        <v>0</v>
      </c>
      <c r="J47" s="14">
        <f>SUMIF('2024'!$A$2:$A$50,$A47,'2024'!J$2:J$50)+SUMIF('2023'!$A$2:$A$50,$A47,'2023'!J$2:J$50)</f>
        <v>17</v>
      </c>
      <c r="K47" s="14">
        <f>SUMIF('2024'!$A$2:$A$50,$A47,'2024'!K$2:K$50)+SUMIF('2023'!$A$2:$A$50,$A47,'2023'!K$2:K$50)</f>
        <v>2</v>
      </c>
      <c r="L47" s="14">
        <f>SUMIF('2024'!$A$2:$A$50,$A47,'2024'!L$2:L$50)+SUMIF('2023'!$A$2:$A$50,$A47,'2023'!L$2:L$50)+SUMIF('2022'!$A$2:$A$50,$A47,'2022'!J$2:J$50)+SUMIF('2021'!$A$2:$A$50,$A47,'2021'!J$2:J$50)+SUMIF('2020'!$A$2:$A$50,$A47,'2020'!J$2:J$50)+SUMIF('2019'!$A$2:$A$50,$A47,'2019'!J$2:J$50)+SUMIF('2018'!$A$2:$A$50,$A47,'2018'!J$2:J$50)+SUMIF('2017'!$A$2:$A$50,$A47,'2017'!J$2:J$50)+SUMIF('2016'!$A$2:$A$50,$A47,'2016'!J$2:J$50)+SUMIF('2015'!$A$2:$A$50,$A47,'2015'!J$2:J$50)+SUMIF('2014'!$A$2:$A$50,$A47,'2014'!J$2:J$50)+SUMIF('2013'!$A$2:$A$50,$A47,'2013'!J$2:J$50)+SUMIF('2012'!$A$2:$A$50,$A47,'2012'!J$2:J$50)</f>
        <v>4</v>
      </c>
      <c r="M47" s="14">
        <f>SUMIF('2024'!$A$2:$A$50,$A47,'2024'!M$2:M$50)+SUMIF('2023'!$A$2:$A$50,$A47,'2023'!M$2:M$50)+SUMIF('2022'!$A$2:$A$50,$A47,'2022'!K$2:K$50)+SUMIF('2021'!$A$2:$A$50,$A47,'2021'!K$2:K$50)+SUMIF('2020'!$A$2:$A$50,$A47,'2020'!K$2:K$50)+SUMIF('2019'!$A$2:$A$50,$A47,'2019'!K$2:K$50)+SUMIF('2018'!$A$2:$A$50,$A47,'2018'!K$2:K$50)+SUMIF('2017'!$A$2:$A$50,$A47,'2017'!K$2:K$50)+SUMIF('2016'!$A$2:$A$50,$A47,'2016'!K$2:K$50)+SUMIF('2015'!$A$2:$A$50,$A47,'2015'!K$2:K$50)+SUMIF('2014'!$A$2:$A$50,$A47,'2014'!K$2:K$50)+SUMIF('2013'!$A$2:$A$50,$A47,'2013'!K$2:K$50)+SUMIF('2012'!$A$2:$A$50,$A47,'2012'!K$2:K$50)</f>
        <v>32</v>
      </c>
      <c r="N47" s="14">
        <f>SUMIF('2024'!$A$2:$A$50,$A47,'2024'!N$2:N$50)+SUMIF('2023'!$A$2:$A$50,$A47,'2023'!N$2:N$50)+SUMIF('2022'!$A$2:$A$50,$A47,'2022'!L$2:L$50)+SUMIF('2021'!$A$2:$A$50,$A47,'2021'!L$2:L$50)+SUMIF('2020'!$A$2:$A$50,$A47,'2020'!L$2:L$50)+SUMIF('2019'!$A$2:$A$50,$A47,'2019'!L$2:L$50)+SUMIF('2018'!$A$2:$A$50,$A47,'2018'!L$2:L$50)+SUMIF('2017'!$A$2:$A$50,$A47,'2017'!L$2:L$50)+SUMIF('2016'!$A$2:$A$50,$A47,'2016'!L$2:L$50)+SUMIF('2015'!$A$2:$A$50,$A47,'2015'!L$2:L$50)+SUMIF('2014'!$A$2:$A$50,$A47,'2014'!L$2:L$50)+SUMIF('2013'!$A$2:$A$50,$A47,'2013'!L$2:L$50)+SUMIF('2012'!$A$2:$A$50,$A47,'2012'!L$2:L$50)</f>
        <v>3</v>
      </c>
      <c r="O47" s="14">
        <f>SUMIF('2024'!$A$2:$A$50,$A47,'2024'!O$2:O$50)+SUMIF('2023'!$A$2:$A$50,$A47,'2023'!O$2:O$50)+SUMIF('2022'!$A$2:$A$50,$A47,'2022'!M$2:M$50)+SUMIF('2021'!$A$2:$A$50,$A47,'2021'!M$2:M$50)+SUMIF('2020'!$A$2:$A$50,$A47,'2020'!M$2:M$50)+SUMIF('2019'!$A$2:$A$50,$A47,'2019'!M$2:M$50)+SUMIF('2018'!$A$2:$A$50,$A47,'2018'!M$2:M$50)+SUMIF('2017'!$A$2:$A$50,$A47,'2017'!M$2:M$50)+SUMIF('2016'!$A$2:$A$50,$A47,'2016'!M$2:M$50)+SUMIF('2015'!$A$2:$A$50,$A47,'2015'!M$2:M$50)+SUMIF('2014'!$A$2:$A$50,$A47,'2014'!M$2:M$50)+SUMIF('2013'!$A$2:$A$50,$A47,'2013'!M$2:M$50)+SUMIF('2012'!$A$2:$A$50,$A47,'2012'!M$2:M$50)</f>
        <v>0</v>
      </c>
      <c r="P47" s="14">
        <f t="shared" si="8"/>
        <v>35</v>
      </c>
      <c r="Q47" s="14">
        <f t="shared" si="9"/>
        <v>311.60000000000002</v>
      </c>
      <c r="R47" s="14">
        <f>SUMIF('2024'!$A$2:$A$50,$A47,'2024'!R$2:R$50)+SUMIF('2023'!$A$2:$A$50,$A47,'2023'!R$2:R$50)+SUMIF('2022'!$A$2:$A$50,$A47,'2022'!P$2:P$50)+SUMIF('2021'!$A$2:$A$50,$A47,'2021'!P$2:P$50)+SUMIF('2020'!$A$2:$A$50,$A47,'2020'!P$2:P$50)+SUMIF('2019'!$A$2:$A$50,$A47,'2019'!P$2:P$50)+SUMIF('2018'!$A$2:$A$50,$A47,'2018'!P$2:P$50)+SUMIF('2017'!$A$2:$A$50,$A47,'2017'!P$2:P$50)+SUMIF('2016'!$A$2:$A$50,$A47,'2016'!P$2:P$50)+SUMIF('2015'!$A$2:$A$50,$A47,'2015'!P$2:P$50)+SUMIF('2014'!$A$2:$A$50,$A47,'2014'!P$2:P$50)+SUMIF('2013'!$A$2:$A$50,$A47,'2013'!P$2:P$50)+SUMIF('2012'!$A$2:$A$50,$A47,'2012'!P$2:P$50)</f>
        <v>1456</v>
      </c>
      <c r="S47" s="14">
        <f>SUMIF('2024'!$A$2:$A$50,$A47,'2024'!S$2:S$50)+SUMIF('2023'!$A$2:$A$50,$A47,'2023'!S$2:S$50)+SUMIF('2022'!$A$2:$A$50,$A47,'2022'!Q$2:Q$50)+SUMIF('2021'!$A$2:$A$50,$A47,'2021'!Q$2:Q$50)+SUMIF('2020'!$A$2:$A$50,$A47,'2020'!Q$2:Q$50)+SUMIF('2019'!$A$2:$A$50,$A47,'2019'!Q$2:Q$50)+SUMIF('2018'!$A$2:$A$50,$A47,'2018'!Q$2:Q$50)+SUMIF('2017'!$A$2:$A$50,$A47,'2017'!Q$2:Q$50)+SUMIF('2016'!$A$2:$A$50,$A47,'2016'!Q$2:Q$50)+SUMIF('2015'!$A$2:$A$50,$A47,'2015'!Q$2:Q$50)+SUMIF('2014'!$A$2:$A$50,$A47,'2014'!Q$2:Q$50)+SUMIF('2013'!$A$2:$A$50,$A47,'2013'!Q$2:Q$50)+SUMIF('2012'!$A$2:$A$50,$A47,'2012'!Q$2:Q$50)</f>
        <v>72</v>
      </c>
      <c r="T47" s="15">
        <f t="shared" si="10"/>
        <v>20.222222222222221</v>
      </c>
      <c r="U47" s="15">
        <f t="shared" si="11"/>
        <v>4.6726572528883183</v>
      </c>
      <c r="V47" s="16">
        <f t="shared" si="12"/>
        <v>26.000000000000004</v>
      </c>
      <c r="W47" s="17" cm="1">
        <f t="array" ref="W47">MAX(IF('2024'!$A$2:$A$50=$A47,'2024'!$W$2:$W$50),IF('2023'!$A$2:$A$50=$A47,'2023'!$W$2:$W$50),IF('2022'!$A$2:$A$50=$A47,'2022'!$U$2:U$50),IF('2021'!$A$2:$A$50=$A47,'2021'!$U$2:U$50),IF('2020'!$A$2:$A$50=$A47,'2020'!$U$2:U$50),IF('2019'!$A$2:$A$50=$A47,'2019'!$U$2:U$50),IF('2018'!$A$2:$A$50=$A47,'2018'!$U$2:U$50),IF('2017'!$A$2:$A$50=$A47,'2017'!$U$2:U$50),IF('2016'!$A$2:$A$50=$A47,'2016'!$U$2:U$50),IF('2015'!$A$2:$A$50=$A47,'2015'!$U$2:U$50),IF('2014'!$A$2:$A$50=$A47,'2014'!$U$2:U$50),IF('2013'!$A$2:$A$50=$A47,'2013'!$U$2:U$50),IF('2012'!$A$2:$A$50=$A47,'2012'!$U$2:U$50))</f>
        <v>5</v>
      </c>
      <c r="X47" s="18" t="s">
        <v>23</v>
      </c>
      <c r="Y47" s="19" cm="1">
        <f t="array" ref="Y47">MIN(IF(IF('2024'!$A$2:A$50=$A47,1,0)*IF('2024'!$W$2:$W$50=$W47,1,0)&gt;0,'2024'!$Y$2:$Y$50),IF(IF('2023'!$A$2:A$50=$A47,1,0)*IF('2023'!$W$2:$W$50=$W47,1,0)&gt;0,'2023'!$Y$2:$Y$50),IF(IF('2022'!$A$2:A$50=$A47,1,0)*IF('2022'!$U$2:$U$50=$W47,1,0)&gt;0,'2022'!$W$2:$W$50),IF(IF('2021'!$A$2:A$50=$A47,1,0)*IF('2021'!$U$2:$U$50=$W47,1,0)&gt;0,'2021'!$W$2:$W$50),IF(IF('2020'!$A$2:A$50=$A47,1,0)*IF('2020'!$U$2:$U$50=$W47,1,0)&gt;0,'2020'!$W$2:$W$50),IF(IF('2019'!$A$2:A$50=$A47,1,0)*IF('2019'!$U$2:$U$50=$W47,1,0)&gt;0,'2019'!$W$2:$W$50),IF(IF('2018'!$A$2:A$50=$A47,1,0)*IF('2018'!$U$2:$U$50=$W47,1,0)&gt;0,'2018'!$W$2:$W$50),IF(IF('2017'!$A$2:A$50=$A47,1,0)*IF('2017'!$U$2:$U$50=$W47,1,0)&gt;0,'2017'!$W$2:$W$50),IF(IF('2016'!$A$2:A$50=$A47,1,0)*IF('2016'!$U$2:$U$50=$W47,1,0)&gt;0,'2016'!$W$2:$W$50),IF(IF('2015'!$A$2:A$50=$A47,1,0)*IF('2015'!$U$2:$U$50=$W47,1,0)&gt;0,'2015'!$W$2:$W$50),IF(IF('2014'!$A$2:A$50=$A47,1,0)*IF('2014'!$U$2:$U$50=$W47,1,0)&gt;0,'2014'!$W$2:$W$50),IF(IF('2013'!$A$2:A$50=$A47,1,0)*IF('2013'!$U$2:$U$50=$W47,1,0)&gt;0,'2013'!$W$2:$W$50),IF(IF('2012'!$A$2:A$50=$A47,1,0)*IF('2012'!$U$2:$U$50=$W47,1,0)&gt;0,'2012'!$W$2:$W$50))</f>
        <v>39</v>
      </c>
      <c r="Z47" s="20"/>
      <c r="AA47" s="21" cm="1">
        <f t="array" ref="AA47">SUM(IF('2024'!$A$2:$A$50=$A47,TRUNC('2024'!Q$2:Q$50),0))+SUM(IF('2023'!$A$2:$A$50=$A47,TRUNC('2023'!Q$2:Q$50),0))+SUM(IF('2022'!$A$2:$A$50=$A47,TRUNC('2022'!O$2:O$50),0))+SUM(IF('2021'!$A$2:$A$50=$A47,TRUNC('2021'!O$2:O$50),0))+SUM(IF('2020'!$A$2:$A$50=$A47,TRUNC('2020'!O$2:O$50),0))+SUM(IF('2019'!$A$2:$A$50=$A47,TRUNC('2019'!O$2:O$50),0))+SUM(IF('2018'!$A$2:$A$50=$A47,TRUNC('2018'!O$2:O$50),0))+SUM(IF('2017'!$A$2:$A$50=$A47,TRUNC('2017'!O$2:O$50),0))+SUM(IF('2016'!$A$2:$A$50=$A47,TRUNC('2016'!O$2:O$50),0))+SUM(IF('2015'!$A$2:$A$50=$A47,TRUNC('2015'!O$2:O$50),0))+SUM(IF('2014'!$A$2:$A$50=$A47,TRUNC('2014'!O$2:O$50),0))+SUM(IF('2013'!$A$2:$A$50=$A47,TRUNC('2013'!O$2:O$50),0))+SUM(IF('2012'!$A$2:$A$50=$A47,TRUNC('2012'!O$2:O$50),0))</f>
        <v>310</v>
      </c>
      <c r="AB47" s="21" cm="1">
        <f t="array" ref="AB47">SUM(IF('2024'!$A$2:$A$50=$A47,MOD('2024'!Q$2:Q$50,1),0))+SUM(IF('2023'!$A$2:$A$50=$A47,MOD('2023'!Q$2:Q$50,1),0))+SUM(IF('2022'!$A$2:$A$50=$A47,MOD('2022'!O$2:O$50,1),0))+SUM(IF('2021'!$A$2:$A$50=$A47,MOD('2021'!O$2:O$50,1),0))+SUM(IF('2020'!$A$2:$A$50=$A47,MOD('2020'!O$2:O$50,1),0))+SUM(IF('2019'!$A$2:$A$50=$A47,MOD('2019'!O$2:O$50,1),0))+SUM(IF('2018'!$A$2:$A$50=$A47,MOD('2018'!O$2:O$50,1),0))+SUM(IF('2017'!$A$2:$A$50=$A47,MOD('2017'!O$2:O$50,1),0))+SUM(IF('2016'!$A$2:$A$50=$A47,MOD('2016'!O$2:O$50,1),0))+SUM(IF('2015'!$A$2:$A$50=$A47,MOD('2015'!O$2:O$50,1),0))+SUM(IF('2014'!$A$2:$A$50=$A47,MOD('2014'!O$2:O$50,1),0))+SUM(IF('2013'!$A$2:$A$50=$A47,MOD('2013'!O$2:O$50,1),0))+SUM(IF('2012'!$A$2:$A$50=$A47,MOD('2012'!O$2:O$50,1),0))</f>
        <v>1.1999999999999957</v>
      </c>
      <c r="AC47" s="21">
        <f t="shared" si="6"/>
        <v>1.5999999999999956</v>
      </c>
    </row>
    <row r="48" spans="1:29" ht="14.25" customHeight="1" x14ac:dyDescent="0.6">
      <c r="A48" s="13" t="s">
        <v>67</v>
      </c>
      <c r="B48" s="14">
        <f>SUMIF('2024'!$A$2:$A$50,$A48,'2024'!B$2:B$50)+SUMIF('2023'!$A$2:$A$50,$A48,'2023'!B$2:B$50)+SUMIF('2022'!$A$2:$A$50,$A48,'2022'!B$2:B$50)+SUMIF('2021'!$A$2:$A$50,$A48,'2021'!B$2:B$50)+SUMIF('2020'!$A$2:$A$50,$A48,'2020'!B$2:B$50)+SUMIF('2019'!$A$2:$A$50,$A48,'2019'!B$2:B$50)+SUMIF('2018'!$A$2:$A$50,$A48,'2018'!B$2:B$50)+SUMIF('2017'!$A$2:$A$50,$A48,'2017'!B$2:B$50)+SUMIF('2016'!$A$2:$A$50,$A48,'2016'!B$2:B$50)+SUMIF('2015'!$A$2:$A$50,$A48,'2015'!B$2:B$50)+SUMIF('2014'!$A$2:$A$50,$A48,'2014'!B$2:B$50)+SUMIF('2013'!$A$2:$A$50,$A48,'2013'!B$2:B$50)+SUMIF('2012'!$A$2:$A$50,$A48,'2012'!B$2:B$50)</f>
        <v>31</v>
      </c>
      <c r="C48" s="14">
        <f>SUMIF('2024'!$A$2:$A$50,$A48,'2024'!C$2:C$50)+SUMIF('2023'!$A$2:$A$50,$A48,'2023'!C$2:C$50)+SUMIF('2022'!$A$2:$A$50,$A48,'2022'!C$2:C$50)+SUMIF('2021'!$A$2:$A$50,$A48,'2021'!C$2:C$50)+SUMIF('2020'!$A$2:$A$50,$A48,'2020'!C$2:C$50)+SUMIF('2019'!$A$2:$A$50,$A48,'2019'!C$2:C$50)+SUMIF('2018'!$A$2:$A$50,$A48,'2018'!C$2:C$50)+SUMIF('2017'!$A$2:$A$50,$A48,'2017'!C$2:C$50)+SUMIF('2016'!$A$2:$A$50,$A48,'2016'!C$2:C$50)+SUMIF('2015'!$A$2:$A$50,$A48,'2015'!C$2:C$50)+SUMIF('2014'!$A$2:$A$50,$A48,'2014'!C$2:C$50)+SUMIF('2013'!$A$2:$A$50,$A48,'2013'!C$2:C$50)+SUMIF('2012'!$A$2:$A$50,$A48,'2012'!C$2:C$50)</f>
        <v>29</v>
      </c>
      <c r="D48" s="14">
        <f>SUMIF('2024'!$A$2:$A$50,$A48,'2024'!D$2:D$50)+SUMIF('2023'!$A$2:$A$50,$A48,'2023'!D$2:D$50)+SUMIF('2022'!$A$2:$A$50,$A48,'2022'!D$2:D$50)+SUMIF('2021'!$A$2:$A$50,$A48,'2021'!D$2:D$50)+SUMIF('2020'!$A$2:$A$50,$A48,'2020'!D$2:D$50)+SUMIF('2019'!$A$2:$A$50,$A48,'2019'!D$2:D$50)+SUMIF('2018'!$A$2:$A$50,$A48,'2018'!D$2:D$50)+SUMIF('2017'!$A$2:$A$50,$A48,'2017'!D$2:D$50)+SUMIF('2016'!$A$2:$A$50,$A48,'2016'!D$2:D$50)+SUMIF('2015'!$A$2:$A$50,$A48,'2015'!D$2:D$50)+SUMIF('2014'!$A$2:$A$50,$A48,'2014'!D$2:D$50)+SUMIF('2013'!$A$2:$A$50,$A48,'2013'!D$2:D$50)+SUMIF('2012'!$A$2:$A$50,$A48,'2012'!D$2:D$50)</f>
        <v>314</v>
      </c>
      <c r="E48" s="14" cm="1">
        <f t="array" ref="E48">MAX(IF('2024'!$A$2:$A$50=$A48,'2024'!E$2:E$50),IF('2023'!$A$2:$A$50=$A48,'2023'!E$2:E$50),IF('2022'!$A$2:$A$50=$A48,'2022'!E$2:E$50),IF('2021'!$A$2:$A$50=$A48,'2021'!E$2:E$50),IF('2020'!$A$2:$A$50=$A48,'2020'!E$2:E$50),IF('2019'!$A$2:$A$50=$A48,'2019'!E$2:E$50),IF('2018'!$A$2:$A$50=$A48,'2018'!E$2:E$50),IF('2017'!$A$2:$A$50=$A48,'2017'!E$2:E$50),IF('2016'!$A$2:$A$50=$A48,'2016'!E$2:E$50),IF('2015'!$A$2:$A$50=$A48,'2015'!E$2:E$50),IF('2014'!$A$2:$A$50=$A48,'2014'!E$2:E$50),IF('2013'!$A$2:$A$50=$A48,'2013'!E$2:E$50),IF('2012'!$A$2:$A$50=$A48,'2012'!E$2:E$50))</f>
        <v>48</v>
      </c>
      <c r="F48" s="14">
        <f>SUMIF('2024'!$A$2:$A$50,$A48,'2024'!F$2:F$50)+SUMIF('2023'!$A$2:$A$50,$A48,'2023'!F$2:F$50)+SUMIF('2022'!$A$2:$A$50,$A48,'2022'!F$2:F$50)+SUMIF('2021'!$A$2:$A$50,$A48,'2021'!F$2:F$50)+SUMIF('2020'!$A$2:$A$50,$A48,'2020'!F$2:F$50)+SUMIF('2019'!$A$2:$A$50,$A48,'2019'!F$2:F$50)+SUMIF('2018'!$A$2:$A$50,$A48,'2018'!F$2:F$50)+SUMIF('2017'!$A$2:$A$50,$A48,'2017'!F$2:F$50)+SUMIF('2016'!$A$2:$A$50,$A48,'2016'!F$2:F$50)+SUMIF('2015'!$A$2:$A$50,$A48,'2015'!F$2:F$50)+SUMIF('2014'!$A$2:$A$50,$A48,'2014'!F$2:F$50)+SUMIF('2013'!$A$2:$A$50,$A48,'2013'!F$2:F$50)+SUMIF('2012'!$A$2:$A$50,$A48,'2012'!F$2:F$50)</f>
        <v>4</v>
      </c>
      <c r="G48" s="15">
        <f t="shared" si="7"/>
        <v>12.56</v>
      </c>
      <c r="H48" s="14">
        <f>SUMIF('2024'!$A$2:$A$50,$A48,'2024'!H$2:H$50)+SUMIF('2023'!$A$2:$A$50,$A48,'2023'!H$2:H$50)+SUMIF('2022'!$A$2:$A$50,$A48,'2022'!H$2:H$50)+SUMIF('2021'!$A$2:$A$50,$A48,'2021'!H$2:H$50)+SUMIF('2020'!$A$2:$A$50,$A48,'2020'!H$2:H$50)+SUMIF('2019'!$A$2:$A$50,$A48,'2019'!H$2:H$50)+SUMIF('2018'!$A$2:$A$50,$A48,'2018'!H$2:H$50)+SUMIF('2017'!$A$2:$A$50,$A48,'2017'!H$2:H$50)+SUMIF('2016'!$A$2:$A$50,$A48,'2016'!H$2:H$50)+SUMIF('2015'!$A$2:$A$50,$A48,'2015'!H$2:H$50)+SUMIF('2014'!$A$2:$A$50,$A48,'2014'!H$2:H$50)+SUMIF('2013'!$A$2:$A$50,$A48,'2013'!H$2:H$50)+SUMIF('2012'!$A$2:$A$50,$A48,'2012'!H$2:H$50)</f>
        <v>0</v>
      </c>
      <c r="I48" s="14">
        <f>SUMIF('2024'!$A$2:$A$50,$A48,'2024'!I$2:I$50)+SUMIF('2023'!$A$2:$A$50,$A48,'2023'!I$2:I$50)+SUMIF('2022'!$A$2:$A$50,$A48,'2022'!I$2:I$50)+SUMIF('2021'!$A$2:$A$50,$A48,'2021'!I$2:I$50)+SUMIF('2020'!$A$2:$A$50,$A48,'2020'!I$2:I$50)+SUMIF('2019'!$A$2:$A$50,$A48,'2019'!I$2:I$50)+SUMIF('2018'!$A$2:$A$50,$A48,'2018'!I$2:I$50)+SUMIF('2017'!$A$2:$A$50,$A48,'2017'!I$2:I$50)+SUMIF('2016'!$A$2:$A$50,$A48,'2016'!I$2:I$50)+SUMIF('2015'!$A$2:$A$50,$A48,'2015'!I$2:I$50)+SUMIF('2014'!$A$2:$A$50,$A48,'2014'!I$2:I$50)+SUMIF('2013'!$A$2:$A$50,$A48,'2013'!I$2:I$50)+SUMIF('2012'!$A$2:$A$50,$A48,'2012'!I$2:I$50)</f>
        <v>0</v>
      </c>
      <c r="J48" s="14">
        <f>SUMIF('2024'!$A$2:$A$50,$A48,'2024'!J$2:J$50)+SUMIF('2023'!$A$2:$A$50,$A48,'2023'!J$2:J$50)</f>
        <v>0</v>
      </c>
      <c r="K48" s="14">
        <f>SUMIF('2024'!$A$2:$A$50,$A48,'2024'!K$2:K$50)+SUMIF('2023'!$A$2:$A$50,$A48,'2023'!K$2:K$50)</f>
        <v>0</v>
      </c>
      <c r="L48" s="14">
        <f>SUMIF('2024'!$A$2:$A$50,$A48,'2024'!L$2:L$50)+SUMIF('2023'!$A$2:$A$50,$A48,'2023'!L$2:L$50)+SUMIF('2022'!$A$2:$A$50,$A48,'2022'!J$2:J$50)+SUMIF('2021'!$A$2:$A$50,$A48,'2021'!J$2:J$50)+SUMIF('2020'!$A$2:$A$50,$A48,'2020'!J$2:J$50)+SUMIF('2019'!$A$2:$A$50,$A48,'2019'!J$2:J$50)+SUMIF('2018'!$A$2:$A$50,$A48,'2018'!J$2:J$50)+SUMIF('2017'!$A$2:$A$50,$A48,'2017'!J$2:J$50)+SUMIF('2016'!$A$2:$A$50,$A48,'2016'!J$2:J$50)+SUMIF('2015'!$A$2:$A$50,$A48,'2015'!J$2:J$50)+SUMIF('2014'!$A$2:$A$50,$A48,'2014'!J$2:J$50)+SUMIF('2013'!$A$2:$A$50,$A48,'2013'!J$2:J$50)+SUMIF('2012'!$A$2:$A$50,$A48,'2012'!J$2:J$50)</f>
        <v>3</v>
      </c>
      <c r="M48" s="14">
        <f>SUMIF('2024'!$A$2:$A$50,$A48,'2024'!M$2:M$50)+SUMIF('2023'!$A$2:$A$50,$A48,'2023'!M$2:M$50)+SUMIF('2022'!$A$2:$A$50,$A48,'2022'!K$2:K$50)+SUMIF('2021'!$A$2:$A$50,$A48,'2021'!K$2:K$50)+SUMIF('2020'!$A$2:$A$50,$A48,'2020'!K$2:K$50)+SUMIF('2019'!$A$2:$A$50,$A48,'2019'!K$2:K$50)+SUMIF('2018'!$A$2:$A$50,$A48,'2018'!K$2:K$50)+SUMIF('2017'!$A$2:$A$50,$A48,'2017'!K$2:K$50)+SUMIF('2016'!$A$2:$A$50,$A48,'2016'!K$2:K$50)+SUMIF('2015'!$A$2:$A$50,$A48,'2015'!K$2:K$50)+SUMIF('2014'!$A$2:$A$50,$A48,'2014'!K$2:K$50)+SUMIF('2013'!$A$2:$A$50,$A48,'2013'!K$2:K$50)+SUMIF('2012'!$A$2:$A$50,$A48,'2012'!K$2:K$50)</f>
        <v>14</v>
      </c>
      <c r="N48" s="14">
        <f>SUMIF('2024'!$A$2:$A$50,$A48,'2024'!N$2:N$50)+SUMIF('2023'!$A$2:$A$50,$A48,'2023'!N$2:N$50)+SUMIF('2022'!$A$2:$A$50,$A48,'2022'!L$2:L$50)+SUMIF('2021'!$A$2:$A$50,$A48,'2021'!L$2:L$50)+SUMIF('2020'!$A$2:$A$50,$A48,'2020'!L$2:L$50)+SUMIF('2019'!$A$2:$A$50,$A48,'2019'!L$2:L$50)+SUMIF('2018'!$A$2:$A$50,$A48,'2018'!L$2:L$50)+SUMIF('2017'!$A$2:$A$50,$A48,'2017'!L$2:L$50)+SUMIF('2016'!$A$2:$A$50,$A48,'2016'!L$2:L$50)+SUMIF('2015'!$A$2:$A$50,$A48,'2015'!L$2:L$50)+SUMIF('2014'!$A$2:$A$50,$A48,'2014'!L$2:L$50)+SUMIF('2013'!$A$2:$A$50,$A48,'2013'!L$2:L$50)+SUMIF('2012'!$A$2:$A$50,$A48,'2012'!L$2:L$50)</f>
        <v>0</v>
      </c>
      <c r="O48" s="14">
        <f>SUMIF('2024'!$A$2:$A$50,$A48,'2024'!O$2:O$50)+SUMIF('2023'!$A$2:$A$50,$A48,'2023'!O$2:O$50)+SUMIF('2022'!$A$2:$A$50,$A48,'2022'!M$2:M$50)+SUMIF('2021'!$A$2:$A$50,$A48,'2021'!M$2:M$50)+SUMIF('2020'!$A$2:$A$50,$A48,'2020'!M$2:M$50)+SUMIF('2019'!$A$2:$A$50,$A48,'2019'!M$2:M$50)+SUMIF('2018'!$A$2:$A$50,$A48,'2018'!M$2:M$50)+SUMIF('2017'!$A$2:$A$50,$A48,'2017'!M$2:M$50)+SUMIF('2016'!$A$2:$A$50,$A48,'2016'!M$2:M$50)+SUMIF('2015'!$A$2:$A$50,$A48,'2015'!M$2:M$50)+SUMIF('2014'!$A$2:$A$50,$A48,'2014'!M$2:M$50)+SUMIF('2013'!$A$2:$A$50,$A48,'2013'!M$2:M$50)+SUMIF('2012'!$A$2:$A$50,$A48,'2012'!M$2:M$50)</f>
        <v>0</v>
      </c>
      <c r="P48" s="14">
        <f t="shared" si="8"/>
        <v>14</v>
      </c>
      <c r="Q48" s="14">
        <f t="shared" si="9"/>
        <v>144</v>
      </c>
      <c r="R48" s="14">
        <f>SUMIF('2024'!$A$2:$A$50,$A48,'2024'!R$2:R$50)+SUMIF('2023'!$A$2:$A$50,$A48,'2023'!R$2:R$50)+SUMIF('2022'!$A$2:$A$50,$A48,'2022'!P$2:P$50)+SUMIF('2021'!$A$2:$A$50,$A48,'2021'!P$2:P$50)+SUMIF('2020'!$A$2:$A$50,$A48,'2020'!P$2:P$50)+SUMIF('2019'!$A$2:$A$50,$A48,'2019'!P$2:P$50)+SUMIF('2018'!$A$2:$A$50,$A48,'2018'!P$2:P$50)+SUMIF('2017'!$A$2:$A$50,$A48,'2017'!P$2:P$50)+SUMIF('2016'!$A$2:$A$50,$A48,'2016'!P$2:P$50)+SUMIF('2015'!$A$2:$A$50,$A48,'2015'!P$2:P$50)+SUMIF('2014'!$A$2:$A$50,$A48,'2014'!P$2:P$50)+SUMIF('2013'!$A$2:$A$50,$A48,'2013'!P$2:P$50)+SUMIF('2012'!$A$2:$A$50,$A48,'2012'!P$2:P$50)</f>
        <v>699</v>
      </c>
      <c r="S48" s="14">
        <f>SUMIF('2024'!$A$2:$A$50,$A48,'2024'!S$2:S$50)+SUMIF('2023'!$A$2:$A$50,$A48,'2023'!S$2:S$50)+SUMIF('2022'!$A$2:$A$50,$A48,'2022'!Q$2:Q$50)+SUMIF('2021'!$A$2:$A$50,$A48,'2021'!Q$2:Q$50)+SUMIF('2020'!$A$2:$A$50,$A48,'2020'!Q$2:Q$50)+SUMIF('2019'!$A$2:$A$50,$A48,'2019'!Q$2:Q$50)+SUMIF('2018'!$A$2:$A$50,$A48,'2018'!Q$2:Q$50)+SUMIF('2017'!$A$2:$A$50,$A48,'2017'!Q$2:Q$50)+SUMIF('2016'!$A$2:$A$50,$A48,'2016'!Q$2:Q$50)+SUMIF('2015'!$A$2:$A$50,$A48,'2015'!Q$2:Q$50)+SUMIF('2014'!$A$2:$A$50,$A48,'2014'!Q$2:Q$50)+SUMIF('2013'!$A$2:$A$50,$A48,'2013'!Q$2:Q$50)+SUMIF('2012'!$A$2:$A$50,$A48,'2012'!Q$2:Q$50)</f>
        <v>39</v>
      </c>
      <c r="T48" s="15">
        <f t="shared" si="10"/>
        <v>17.923076923076923</v>
      </c>
      <c r="U48" s="15">
        <f t="shared" si="11"/>
        <v>4.854166666666667</v>
      </c>
      <c r="V48" s="16">
        <f t="shared" si="12"/>
        <v>22.153846153846153</v>
      </c>
      <c r="W48" s="17" cm="1">
        <f t="array" ref="W48">MAX(IF('2024'!$A$2:$A$50=$A48,'2024'!$W$2:$W$50),IF('2023'!$A$2:$A$50=$A48,'2023'!$W$2:$W$50),IF('2022'!$A$2:$A$50=$A48,'2022'!$U$2:U$50),IF('2021'!$A$2:$A$50=$A48,'2021'!$U$2:U$50),IF('2020'!$A$2:$A$50=$A48,'2020'!$U$2:U$50),IF('2019'!$A$2:$A$50=$A48,'2019'!$U$2:U$50),IF('2018'!$A$2:$A$50=$A48,'2018'!$U$2:U$50),IF('2017'!$A$2:$A$50=$A48,'2017'!$U$2:U$50),IF('2016'!$A$2:$A$50=$A48,'2016'!$U$2:U$50),IF('2015'!$A$2:$A$50=$A48,'2015'!$U$2:U$50),IF('2014'!$A$2:$A$50=$A48,'2014'!$U$2:U$50),IF('2013'!$A$2:$A$50=$A48,'2013'!$U$2:U$50),IF('2012'!$A$2:$A$50=$A48,'2012'!$U$2:U$50))</f>
        <v>4</v>
      </c>
      <c r="X48" s="18" t="s">
        <v>23</v>
      </c>
      <c r="Y48" s="19" cm="1">
        <f t="array" ref="Y48">MIN(IF(IF('2024'!$A$2:A$50=$A48,1,0)*IF('2024'!$W$2:$W$50=$W48,1,0)&gt;0,'2024'!$Y$2:$Y$50),IF(IF('2023'!$A$2:A$50=$A48,1,0)*IF('2023'!$W$2:$W$50=$W48,1,0)&gt;0,'2023'!$Y$2:$Y$50),IF(IF('2022'!$A$2:A$50=$A48,1,0)*IF('2022'!$U$2:$U$50=$W48,1,0)&gt;0,'2022'!$W$2:$W$50),IF(IF('2021'!$A$2:A$50=$A48,1,0)*IF('2021'!$U$2:$U$50=$W48,1,0)&gt;0,'2021'!$W$2:$W$50),IF(IF('2020'!$A$2:A$50=$A48,1,0)*IF('2020'!$U$2:$U$50=$W48,1,0)&gt;0,'2020'!$W$2:$W$50),IF(IF('2019'!$A$2:A$50=$A48,1,0)*IF('2019'!$U$2:$U$50=$W48,1,0)&gt;0,'2019'!$W$2:$W$50),IF(IF('2018'!$A$2:A$50=$A48,1,0)*IF('2018'!$U$2:$U$50=$W48,1,0)&gt;0,'2018'!$W$2:$W$50),IF(IF('2017'!$A$2:A$50=$A48,1,0)*IF('2017'!$U$2:$U$50=$W48,1,0)&gt;0,'2017'!$W$2:$W$50),IF(IF('2016'!$A$2:A$50=$A48,1,0)*IF('2016'!$U$2:$U$50=$W48,1,0)&gt;0,'2016'!$W$2:$W$50),IF(IF('2015'!$A$2:A$50=$A48,1,0)*IF('2015'!$U$2:$U$50=$W48,1,0)&gt;0,'2015'!$W$2:$W$50),IF(IF('2014'!$A$2:A$50=$A48,1,0)*IF('2014'!$U$2:$U$50=$W48,1,0)&gt;0,'2014'!$W$2:$W$50),IF(IF('2013'!$A$2:A$50=$A48,1,0)*IF('2013'!$U$2:$U$50=$W48,1,0)&gt;0,'2013'!$W$2:$W$50),IF(IF('2012'!$A$2:A$50=$A48,1,0)*IF('2012'!$U$2:$U$50=$W48,1,0)&gt;0,'2012'!$W$2:$W$50))</f>
        <v>23</v>
      </c>
      <c r="Z48" s="20"/>
      <c r="AA48" s="21" cm="1">
        <f t="array" ref="AA48">SUM(IF('2024'!$A$2:$A$50=$A48,TRUNC('2024'!Q$2:Q$50),0))+SUM(IF('2023'!$A$2:$A$50=$A48,TRUNC('2023'!Q$2:Q$50),0))+SUM(IF('2022'!$A$2:$A$50=$A48,TRUNC('2022'!O$2:O$50),0))+SUM(IF('2021'!$A$2:$A$50=$A48,TRUNC('2021'!O$2:O$50),0))+SUM(IF('2020'!$A$2:$A$50=$A48,TRUNC('2020'!O$2:O$50),0))+SUM(IF('2019'!$A$2:$A$50=$A48,TRUNC('2019'!O$2:O$50),0))+SUM(IF('2018'!$A$2:$A$50=$A48,TRUNC('2018'!O$2:O$50),0))+SUM(IF('2017'!$A$2:$A$50=$A48,TRUNC('2017'!O$2:O$50),0))+SUM(IF('2016'!$A$2:$A$50=$A48,TRUNC('2016'!O$2:O$50),0))+SUM(IF('2015'!$A$2:$A$50=$A48,TRUNC('2015'!O$2:O$50),0))+SUM(IF('2014'!$A$2:$A$50=$A48,TRUNC('2014'!O$2:O$50),0))+SUM(IF('2013'!$A$2:$A$50=$A48,TRUNC('2013'!O$2:O$50),0))+SUM(IF('2012'!$A$2:$A$50=$A48,TRUNC('2012'!O$2:O$50),0))</f>
        <v>144</v>
      </c>
      <c r="AB48" s="21" cm="1">
        <f t="array" ref="AB48">SUM(IF('2024'!$A$2:$A$50=$A48,MOD('2024'!Q$2:Q$50,1),0))+SUM(IF('2023'!$A$2:$A$50=$A48,MOD('2023'!Q$2:Q$50,1),0))+SUM(IF('2022'!$A$2:$A$50=$A48,MOD('2022'!O$2:O$50,1),0))+SUM(IF('2021'!$A$2:$A$50=$A48,MOD('2021'!O$2:O$50,1),0))+SUM(IF('2020'!$A$2:$A$50=$A48,MOD('2020'!O$2:O$50,1),0))+SUM(IF('2019'!$A$2:$A$50=$A48,MOD('2019'!O$2:O$50,1),0))+SUM(IF('2018'!$A$2:$A$50=$A48,MOD('2018'!O$2:O$50,1),0))+SUM(IF('2017'!$A$2:$A$50=$A48,MOD('2017'!O$2:O$50,1),0))+SUM(IF('2016'!$A$2:$A$50=$A48,MOD('2016'!O$2:O$50,1),0))+SUM(IF('2015'!$A$2:$A$50=$A48,MOD('2015'!O$2:O$50,1),0))+SUM(IF('2014'!$A$2:$A$50=$A48,MOD('2014'!O$2:O$50,1),0))+SUM(IF('2013'!$A$2:$A$50=$A48,MOD('2013'!O$2:O$50,1),0))+SUM(IF('2012'!$A$2:$A$50=$A48,MOD('2012'!O$2:O$50,1),0))</f>
        <v>0</v>
      </c>
      <c r="AC48" s="21">
        <f t="shared" si="6"/>
        <v>0</v>
      </c>
    </row>
    <row r="49" spans="1:29" ht="14.25" customHeight="1" x14ac:dyDescent="0.6">
      <c r="A49" s="13" t="s">
        <v>68</v>
      </c>
      <c r="B49" s="14">
        <f>SUMIF('2024'!$A$2:$A$50,$A49,'2024'!B$2:B$50)+SUMIF('2023'!$A$2:$A$50,$A49,'2023'!B$2:B$50)+SUMIF('2022'!$A$2:$A$50,$A49,'2022'!B$2:B$50)+SUMIF('2021'!$A$2:$A$50,$A49,'2021'!B$2:B$50)+SUMIF('2020'!$A$2:$A$50,$A49,'2020'!B$2:B$50)+SUMIF('2019'!$A$2:$A$50,$A49,'2019'!B$2:B$50)+SUMIF('2018'!$A$2:$A$50,$A49,'2018'!B$2:B$50)+SUMIF('2017'!$A$2:$A$50,$A49,'2017'!B$2:B$50)+SUMIF('2016'!$A$2:$A$50,$A49,'2016'!B$2:B$50)+SUMIF('2015'!$A$2:$A$50,$A49,'2015'!B$2:B$50)+SUMIF('2014'!$A$2:$A$50,$A49,'2014'!B$2:B$50)+SUMIF('2013'!$A$2:$A$50,$A49,'2013'!B$2:B$50)+SUMIF('2012'!$A$2:$A$50,$A49,'2012'!B$2:B$50)</f>
        <v>6</v>
      </c>
      <c r="C49" s="14">
        <f>SUMIF('2024'!$A$2:$A$50,$A49,'2024'!C$2:C$50)+SUMIF('2023'!$A$2:$A$50,$A49,'2023'!C$2:C$50)+SUMIF('2022'!$A$2:$A$50,$A49,'2022'!C$2:C$50)+SUMIF('2021'!$A$2:$A$50,$A49,'2021'!C$2:C$50)+SUMIF('2020'!$A$2:$A$50,$A49,'2020'!C$2:C$50)+SUMIF('2019'!$A$2:$A$50,$A49,'2019'!C$2:C$50)+SUMIF('2018'!$A$2:$A$50,$A49,'2018'!C$2:C$50)+SUMIF('2017'!$A$2:$A$50,$A49,'2017'!C$2:C$50)+SUMIF('2016'!$A$2:$A$50,$A49,'2016'!C$2:C$50)+SUMIF('2015'!$A$2:$A$50,$A49,'2015'!C$2:C$50)+SUMIF('2014'!$A$2:$A$50,$A49,'2014'!C$2:C$50)+SUMIF('2013'!$A$2:$A$50,$A49,'2013'!C$2:C$50)+SUMIF('2012'!$A$2:$A$50,$A49,'2012'!C$2:C$50)</f>
        <v>6</v>
      </c>
      <c r="D49" s="14">
        <f>SUMIF('2024'!$A$2:$A$50,$A49,'2024'!D$2:D$50)+SUMIF('2023'!$A$2:$A$50,$A49,'2023'!D$2:D$50)+SUMIF('2022'!$A$2:$A$50,$A49,'2022'!D$2:D$50)+SUMIF('2021'!$A$2:$A$50,$A49,'2021'!D$2:D$50)+SUMIF('2020'!$A$2:$A$50,$A49,'2020'!D$2:D$50)+SUMIF('2019'!$A$2:$A$50,$A49,'2019'!D$2:D$50)+SUMIF('2018'!$A$2:$A$50,$A49,'2018'!D$2:D$50)+SUMIF('2017'!$A$2:$A$50,$A49,'2017'!D$2:D$50)+SUMIF('2016'!$A$2:$A$50,$A49,'2016'!D$2:D$50)+SUMIF('2015'!$A$2:$A$50,$A49,'2015'!D$2:D$50)+SUMIF('2014'!$A$2:$A$50,$A49,'2014'!D$2:D$50)+SUMIF('2013'!$A$2:$A$50,$A49,'2013'!D$2:D$50)+SUMIF('2012'!$A$2:$A$50,$A49,'2012'!D$2:D$50)</f>
        <v>68</v>
      </c>
      <c r="E49" s="14" cm="1">
        <f t="array" ref="E49">MAX(IF('2024'!$A$2:$A$50=$A49,'2024'!E$2:E$50),IF('2023'!$A$2:$A$50=$A49,'2023'!E$2:E$50),IF('2022'!$A$2:$A$50=$A49,'2022'!E$2:E$50),IF('2021'!$A$2:$A$50=$A49,'2021'!E$2:E$50),IF('2020'!$A$2:$A$50=$A49,'2020'!E$2:E$50),IF('2019'!$A$2:$A$50=$A49,'2019'!E$2:E$50),IF('2018'!$A$2:$A$50=$A49,'2018'!E$2:E$50),IF('2017'!$A$2:$A$50=$A49,'2017'!E$2:E$50),IF('2016'!$A$2:$A$50=$A49,'2016'!E$2:E$50),IF('2015'!$A$2:$A$50=$A49,'2015'!E$2:E$50),IF('2014'!$A$2:$A$50=$A49,'2014'!E$2:E$50),IF('2013'!$A$2:$A$50=$A49,'2013'!E$2:E$50),IF('2012'!$A$2:$A$50=$A49,'2012'!E$2:E$50))</f>
        <v>16</v>
      </c>
      <c r="F49" s="14">
        <f>SUMIF('2024'!$A$2:$A$50,$A49,'2024'!F$2:F$50)+SUMIF('2023'!$A$2:$A$50,$A49,'2023'!F$2:F$50)+SUMIF('2022'!$A$2:$A$50,$A49,'2022'!F$2:F$50)+SUMIF('2021'!$A$2:$A$50,$A49,'2021'!F$2:F$50)+SUMIF('2020'!$A$2:$A$50,$A49,'2020'!F$2:F$50)+SUMIF('2019'!$A$2:$A$50,$A49,'2019'!F$2:F$50)+SUMIF('2018'!$A$2:$A$50,$A49,'2018'!F$2:F$50)+SUMIF('2017'!$A$2:$A$50,$A49,'2017'!F$2:F$50)+SUMIF('2016'!$A$2:$A$50,$A49,'2016'!F$2:F$50)+SUMIF('2015'!$A$2:$A$50,$A49,'2015'!F$2:F$50)+SUMIF('2014'!$A$2:$A$50,$A49,'2014'!F$2:F$50)+SUMIF('2013'!$A$2:$A$50,$A49,'2013'!F$2:F$50)+SUMIF('2012'!$A$2:$A$50,$A49,'2012'!F$2:F$50)</f>
        <v>0</v>
      </c>
      <c r="G49" s="15">
        <f t="shared" si="7"/>
        <v>11.333333333333334</v>
      </c>
      <c r="H49" s="14">
        <f>SUMIF('2024'!$A$2:$A$50,$A49,'2024'!H$2:H$50)+SUMIF('2023'!$A$2:$A$50,$A49,'2023'!H$2:H$50)+SUMIF('2022'!$A$2:$A$50,$A49,'2022'!H$2:H$50)+SUMIF('2021'!$A$2:$A$50,$A49,'2021'!H$2:H$50)+SUMIF('2020'!$A$2:$A$50,$A49,'2020'!H$2:H$50)+SUMIF('2019'!$A$2:$A$50,$A49,'2019'!H$2:H$50)+SUMIF('2018'!$A$2:$A$50,$A49,'2018'!H$2:H$50)+SUMIF('2017'!$A$2:$A$50,$A49,'2017'!H$2:H$50)+SUMIF('2016'!$A$2:$A$50,$A49,'2016'!H$2:H$50)+SUMIF('2015'!$A$2:$A$50,$A49,'2015'!H$2:H$50)+SUMIF('2014'!$A$2:$A$50,$A49,'2014'!H$2:H$50)+SUMIF('2013'!$A$2:$A$50,$A49,'2013'!H$2:H$50)+SUMIF('2012'!$A$2:$A$50,$A49,'2012'!H$2:H$50)</f>
        <v>0</v>
      </c>
      <c r="I49" s="14">
        <f>SUMIF('2024'!$A$2:$A$50,$A49,'2024'!I$2:I$50)+SUMIF('2023'!$A$2:$A$50,$A49,'2023'!I$2:I$50)+SUMIF('2022'!$A$2:$A$50,$A49,'2022'!I$2:I$50)+SUMIF('2021'!$A$2:$A$50,$A49,'2021'!I$2:I$50)+SUMIF('2020'!$A$2:$A$50,$A49,'2020'!I$2:I$50)+SUMIF('2019'!$A$2:$A$50,$A49,'2019'!I$2:I$50)+SUMIF('2018'!$A$2:$A$50,$A49,'2018'!I$2:I$50)+SUMIF('2017'!$A$2:$A$50,$A49,'2017'!I$2:I$50)+SUMIF('2016'!$A$2:$A$50,$A49,'2016'!I$2:I$50)+SUMIF('2015'!$A$2:$A$50,$A49,'2015'!I$2:I$50)+SUMIF('2014'!$A$2:$A$50,$A49,'2014'!I$2:I$50)+SUMIF('2013'!$A$2:$A$50,$A49,'2013'!I$2:I$50)+SUMIF('2012'!$A$2:$A$50,$A49,'2012'!I$2:I$50)</f>
        <v>0</v>
      </c>
      <c r="J49" s="14">
        <f>SUMIF('2024'!$A$2:$A$50,$A49,'2024'!J$2:J$50)+SUMIF('2023'!$A$2:$A$50,$A49,'2023'!J$2:J$50)</f>
        <v>0</v>
      </c>
      <c r="K49" s="14">
        <f>SUMIF('2024'!$A$2:$A$50,$A49,'2024'!K$2:K$50)+SUMIF('2023'!$A$2:$A$50,$A49,'2023'!K$2:K$50)</f>
        <v>0</v>
      </c>
      <c r="L49" s="14">
        <f>SUMIF('2024'!$A$2:$A$50,$A49,'2024'!L$2:L$50)+SUMIF('2023'!$A$2:$A$50,$A49,'2023'!L$2:L$50)+SUMIF('2022'!$A$2:$A$50,$A49,'2022'!J$2:J$50)+SUMIF('2021'!$A$2:$A$50,$A49,'2021'!J$2:J$50)+SUMIF('2020'!$A$2:$A$50,$A49,'2020'!J$2:J$50)+SUMIF('2019'!$A$2:$A$50,$A49,'2019'!J$2:J$50)+SUMIF('2018'!$A$2:$A$50,$A49,'2018'!J$2:J$50)+SUMIF('2017'!$A$2:$A$50,$A49,'2017'!J$2:J$50)+SUMIF('2016'!$A$2:$A$50,$A49,'2016'!J$2:J$50)+SUMIF('2015'!$A$2:$A$50,$A49,'2015'!J$2:J$50)+SUMIF('2014'!$A$2:$A$50,$A49,'2014'!J$2:J$50)+SUMIF('2013'!$A$2:$A$50,$A49,'2013'!J$2:J$50)+SUMIF('2012'!$A$2:$A$50,$A49,'2012'!J$2:J$50)</f>
        <v>0</v>
      </c>
      <c r="M49" s="14">
        <f>SUMIF('2024'!$A$2:$A$50,$A49,'2024'!M$2:M$50)+SUMIF('2023'!$A$2:$A$50,$A49,'2023'!M$2:M$50)+SUMIF('2022'!$A$2:$A$50,$A49,'2022'!K$2:K$50)+SUMIF('2021'!$A$2:$A$50,$A49,'2021'!K$2:K$50)+SUMIF('2020'!$A$2:$A$50,$A49,'2020'!K$2:K$50)+SUMIF('2019'!$A$2:$A$50,$A49,'2019'!K$2:K$50)+SUMIF('2018'!$A$2:$A$50,$A49,'2018'!K$2:K$50)+SUMIF('2017'!$A$2:$A$50,$A49,'2017'!K$2:K$50)+SUMIF('2016'!$A$2:$A$50,$A49,'2016'!K$2:K$50)+SUMIF('2015'!$A$2:$A$50,$A49,'2015'!K$2:K$50)+SUMIF('2014'!$A$2:$A$50,$A49,'2014'!K$2:K$50)+SUMIF('2013'!$A$2:$A$50,$A49,'2013'!K$2:K$50)+SUMIF('2012'!$A$2:$A$50,$A49,'2012'!K$2:K$50)</f>
        <v>2</v>
      </c>
      <c r="N49" s="14">
        <f>SUMIF('2024'!$A$2:$A$50,$A49,'2024'!N$2:N$50)+SUMIF('2023'!$A$2:$A$50,$A49,'2023'!N$2:N$50)+SUMIF('2022'!$A$2:$A$50,$A49,'2022'!L$2:L$50)+SUMIF('2021'!$A$2:$A$50,$A49,'2021'!L$2:L$50)+SUMIF('2020'!$A$2:$A$50,$A49,'2020'!L$2:L$50)+SUMIF('2019'!$A$2:$A$50,$A49,'2019'!L$2:L$50)+SUMIF('2018'!$A$2:$A$50,$A49,'2018'!L$2:L$50)+SUMIF('2017'!$A$2:$A$50,$A49,'2017'!L$2:L$50)+SUMIF('2016'!$A$2:$A$50,$A49,'2016'!L$2:L$50)+SUMIF('2015'!$A$2:$A$50,$A49,'2015'!L$2:L$50)+SUMIF('2014'!$A$2:$A$50,$A49,'2014'!L$2:L$50)+SUMIF('2013'!$A$2:$A$50,$A49,'2013'!L$2:L$50)+SUMIF('2012'!$A$2:$A$50,$A49,'2012'!L$2:L$50)</f>
        <v>0</v>
      </c>
      <c r="O49" s="14">
        <f>SUMIF('2024'!$A$2:$A$50,$A49,'2024'!O$2:O$50)+SUMIF('2023'!$A$2:$A$50,$A49,'2023'!O$2:O$50)+SUMIF('2022'!$A$2:$A$50,$A49,'2022'!M$2:M$50)+SUMIF('2021'!$A$2:$A$50,$A49,'2021'!M$2:M$50)+SUMIF('2020'!$A$2:$A$50,$A49,'2020'!M$2:M$50)+SUMIF('2019'!$A$2:$A$50,$A49,'2019'!M$2:M$50)+SUMIF('2018'!$A$2:$A$50,$A49,'2018'!M$2:M$50)+SUMIF('2017'!$A$2:$A$50,$A49,'2017'!M$2:M$50)+SUMIF('2016'!$A$2:$A$50,$A49,'2016'!M$2:M$50)+SUMIF('2015'!$A$2:$A$50,$A49,'2015'!M$2:M$50)+SUMIF('2014'!$A$2:$A$50,$A49,'2014'!M$2:M$50)+SUMIF('2013'!$A$2:$A$50,$A49,'2013'!M$2:M$50)+SUMIF('2012'!$A$2:$A$50,$A49,'2012'!M$2:M$50)</f>
        <v>0</v>
      </c>
      <c r="P49" s="14">
        <f t="shared" si="8"/>
        <v>2</v>
      </c>
      <c r="Q49" s="14">
        <f t="shared" si="9"/>
        <v>12</v>
      </c>
      <c r="R49" s="14">
        <f>SUMIF('2024'!$A$2:$A$50,$A49,'2024'!R$2:R$50)+SUMIF('2023'!$A$2:$A$50,$A49,'2023'!R$2:R$50)+SUMIF('2022'!$A$2:$A$50,$A49,'2022'!P$2:P$50)+SUMIF('2021'!$A$2:$A$50,$A49,'2021'!P$2:P$50)+SUMIF('2020'!$A$2:$A$50,$A49,'2020'!P$2:P$50)+SUMIF('2019'!$A$2:$A$50,$A49,'2019'!P$2:P$50)+SUMIF('2018'!$A$2:$A$50,$A49,'2018'!P$2:P$50)+SUMIF('2017'!$A$2:$A$50,$A49,'2017'!P$2:P$50)+SUMIF('2016'!$A$2:$A$50,$A49,'2016'!P$2:P$50)+SUMIF('2015'!$A$2:$A$50,$A49,'2015'!P$2:P$50)+SUMIF('2014'!$A$2:$A$50,$A49,'2014'!P$2:P$50)+SUMIF('2013'!$A$2:$A$50,$A49,'2013'!P$2:P$50)+SUMIF('2012'!$A$2:$A$50,$A49,'2012'!P$2:P$50)</f>
        <v>69</v>
      </c>
      <c r="S49" s="14">
        <f>SUMIF('2024'!$A$2:$A$50,$A49,'2024'!S$2:S$50)+SUMIF('2023'!$A$2:$A$50,$A49,'2023'!S$2:S$50)+SUMIF('2022'!$A$2:$A$50,$A49,'2022'!Q$2:Q$50)+SUMIF('2021'!$A$2:$A$50,$A49,'2021'!Q$2:Q$50)+SUMIF('2020'!$A$2:$A$50,$A49,'2020'!Q$2:Q$50)+SUMIF('2019'!$A$2:$A$50,$A49,'2019'!Q$2:Q$50)+SUMIF('2018'!$A$2:$A$50,$A49,'2018'!Q$2:Q$50)+SUMIF('2017'!$A$2:$A$50,$A49,'2017'!Q$2:Q$50)+SUMIF('2016'!$A$2:$A$50,$A49,'2016'!Q$2:Q$50)+SUMIF('2015'!$A$2:$A$50,$A49,'2015'!Q$2:Q$50)+SUMIF('2014'!$A$2:$A$50,$A49,'2014'!Q$2:Q$50)+SUMIF('2013'!$A$2:$A$50,$A49,'2013'!Q$2:Q$50)+SUMIF('2012'!$A$2:$A$50,$A49,'2012'!Q$2:Q$50)</f>
        <v>2</v>
      </c>
      <c r="T49" s="15">
        <f t="shared" si="10"/>
        <v>34.5</v>
      </c>
      <c r="U49" s="15">
        <f t="shared" si="11"/>
        <v>5.75</v>
      </c>
      <c r="V49" s="16">
        <f t="shared" si="12"/>
        <v>36</v>
      </c>
      <c r="W49" s="17" cm="1">
        <f t="array" ref="W49">MAX(IF('2024'!$A$2:$A$50=$A49,'2024'!$W$2:$W$50),IF('2023'!$A$2:$A$50=$A49,'2023'!$W$2:$W$50),IF('2022'!$A$2:$A$50=$A49,'2022'!$U$2:U$50),IF('2021'!$A$2:$A$50=$A49,'2021'!$U$2:U$50),IF('2020'!$A$2:$A$50=$A49,'2020'!$U$2:U$50),IF('2019'!$A$2:$A$50=$A49,'2019'!$U$2:U$50),IF('2018'!$A$2:$A$50=$A49,'2018'!$U$2:U$50),IF('2017'!$A$2:$A$50=$A49,'2017'!$U$2:U$50),IF('2016'!$A$2:$A$50=$A49,'2016'!$U$2:U$50),IF('2015'!$A$2:$A$50=$A49,'2015'!$U$2:U$50),IF('2014'!$A$2:$A$50=$A49,'2014'!$U$2:U$50),IF('2013'!$A$2:$A$50=$A49,'2013'!$U$2:U$50),IF('2012'!$A$2:$A$50=$A49,'2012'!$U$2:U$50))</f>
        <v>1</v>
      </c>
      <c r="X49" s="18" t="s">
        <v>23</v>
      </c>
      <c r="Y49" s="19" cm="1">
        <f t="array" ref="Y49">MIN(IF(IF('2024'!$A$2:A$50=$A49,1,0)*IF('2024'!$W$2:$W$50=$W49,1,0)&gt;0,'2024'!$Y$2:$Y$50),IF(IF('2023'!$A$2:A$50=$A49,1,0)*IF('2023'!$W$2:$W$50=$W49,1,0)&gt;0,'2023'!$Y$2:$Y$50),IF(IF('2022'!$A$2:A$50=$A49,1,0)*IF('2022'!$U$2:$U$50=$W49,1,0)&gt;0,'2022'!$W$2:$W$50),IF(IF('2021'!$A$2:A$50=$A49,1,0)*IF('2021'!$U$2:$U$50=$W49,1,0)&gt;0,'2021'!$W$2:$W$50),IF(IF('2020'!$A$2:A$50=$A49,1,0)*IF('2020'!$U$2:$U$50=$W49,1,0)&gt;0,'2020'!$W$2:$W$50),IF(IF('2019'!$A$2:A$50=$A49,1,0)*IF('2019'!$U$2:$U$50=$W49,1,0)&gt;0,'2019'!$W$2:$W$50),IF(IF('2018'!$A$2:A$50=$A49,1,0)*IF('2018'!$U$2:$U$50=$W49,1,0)&gt;0,'2018'!$W$2:$W$50),IF(IF('2017'!$A$2:A$50=$A49,1,0)*IF('2017'!$U$2:$U$50=$W49,1,0)&gt;0,'2017'!$W$2:$W$50),IF(IF('2016'!$A$2:A$50=$A49,1,0)*IF('2016'!$U$2:$U$50=$W49,1,0)&gt;0,'2016'!$W$2:$W$50),IF(IF('2015'!$A$2:A$50=$A49,1,0)*IF('2015'!$U$2:$U$50=$W49,1,0)&gt;0,'2015'!$W$2:$W$50),IF(IF('2014'!$A$2:A$50=$A49,1,0)*IF('2014'!$U$2:$U$50=$W49,1,0)&gt;0,'2014'!$W$2:$W$50),IF(IF('2013'!$A$2:A$50=$A49,1,0)*IF('2013'!$U$2:$U$50=$W49,1,0)&gt;0,'2013'!$W$2:$W$50),IF(IF('2012'!$A$2:A$50=$A49,1,0)*IF('2012'!$U$2:$U$50=$W49,1,0)&gt;0,'2012'!$W$2:$W$50))</f>
        <v>25</v>
      </c>
      <c r="Z49" s="20"/>
      <c r="AA49" s="21" cm="1">
        <f t="array" ref="AA49">SUM(IF('2024'!$A$2:$A$50=$A49,TRUNC('2024'!Q$2:Q$50),0))+SUM(IF('2023'!$A$2:$A$50=$A49,TRUNC('2023'!Q$2:Q$50),0))+SUM(IF('2022'!$A$2:$A$50=$A49,TRUNC('2022'!O$2:O$50),0))+SUM(IF('2021'!$A$2:$A$50=$A49,TRUNC('2021'!O$2:O$50),0))+SUM(IF('2020'!$A$2:$A$50=$A49,TRUNC('2020'!O$2:O$50),0))+SUM(IF('2019'!$A$2:$A$50=$A49,TRUNC('2019'!O$2:O$50),0))+SUM(IF('2018'!$A$2:$A$50=$A49,TRUNC('2018'!O$2:O$50),0))+SUM(IF('2017'!$A$2:$A$50=$A49,TRUNC('2017'!O$2:O$50),0))+SUM(IF('2016'!$A$2:$A$50=$A49,TRUNC('2016'!O$2:O$50),0))+SUM(IF('2015'!$A$2:$A$50=$A49,TRUNC('2015'!O$2:O$50),0))+SUM(IF('2014'!$A$2:$A$50=$A49,TRUNC('2014'!O$2:O$50),0))+SUM(IF('2013'!$A$2:$A$50=$A49,TRUNC('2013'!O$2:O$50),0))+SUM(IF('2012'!$A$2:$A$50=$A49,TRUNC('2012'!O$2:O$50),0))</f>
        <v>12</v>
      </c>
      <c r="AB49" s="21" cm="1">
        <f t="array" ref="AB49">SUM(IF('2024'!$A$2:$A$50=$A49,MOD('2024'!Q$2:Q$50,1),0))+SUM(IF('2023'!$A$2:$A$50=$A49,MOD('2023'!Q$2:Q$50,1),0))+SUM(IF('2022'!$A$2:$A$50=$A49,MOD('2022'!O$2:O$50,1),0))+SUM(IF('2021'!$A$2:$A$50=$A49,MOD('2021'!O$2:O$50,1),0))+SUM(IF('2020'!$A$2:$A$50=$A49,MOD('2020'!O$2:O$50,1),0))+SUM(IF('2019'!$A$2:$A$50=$A49,MOD('2019'!O$2:O$50,1),0))+SUM(IF('2018'!$A$2:$A$50=$A49,MOD('2018'!O$2:O$50,1),0))+SUM(IF('2017'!$A$2:$A$50=$A49,MOD('2017'!O$2:O$50,1),0))+SUM(IF('2016'!$A$2:$A$50=$A49,MOD('2016'!O$2:O$50,1),0))+SUM(IF('2015'!$A$2:$A$50=$A49,MOD('2015'!O$2:O$50,1),0))+SUM(IF('2014'!$A$2:$A$50=$A49,MOD('2014'!O$2:O$50,1),0))+SUM(IF('2013'!$A$2:$A$50=$A49,MOD('2013'!O$2:O$50,1),0))+SUM(IF('2012'!$A$2:$A$50=$A49,MOD('2012'!O$2:O$50,1),0))</f>
        <v>0</v>
      </c>
      <c r="AC49" s="21">
        <f t="shared" si="6"/>
        <v>0</v>
      </c>
    </row>
    <row r="50" spans="1:29" ht="14.25" customHeight="1" x14ac:dyDescent="0.6">
      <c r="A50" s="13" t="s">
        <v>69</v>
      </c>
      <c r="B50" s="14">
        <f>SUMIF('2024'!$A$2:$A$50,$A50,'2024'!B$2:B$50)+SUMIF('2023'!$A$2:$A$50,$A50,'2023'!B$2:B$50)+SUMIF('2022'!$A$2:$A$50,$A50,'2022'!B$2:B$50)+SUMIF('2021'!$A$2:$A$50,$A50,'2021'!B$2:B$50)+SUMIF('2020'!$A$2:$A$50,$A50,'2020'!B$2:B$50)+SUMIF('2019'!$A$2:$A$50,$A50,'2019'!B$2:B$50)+SUMIF('2018'!$A$2:$A$50,$A50,'2018'!B$2:B$50)+SUMIF('2017'!$A$2:$A$50,$A50,'2017'!B$2:B$50)+SUMIF('2016'!$A$2:$A$50,$A50,'2016'!B$2:B$50)+SUMIF('2015'!$A$2:$A$50,$A50,'2015'!B$2:B$50)+SUMIF('2014'!$A$2:$A$50,$A50,'2014'!B$2:B$50)+SUMIF('2013'!$A$2:$A$50,$A50,'2013'!B$2:B$50)+SUMIF('2012'!$A$2:$A$50,$A50,'2012'!B$2:B$50)</f>
        <v>4</v>
      </c>
      <c r="C50" s="14">
        <f>SUMIF('2024'!$A$2:$A$50,$A50,'2024'!C$2:C$50)+SUMIF('2023'!$A$2:$A$50,$A50,'2023'!C$2:C$50)+SUMIF('2022'!$A$2:$A$50,$A50,'2022'!C$2:C$50)+SUMIF('2021'!$A$2:$A$50,$A50,'2021'!C$2:C$50)+SUMIF('2020'!$A$2:$A$50,$A50,'2020'!C$2:C$50)+SUMIF('2019'!$A$2:$A$50,$A50,'2019'!C$2:C$50)+SUMIF('2018'!$A$2:$A$50,$A50,'2018'!C$2:C$50)+SUMIF('2017'!$A$2:$A$50,$A50,'2017'!C$2:C$50)+SUMIF('2016'!$A$2:$A$50,$A50,'2016'!C$2:C$50)+SUMIF('2015'!$A$2:$A$50,$A50,'2015'!C$2:C$50)+SUMIF('2014'!$A$2:$A$50,$A50,'2014'!C$2:C$50)+SUMIF('2013'!$A$2:$A$50,$A50,'2013'!C$2:C$50)+SUMIF('2012'!$A$2:$A$50,$A50,'2012'!C$2:C$50)</f>
        <v>4</v>
      </c>
      <c r="D50" s="14">
        <f>SUMIF('2024'!$A$2:$A$50,$A50,'2024'!D$2:D$50)+SUMIF('2023'!$A$2:$A$50,$A50,'2023'!D$2:D$50)+SUMIF('2022'!$A$2:$A$50,$A50,'2022'!D$2:D$50)+SUMIF('2021'!$A$2:$A$50,$A50,'2021'!D$2:D$50)+SUMIF('2020'!$A$2:$A$50,$A50,'2020'!D$2:D$50)+SUMIF('2019'!$A$2:$A$50,$A50,'2019'!D$2:D$50)+SUMIF('2018'!$A$2:$A$50,$A50,'2018'!D$2:D$50)+SUMIF('2017'!$A$2:$A$50,$A50,'2017'!D$2:D$50)+SUMIF('2016'!$A$2:$A$50,$A50,'2016'!D$2:D$50)+SUMIF('2015'!$A$2:$A$50,$A50,'2015'!D$2:D$50)+SUMIF('2014'!$A$2:$A$50,$A50,'2014'!D$2:D$50)+SUMIF('2013'!$A$2:$A$50,$A50,'2013'!D$2:D$50)+SUMIF('2012'!$A$2:$A$50,$A50,'2012'!D$2:D$50)</f>
        <v>159</v>
      </c>
      <c r="E50" s="14" cm="1">
        <f t="array" ref="E50">MAX(IF('2024'!$A$2:$A$50=$A50,'2024'!E$2:E$50),IF('2023'!$A$2:$A$50=$A50,'2023'!E$2:E$50),IF('2022'!$A$2:$A$50=$A50,'2022'!E$2:E$50),IF('2021'!$A$2:$A$50=$A50,'2021'!E$2:E$50),IF('2020'!$A$2:$A$50=$A50,'2020'!E$2:E$50),IF('2019'!$A$2:$A$50=$A50,'2019'!E$2:E$50),IF('2018'!$A$2:$A$50=$A50,'2018'!E$2:E$50),IF('2017'!$A$2:$A$50=$A50,'2017'!E$2:E$50),IF('2016'!$A$2:$A$50=$A50,'2016'!E$2:E$50),IF('2015'!$A$2:$A$50=$A50,'2015'!E$2:E$50),IF('2014'!$A$2:$A$50=$A50,'2014'!E$2:E$50),IF('2013'!$A$2:$A$50=$A50,'2013'!E$2:E$50),IF('2012'!$A$2:$A$50=$A50,'2012'!E$2:E$50))</f>
        <v>127</v>
      </c>
      <c r="F50" s="14">
        <f>SUMIF('2024'!$A$2:$A$50,$A50,'2024'!F$2:F$50)+SUMIF('2023'!$A$2:$A$50,$A50,'2023'!F$2:F$50)+SUMIF('2022'!$A$2:$A$50,$A50,'2022'!F$2:F$50)+SUMIF('2021'!$A$2:$A$50,$A50,'2021'!F$2:F$50)+SUMIF('2020'!$A$2:$A$50,$A50,'2020'!F$2:F$50)+SUMIF('2019'!$A$2:$A$50,$A50,'2019'!F$2:F$50)+SUMIF('2018'!$A$2:$A$50,$A50,'2018'!F$2:F$50)+SUMIF('2017'!$A$2:$A$50,$A50,'2017'!F$2:F$50)+SUMIF('2016'!$A$2:$A$50,$A50,'2016'!F$2:F$50)+SUMIF('2015'!$A$2:$A$50,$A50,'2015'!F$2:F$50)+SUMIF('2014'!$A$2:$A$50,$A50,'2014'!F$2:F$50)+SUMIF('2013'!$A$2:$A$50,$A50,'2013'!F$2:F$50)+SUMIF('2012'!$A$2:$A$50,$A50,'2012'!F$2:F$50)</f>
        <v>2</v>
      </c>
      <c r="G50" s="15">
        <f t="shared" si="7"/>
        <v>79.5</v>
      </c>
      <c r="H50" s="14">
        <f>SUMIF('2024'!$A$2:$A$50,$A50,'2024'!H$2:H$50)+SUMIF('2023'!$A$2:$A$50,$A50,'2023'!H$2:H$50)+SUMIF('2022'!$A$2:$A$50,$A50,'2022'!H$2:H$50)+SUMIF('2021'!$A$2:$A$50,$A50,'2021'!H$2:H$50)+SUMIF('2020'!$A$2:$A$50,$A50,'2020'!H$2:H$50)+SUMIF('2019'!$A$2:$A$50,$A50,'2019'!H$2:H$50)+SUMIF('2018'!$A$2:$A$50,$A50,'2018'!H$2:H$50)+SUMIF('2017'!$A$2:$A$50,$A50,'2017'!H$2:H$50)+SUMIF('2016'!$A$2:$A$50,$A50,'2016'!H$2:H$50)+SUMIF('2015'!$A$2:$A$50,$A50,'2015'!H$2:H$50)+SUMIF('2014'!$A$2:$A$50,$A50,'2014'!H$2:H$50)+SUMIF('2013'!$A$2:$A$50,$A50,'2013'!H$2:H$50)+SUMIF('2012'!$A$2:$A$50,$A50,'2012'!H$2:H$50)</f>
        <v>0</v>
      </c>
      <c r="I50" s="14">
        <f>SUMIF('2024'!$A$2:$A$50,$A50,'2024'!I$2:I$50)+SUMIF('2023'!$A$2:$A$50,$A50,'2023'!I$2:I$50)+SUMIF('2022'!$A$2:$A$50,$A50,'2022'!I$2:I$50)+SUMIF('2021'!$A$2:$A$50,$A50,'2021'!I$2:I$50)+SUMIF('2020'!$A$2:$A$50,$A50,'2020'!I$2:I$50)+SUMIF('2019'!$A$2:$A$50,$A50,'2019'!I$2:I$50)+SUMIF('2018'!$A$2:$A$50,$A50,'2018'!I$2:I$50)+SUMIF('2017'!$A$2:$A$50,$A50,'2017'!I$2:I$50)+SUMIF('2016'!$A$2:$A$50,$A50,'2016'!I$2:I$50)+SUMIF('2015'!$A$2:$A$50,$A50,'2015'!I$2:I$50)+SUMIF('2014'!$A$2:$A$50,$A50,'2014'!I$2:I$50)+SUMIF('2013'!$A$2:$A$50,$A50,'2013'!I$2:I$50)+SUMIF('2012'!$A$2:$A$50,$A50,'2012'!I$2:I$50)</f>
        <v>1</v>
      </c>
      <c r="J50" s="14">
        <f>SUMIF('2024'!$A$2:$A$50,$A50,'2024'!J$2:J$50)+SUMIF('2023'!$A$2:$A$50,$A50,'2023'!J$2:J$50)</f>
        <v>0</v>
      </c>
      <c r="K50" s="14">
        <f>SUMIF('2024'!$A$2:$A$50,$A50,'2024'!K$2:K$50)+SUMIF('2023'!$A$2:$A$50,$A50,'2023'!K$2:K$50)</f>
        <v>0</v>
      </c>
      <c r="L50" s="14">
        <f>SUMIF('2024'!$A$2:$A$50,$A50,'2024'!L$2:L$50)+SUMIF('2023'!$A$2:$A$50,$A50,'2023'!L$2:L$50)+SUMIF('2022'!$A$2:$A$50,$A50,'2022'!J$2:J$50)+SUMIF('2021'!$A$2:$A$50,$A50,'2021'!J$2:J$50)+SUMIF('2020'!$A$2:$A$50,$A50,'2020'!J$2:J$50)+SUMIF('2019'!$A$2:$A$50,$A50,'2019'!J$2:J$50)+SUMIF('2018'!$A$2:$A$50,$A50,'2018'!J$2:J$50)+SUMIF('2017'!$A$2:$A$50,$A50,'2017'!J$2:J$50)+SUMIF('2016'!$A$2:$A$50,$A50,'2016'!J$2:J$50)+SUMIF('2015'!$A$2:$A$50,$A50,'2015'!J$2:J$50)+SUMIF('2014'!$A$2:$A$50,$A50,'2014'!J$2:J$50)+SUMIF('2013'!$A$2:$A$50,$A50,'2013'!J$2:J$50)+SUMIF('2012'!$A$2:$A$50,$A50,'2012'!J$2:J$50)</f>
        <v>0</v>
      </c>
      <c r="M50" s="14">
        <f>SUMIF('2024'!$A$2:$A$50,$A50,'2024'!M$2:M$50)+SUMIF('2023'!$A$2:$A$50,$A50,'2023'!M$2:M$50)+SUMIF('2022'!$A$2:$A$50,$A50,'2022'!K$2:K$50)+SUMIF('2021'!$A$2:$A$50,$A50,'2021'!K$2:K$50)+SUMIF('2020'!$A$2:$A$50,$A50,'2020'!K$2:K$50)+SUMIF('2019'!$A$2:$A$50,$A50,'2019'!K$2:K$50)+SUMIF('2018'!$A$2:$A$50,$A50,'2018'!K$2:K$50)+SUMIF('2017'!$A$2:$A$50,$A50,'2017'!K$2:K$50)+SUMIF('2016'!$A$2:$A$50,$A50,'2016'!K$2:K$50)+SUMIF('2015'!$A$2:$A$50,$A50,'2015'!K$2:K$50)+SUMIF('2014'!$A$2:$A$50,$A50,'2014'!K$2:K$50)+SUMIF('2013'!$A$2:$A$50,$A50,'2013'!K$2:K$50)+SUMIF('2012'!$A$2:$A$50,$A50,'2012'!K$2:K$50)</f>
        <v>0</v>
      </c>
      <c r="N50" s="14">
        <f>SUMIF('2024'!$A$2:$A$50,$A50,'2024'!N$2:N$50)+SUMIF('2023'!$A$2:$A$50,$A50,'2023'!N$2:N$50)+SUMIF('2022'!$A$2:$A$50,$A50,'2022'!L$2:L$50)+SUMIF('2021'!$A$2:$A$50,$A50,'2021'!L$2:L$50)+SUMIF('2020'!$A$2:$A$50,$A50,'2020'!L$2:L$50)+SUMIF('2019'!$A$2:$A$50,$A50,'2019'!L$2:L$50)+SUMIF('2018'!$A$2:$A$50,$A50,'2018'!L$2:L$50)+SUMIF('2017'!$A$2:$A$50,$A50,'2017'!L$2:L$50)+SUMIF('2016'!$A$2:$A$50,$A50,'2016'!L$2:L$50)+SUMIF('2015'!$A$2:$A$50,$A50,'2015'!L$2:L$50)+SUMIF('2014'!$A$2:$A$50,$A50,'2014'!L$2:L$50)+SUMIF('2013'!$A$2:$A$50,$A50,'2013'!L$2:L$50)+SUMIF('2012'!$A$2:$A$50,$A50,'2012'!L$2:L$50)</f>
        <v>0</v>
      </c>
      <c r="O50" s="14">
        <f>SUMIF('2024'!$A$2:$A$50,$A50,'2024'!O$2:O$50)+SUMIF('2023'!$A$2:$A$50,$A50,'2023'!O$2:O$50)+SUMIF('2022'!$A$2:$A$50,$A50,'2022'!M$2:M$50)+SUMIF('2021'!$A$2:$A$50,$A50,'2021'!M$2:M$50)+SUMIF('2020'!$A$2:$A$50,$A50,'2020'!M$2:M$50)+SUMIF('2019'!$A$2:$A$50,$A50,'2019'!M$2:M$50)+SUMIF('2018'!$A$2:$A$50,$A50,'2018'!M$2:M$50)+SUMIF('2017'!$A$2:$A$50,$A50,'2017'!M$2:M$50)+SUMIF('2016'!$A$2:$A$50,$A50,'2016'!M$2:M$50)+SUMIF('2015'!$A$2:$A$50,$A50,'2015'!M$2:M$50)+SUMIF('2014'!$A$2:$A$50,$A50,'2014'!M$2:M$50)+SUMIF('2013'!$A$2:$A$50,$A50,'2013'!M$2:M$50)+SUMIF('2012'!$A$2:$A$50,$A50,'2012'!M$2:M$50)</f>
        <v>0</v>
      </c>
      <c r="P50" s="14">
        <f t="shared" si="8"/>
        <v>0</v>
      </c>
      <c r="Q50" s="14">
        <f t="shared" si="9"/>
        <v>8</v>
      </c>
      <c r="R50" s="14">
        <f>SUMIF('2024'!$A$2:$A$50,$A50,'2024'!R$2:R$50)+SUMIF('2023'!$A$2:$A$50,$A50,'2023'!R$2:R$50)+SUMIF('2022'!$A$2:$A$50,$A50,'2022'!P$2:P$50)+SUMIF('2021'!$A$2:$A$50,$A50,'2021'!P$2:P$50)+SUMIF('2020'!$A$2:$A$50,$A50,'2020'!P$2:P$50)+SUMIF('2019'!$A$2:$A$50,$A50,'2019'!P$2:P$50)+SUMIF('2018'!$A$2:$A$50,$A50,'2018'!P$2:P$50)+SUMIF('2017'!$A$2:$A$50,$A50,'2017'!P$2:P$50)+SUMIF('2016'!$A$2:$A$50,$A50,'2016'!P$2:P$50)+SUMIF('2015'!$A$2:$A$50,$A50,'2015'!P$2:P$50)+SUMIF('2014'!$A$2:$A$50,$A50,'2014'!P$2:P$50)+SUMIF('2013'!$A$2:$A$50,$A50,'2013'!P$2:P$50)+SUMIF('2012'!$A$2:$A$50,$A50,'2012'!P$2:P$50)</f>
        <v>51</v>
      </c>
      <c r="S50" s="14">
        <f>SUMIF('2024'!$A$2:$A$50,$A50,'2024'!S$2:S$50)+SUMIF('2023'!$A$2:$A$50,$A50,'2023'!S$2:S$50)+SUMIF('2022'!$A$2:$A$50,$A50,'2022'!Q$2:Q$50)+SUMIF('2021'!$A$2:$A$50,$A50,'2021'!Q$2:Q$50)+SUMIF('2020'!$A$2:$A$50,$A50,'2020'!Q$2:Q$50)+SUMIF('2019'!$A$2:$A$50,$A50,'2019'!Q$2:Q$50)+SUMIF('2018'!$A$2:$A$50,$A50,'2018'!Q$2:Q$50)+SUMIF('2017'!$A$2:$A$50,$A50,'2017'!Q$2:Q$50)+SUMIF('2016'!$A$2:$A$50,$A50,'2016'!Q$2:Q$50)+SUMIF('2015'!$A$2:$A$50,$A50,'2015'!Q$2:Q$50)+SUMIF('2014'!$A$2:$A$50,$A50,'2014'!Q$2:Q$50)+SUMIF('2013'!$A$2:$A$50,$A50,'2013'!Q$2:Q$50)+SUMIF('2012'!$A$2:$A$50,$A50,'2012'!Q$2:Q$50)</f>
        <v>2</v>
      </c>
      <c r="T50" s="15">
        <f t="shared" si="10"/>
        <v>25.5</v>
      </c>
      <c r="U50" s="15">
        <f t="shared" si="11"/>
        <v>6.375</v>
      </c>
      <c r="V50" s="16">
        <f t="shared" si="12"/>
        <v>24</v>
      </c>
      <c r="W50" s="17" cm="1">
        <f t="array" ref="W50">MAX(IF('2024'!$A$2:$A$50=$A50,'2024'!$W$2:$W$50),IF('2023'!$A$2:$A$50=$A50,'2023'!$W$2:$W$50),IF('2022'!$A$2:$A$50=$A50,'2022'!$U$2:U$50),IF('2021'!$A$2:$A$50=$A50,'2021'!$U$2:U$50),IF('2020'!$A$2:$A$50=$A50,'2020'!$U$2:U$50),IF('2019'!$A$2:$A$50=$A50,'2019'!$U$2:U$50),IF('2018'!$A$2:$A$50=$A50,'2018'!$U$2:U$50),IF('2017'!$A$2:$A$50=$A50,'2017'!$U$2:U$50),IF('2016'!$A$2:$A$50=$A50,'2016'!$U$2:U$50),IF('2015'!$A$2:$A$50=$A50,'2015'!$U$2:U$50),IF('2014'!$A$2:$A$50=$A50,'2014'!$U$2:U$50),IF('2013'!$A$2:$A$50=$A50,'2013'!$U$2:U$50),IF('2012'!$A$2:$A$50=$A50,'2012'!$U$2:U$50))</f>
        <v>2</v>
      </c>
      <c r="X50" s="18" t="s">
        <v>23</v>
      </c>
      <c r="Y50" s="19" cm="1">
        <f t="array" ref="Y50">MIN(IF(IF('2024'!$A$2:A$50=$A50,1,0)*IF('2024'!$W$2:$W$50=$W50,1,0)&gt;0,'2024'!$Y$2:$Y$50),IF(IF('2023'!$A$2:A$50=$A50,1,0)*IF('2023'!$W$2:$W$50=$W50,1,0)&gt;0,'2023'!$Y$2:$Y$50),IF(IF('2022'!$A$2:A$50=$A50,1,0)*IF('2022'!$U$2:$U$50=$W50,1,0)&gt;0,'2022'!$W$2:$W$50),IF(IF('2021'!$A$2:A$50=$A50,1,0)*IF('2021'!$U$2:$U$50=$W50,1,0)&gt;0,'2021'!$W$2:$W$50),IF(IF('2020'!$A$2:A$50=$A50,1,0)*IF('2020'!$U$2:$U$50=$W50,1,0)&gt;0,'2020'!$W$2:$W$50),IF(IF('2019'!$A$2:A$50=$A50,1,0)*IF('2019'!$U$2:$U$50=$W50,1,0)&gt;0,'2019'!$W$2:$W$50),IF(IF('2018'!$A$2:A$50=$A50,1,0)*IF('2018'!$U$2:$U$50=$W50,1,0)&gt;0,'2018'!$W$2:$W$50),IF(IF('2017'!$A$2:A$50=$A50,1,0)*IF('2017'!$U$2:$U$50=$W50,1,0)&gt;0,'2017'!$W$2:$W$50),IF(IF('2016'!$A$2:A$50=$A50,1,0)*IF('2016'!$U$2:$U$50=$W50,1,0)&gt;0,'2016'!$W$2:$W$50),IF(IF('2015'!$A$2:A$50=$A50,1,0)*IF('2015'!$U$2:$U$50=$W50,1,0)&gt;0,'2015'!$W$2:$W$50),IF(IF('2014'!$A$2:A$50=$A50,1,0)*IF('2014'!$U$2:$U$50=$W50,1,0)&gt;0,'2014'!$W$2:$W$50),IF(IF('2013'!$A$2:A$50=$A50,1,0)*IF('2013'!$U$2:$U$50=$W50,1,0)&gt;0,'2013'!$W$2:$W$50),IF(IF('2012'!$A$2:A$50=$A50,1,0)*IF('2012'!$U$2:$U$50=$W50,1,0)&gt;0,'2012'!$W$2:$W$50))</f>
        <v>15</v>
      </c>
      <c r="Z50" s="20"/>
      <c r="AA50" s="21" cm="1">
        <f t="array" ref="AA50">SUM(IF('2024'!$A$2:$A$50=$A50,TRUNC('2024'!Q$2:Q$50),0))+SUM(IF('2023'!$A$2:$A$50=$A50,TRUNC('2023'!Q$2:Q$50),0))+SUM(IF('2022'!$A$2:$A$50=$A50,TRUNC('2022'!O$2:O$50),0))+SUM(IF('2021'!$A$2:$A$50=$A50,TRUNC('2021'!O$2:O$50),0))+SUM(IF('2020'!$A$2:$A$50=$A50,TRUNC('2020'!O$2:O$50),0))+SUM(IF('2019'!$A$2:$A$50=$A50,TRUNC('2019'!O$2:O$50),0))+SUM(IF('2018'!$A$2:$A$50=$A50,TRUNC('2018'!O$2:O$50),0))+SUM(IF('2017'!$A$2:$A$50=$A50,TRUNC('2017'!O$2:O$50),0))+SUM(IF('2016'!$A$2:$A$50=$A50,TRUNC('2016'!O$2:O$50),0))+SUM(IF('2015'!$A$2:$A$50=$A50,TRUNC('2015'!O$2:O$50),0))+SUM(IF('2014'!$A$2:$A$50=$A50,TRUNC('2014'!O$2:O$50),0))+SUM(IF('2013'!$A$2:$A$50=$A50,TRUNC('2013'!O$2:O$50),0))+SUM(IF('2012'!$A$2:$A$50=$A50,TRUNC('2012'!O$2:O$50),0))</f>
        <v>8</v>
      </c>
      <c r="AB50" s="21" cm="1">
        <f t="array" ref="AB50">SUM(IF('2024'!$A$2:$A$50=$A50,MOD('2024'!Q$2:Q$50,1),0))+SUM(IF('2023'!$A$2:$A$50=$A50,MOD('2023'!Q$2:Q$50,1),0))+SUM(IF('2022'!$A$2:$A$50=$A50,MOD('2022'!O$2:O$50,1),0))+SUM(IF('2021'!$A$2:$A$50=$A50,MOD('2021'!O$2:O$50,1),0))+SUM(IF('2020'!$A$2:$A$50=$A50,MOD('2020'!O$2:O$50,1),0))+SUM(IF('2019'!$A$2:$A$50=$A50,MOD('2019'!O$2:O$50,1),0))+SUM(IF('2018'!$A$2:$A$50=$A50,MOD('2018'!O$2:O$50,1),0))+SUM(IF('2017'!$A$2:$A$50=$A50,MOD('2017'!O$2:O$50,1),0))+SUM(IF('2016'!$A$2:$A$50=$A50,MOD('2016'!O$2:O$50,1),0))+SUM(IF('2015'!$A$2:$A$50=$A50,MOD('2015'!O$2:O$50,1),0))+SUM(IF('2014'!$A$2:$A$50=$A50,MOD('2014'!O$2:O$50,1),0))+SUM(IF('2013'!$A$2:$A$50=$A50,MOD('2013'!O$2:O$50,1),0))+SUM(IF('2012'!$A$2:$A$50=$A50,MOD('2012'!O$2:O$50,1),0))</f>
        <v>0</v>
      </c>
      <c r="AC50" s="21">
        <f t="shared" si="6"/>
        <v>0</v>
      </c>
    </row>
    <row r="51" spans="1:29" ht="14.25" customHeight="1" x14ac:dyDescent="0.6">
      <c r="A51" s="13" t="s">
        <v>70</v>
      </c>
      <c r="B51" s="14">
        <f>SUMIF('2024'!$A$2:$A$50,$A51,'2024'!B$2:B$50)+SUMIF('2023'!$A$2:$A$50,$A51,'2023'!B$2:B$50)+SUMIF('2022'!$A$2:$A$50,$A51,'2022'!B$2:B$50)+SUMIF('2021'!$A$2:$A$50,$A51,'2021'!B$2:B$50)+SUMIF('2020'!$A$2:$A$50,$A51,'2020'!B$2:B$50)+SUMIF('2019'!$A$2:$A$50,$A51,'2019'!B$2:B$50)+SUMIF('2018'!$A$2:$A$50,$A51,'2018'!B$2:B$50)+SUMIF('2017'!$A$2:$A$50,$A51,'2017'!B$2:B$50)+SUMIF('2016'!$A$2:$A$50,$A51,'2016'!B$2:B$50)+SUMIF('2015'!$A$2:$A$50,$A51,'2015'!B$2:B$50)+SUMIF('2014'!$A$2:$A$50,$A51,'2014'!B$2:B$50)+SUMIF('2013'!$A$2:$A$50,$A51,'2013'!B$2:B$50)+SUMIF('2012'!$A$2:$A$50,$A51,'2012'!B$2:B$50)</f>
        <v>20</v>
      </c>
      <c r="C51" s="14">
        <f>SUMIF('2024'!$A$2:$A$50,$A51,'2024'!C$2:C$50)+SUMIF('2023'!$A$2:$A$50,$A51,'2023'!C$2:C$50)+SUMIF('2022'!$A$2:$A$50,$A51,'2022'!C$2:C$50)+SUMIF('2021'!$A$2:$A$50,$A51,'2021'!C$2:C$50)+SUMIF('2020'!$A$2:$A$50,$A51,'2020'!C$2:C$50)+SUMIF('2019'!$A$2:$A$50,$A51,'2019'!C$2:C$50)+SUMIF('2018'!$A$2:$A$50,$A51,'2018'!C$2:C$50)+SUMIF('2017'!$A$2:$A$50,$A51,'2017'!C$2:C$50)+SUMIF('2016'!$A$2:$A$50,$A51,'2016'!C$2:C$50)+SUMIF('2015'!$A$2:$A$50,$A51,'2015'!C$2:C$50)+SUMIF('2014'!$A$2:$A$50,$A51,'2014'!C$2:C$50)+SUMIF('2013'!$A$2:$A$50,$A51,'2013'!C$2:C$50)+SUMIF('2012'!$A$2:$A$50,$A51,'2012'!C$2:C$50)</f>
        <v>17</v>
      </c>
      <c r="D51" s="14">
        <f>SUMIF('2024'!$A$2:$A$50,$A51,'2024'!D$2:D$50)+SUMIF('2023'!$A$2:$A$50,$A51,'2023'!D$2:D$50)+SUMIF('2022'!$A$2:$A$50,$A51,'2022'!D$2:D$50)+SUMIF('2021'!$A$2:$A$50,$A51,'2021'!D$2:D$50)+SUMIF('2020'!$A$2:$A$50,$A51,'2020'!D$2:D$50)+SUMIF('2019'!$A$2:$A$50,$A51,'2019'!D$2:D$50)+SUMIF('2018'!$A$2:$A$50,$A51,'2018'!D$2:D$50)+SUMIF('2017'!$A$2:$A$50,$A51,'2017'!D$2:D$50)+SUMIF('2016'!$A$2:$A$50,$A51,'2016'!D$2:D$50)+SUMIF('2015'!$A$2:$A$50,$A51,'2015'!D$2:D$50)+SUMIF('2014'!$A$2:$A$50,$A51,'2014'!D$2:D$50)+SUMIF('2013'!$A$2:$A$50,$A51,'2013'!D$2:D$50)+SUMIF('2012'!$A$2:$A$50,$A51,'2012'!D$2:D$50)</f>
        <v>190</v>
      </c>
      <c r="E51" s="14" cm="1">
        <f t="array" ref="E51">MAX(IF('2024'!$A$2:$A$50=$A51,'2024'!E$2:E$50),IF('2023'!$A$2:$A$50=$A51,'2023'!E$2:E$50),IF('2022'!$A$2:$A$50=$A51,'2022'!E$2:E$50),IF('2021'!$A$2:$A$50=$A51,'2021'!E$2:E$50),IF('2020'!$A$2:$A$50=$A51,'2020'!E$2:E$50),IF('2019'!$A$2:$A$50=$A51,'2019'!E$2:E$50),IF('2018'!$A$2:$A$50=$A51,'2018'!E$2:E$50),IF('2017'!$A$2:$A$50=$A51,'2017'!E$2:E$50),IF('2016'!$A$2:$A$50=$A51,'2016'!E$2:E$50),IF('2015'!$A$2:$A$50=$A51,'2015'!E$2:E$50),IF('2014'!$A$2:$A$50=$A51,'2014'!E$2:E$50),IF('2013'!$A$2:$A$50=$A51,'2013'!E$2:E$50),IF('2012'!$A$2:$A$50=$A51,'2012'!E$2:E$50))</f>
        <v>39</v>
      </c>
      <c r="F51" s="14">
        <f>SUMIF('2024'!$A$2:$A$50,$A51,'2024'!F$2:F$50)+SUMIF('2023'!$A$2:$A$50,$A51,'2023'!F$2:F$50)+SUMIF('2022'!$A$2:$A$50,$A51,'2022'!F$2:F$50)+SUMIF('2021'!$A$2:$A$50,$A51,'2021'!F$2:F$50)+SUMIF('2020'!$A$2:$A$50,$A51,'2020'!F$2:F$50)+SUMIF('2019'!$A$2:$A$50,$A51,'2019'!F$2:F$50)+SUMIF('2018'!$A$2:$A$50,$A51,'2018'!F$2:F$50)+SUMIF('2017'!$A$2:$A$50,$A51,'2017'!F$2:F$50)+SUMIF('2016'!$A$2:$A$50,$A51,'2016'!F$2:F$50)+SUMIF('2015'!$A$2:$A$50,$A51,'2015'!F$2:F$50)+SUMIF('2014'!$A$2:$A$50,$A51,'2014'!F$2:F$50)+SUMIF('2013'!$A$2:$A$50,$A51,'2013'!F$2:F$50)+SUMIF('2012'!$A$2:$A$50,$A51,'2012'!F$2:F$50)</f>
        <v>2</v>
      </c>
      <c r="G51" s="15">
        <f t="shared" si="7"/>
        <v>12.666666666666666</v>
      </c>
      <c r="H51" s="14">
        <f>SUMIF('2024'!$A$2:$A$50,$A51,'2024'!H$2:H$50)+SUMIF('2023'!$A$2:$A$50,$A51,'2023'!H$2:H$50)+SUMIF('2022'!$A$2:$A$50,$A51,'2022'!H$2:H$50)+SUMIF('2021'!$A$2:$A$50,$A51,'2021'!H$2:H$50)+SUMIF('2020'!$A$2:$A$50,$A51,'2020'!H$2:H$50)+SUMIF('2019'!$A$2:$A$50,$A51,'2019'!H$2:H$50)+SUMIF('2018'!$A$2:$A$50,$A51,'2018'!H$2:H$50)+SUMIF('2017'!$A$2:$A$50,$A51,'2017'!H$2:H$50)+SUMIF('2016'!$A$2:$A$50,$A51,'2016'!H$2:H$50)+SUMIF('2015'!$A$2:$A$50,$A51,'2015'!H$2:H$50)+SUMIF('2014'!$A$2:$A$50,$A51,'2014'!H$2:H$50)+SUMIF('2013'!$A$2:$A$50,$A51,'2013'!H$2:H$50)+SUMIF('2012'!$A$2:$A$50,$A51,'2012'!H$2:H$50)</f>
        <v>0</v>
      </c>
      <c r="I51" s="14">
        <f>SUMIF('2024'!$A$2:$A$50,$A51,'2024'!I$2:I$50)+SUMIF('2023'!$A$2:$A$50,$A51,'2023'!I$2:I$50)+SUMIF('2022'!$A$2:$A$50,$A51,'2022'!I$2:I$50)+SUMIF('2021'!$A$2:$A$50,$A51,'2021'!I$2:I$50)+SUMIF('2020'!$A$2:$A$50,$A51,'2020'!I$2:I$50)+SUMIF('2019'!$A$2:$A$50,$A51,'2019'!I$2:I$50)+SUMIF('2018'!$A$2:$A$50,$A51,'2018'!I$2:I$50)+SUMIF('2017'!$A$2:$A$50,$A51,'2017'!I$2:I$50)+SUMIF('2016'!$A$2:$A$50,$A51,'2016'!I$2:I$50)+SUMIF('2015'!$A$2:$A$50,$A51,'2015'!I$2:I$50)+SUMIF('2014'!$A$2:$A$50,$A51,'2014'!I$2:I$50)+SUMIF('2013'!$A$2:$A$50,$A51,'2013'!I$2:I$50)+SUMIF('2012'!$A$2:$A$50,$A51,'2012'!I$2:I$50)</f>
        <v>0</v>
      </c>
      <c r="J51" s="14">
        <f>SUMIF('2024'!$A$2:$A$50,$A51,'2024'!J$2:J$50)+SUMIF('2023'!$A$2:$A$50,$A51,'2023'!J$2:J$50)</f>
        <v>0</v>
      </c>
      <c r="K51" s="14">
        <f>SUMIF('2024'!$A$2:$A$50,$A51,'2024'!K$2:K$50)+SUMIF('2023'!$A$2:$A$50,$A51,'2023'!K$2:K$50)</f>
        <v>0</v>
      </c>
      <c r="L51" s="14">
        <f>SUMIF('2024'!$A$2:$A$50,$A51,'2024'!L$2:L$50)+SUMIF('2023'!$A$2:$A$50,$A51,'2023'!L$2:L$50)+SUMIF('2022'!$A$2:$A$50,$A51,'2022'!J$2:J$50)+SUMIF('2021'!$A$2:$A$50,$A51,'2021'!J$2:J$50)+SUMIF('2020'!$A$2:$A$50,$A51,'2020'!J$2:J$50)+SUMIF('2019'!$A$2:$A$50,$A51,'2019'!J$2:J$50)+SUMIF('2018'!$A$2:$A$50,$A51,'2018'!J$2:J$50)+SUMIF('2017'!$A$2:$A$50,$A51,'2017'!J$2:J$50)+SUMIF('2016'!$A$2:$A$50,$A51,'2016'!J$2:J$50)+SUMIF('2015'!$A$2:$A$50,$A51,'2015'!J$2:J$50)+SUMIF('2014'!$A$2:$A$50,$A51,'2014'!J$2:J$50)+SUMIF('2013'!$A$2:$A$50,$A51,'2013'!J$2:J$50)+SUMIF('2012'!$A$2:$A$50,$A51,'2012'!J$2:J$50)</f>
        <v>1</v>
      </c>
      <c r="M51" s="14">
        <f>SUMIF('2024'!$A$2:$A$50,$A51,'2024'!M$2:M$50)+SUMIF('2023'!$A$2:$A$50,$A51,'2023'!M$2:M$50)+SUMIF('2022'!$A$2:$A$50,$A51,'2022'!K$2:K$50)+SUMIF('2021'!$A$2:$A$50,$A51,'2021'!K$2:K$50)+SUMIF('2020'!$A$2:$A$50,$A51,'2020'!K$2:K$50)+SUMIF('2019'!$A$2:$A$50,$A51,'2019'!K$2:K$50)+SUMIF('2018'!$A$2:$A$50,$A51,'2018'!K$2:K$50)+SUMIF('2017'!$A$2:$A$50,$A51,'2017'!K$2:K$50)+SUMIF('2016'!$A$2:$A$50,$A51,'2016'!K$2:K$50)+SUMIF('2015'!$A$2:$A$50,$A51,'2015'!K$2:K$50)+SUMIF('2014'!$A$2:$A$50,$A51,'2014'!K$2:K$50)+SUMIF('2013'!$A$2:$A$50,$A51,'2013'!K$2:K$50)+SUMIF('2012'!$A$2:$A$50,$A51,'2012'!K$2:K$50)</f>
        <v>11</v>
      </c>
      <c r="N51" s="14">
        <f>SUMIF('2024'!$A$2:$A$50,$A51,'2024'!N$2:N$50)+SUMIF('2023'!$A$2:$A$50,$A51,'2023'!N$2:N$50)+SUMIF('2022'!$A$2:$A$50,$A51,'2022'!L$2:L$50)+SUMIF('2021'!$A$2:$A$50,$A51,'2021'!L$2:L$50)+SUMIF('2020'!$A$2:$A$50,$A51,'2020'!L$2:L$50)+SUMIF('2019'!$A$2:$A$50,$A51,'2019'!L$2:L$50)+SUMIF('2018'!$A$2:$A$50,$A51,'2018'!L$2:L$50)+SUMIF('2017'!$A$2:$A$50,$A51,'2017'!L$2:L$50)+SUMIF('2016'!$A$2:$A$50,$A51,'2016'!L$2:L$50)+SUMIF('2015'!$A$2:$A$50,$A51,'2015'!L$2:L$50)+SUMIF('2014'!$A$2:$A$50,$A51,'2014'!L$2:L$50)+SUMIF('2013'!$A$2:$A$50,$A51,'2013'!L$2:L$50)+SUMIF('2012'!$A$2:$A$50,$A51,'2012'!L$2:L$50)</f>
        <v>1</v>
      </c>
      <c r="O51" s="14">
        <f>SUMIF('2024'!$A$2:$A$50,$A51,'2024'!O$2:O$50)+SUMIF('2023'!$A$2:$A$50,$A51,'2023'!O$2:O$50)+SUMIF('2022'!$A$2:$A$50,$A51,'2022'!M$2:M$50)+SUMIF('2021'!$A$2:$A$50,$A51,'2021'!M$2:M$50)+SUMIF('2020'!$A$2:$A$50,$A51,'2020'!M$2:M$50)+SUMIF('2019'!$A$2:$A$50,$A51,'2019'!M$2:M$50)+SUMIF('2018'!$A$2:$A$50,$A51,'2018'!M$2:M$50)+SUMIF('2017'!$A$2:$A$50,$A51,'2017'!M$2:M$50)+SUMIF('2016'!$A$2:$A$50,$A51,'2016'!M$2:M$50)+SUMIF('2015'!$A$2:$A$50,$A51,'2015'!M$2:M$50)+SUMIF('2014'!$A$2:$A$50,$A51,'2014'!M$2:M$50)+SUMIF('2013'!$A$2:$A$50,$A51,'2013'!M$2:M$50)+SUMIF('2012'!$A$2:$A$50,$A51,'2012'!M$2:M$50)</f>
        <v>0</v>
      </c>
      <c r="P51" s="14">
        <f t="shared" si="8"/>
        <v>12</v>
      </c>
      <c r="Q51" s="14">
        <f t="shared" si="9"/>
        <v>101.4</v>
      </c>
      <c r="R51" s="14">
        <f>SUMIF('2024'!$A$2:$A$50,$A51,'2024'!R$2:R$50)+SUMIF('2023'!$A$2:$A$50,$A51,'2023'!R$2:R$50)+SUMIF('2022'!$A$2:$A$50,$A51,'2022'!P$2:P$50)+SUMIF('2021'!$A$2:$A$50,$A51,'2021'!P$2:P$50)+SUMIF('2020'!$A$2:$A$50,$A51,'2020'!P$2:P$50)+SUMIF('2019'!$A$2:$A$50,$A51,'2019'!P$2:P$50)+SUMIF('2018'!$A$2:$A$50,$A51,'2018'!P$2:P$50)+SUMIF('2017'!$A$2:$A$50,$A51,'2017'!P$2:P$50)+SUMIF('2016'!$A$2:$A$50,$A51,'2016'!P$2:P$50)+SUMIF('2015'!$A$2:$A$50,$A51,'2015'!P$2:P$50)+SUMIF('2014'!$A$2:$A$50,$A51,'2014'!P$2:P$50)+SUMIF('2013'!$A$2:$A$50,$A51,'2013'!P$2:P$50)+SUMIF('2012'!$A$2:$A$50,$A51,'2012'!P$2:P$50)</f>
        <v>516</v>
      </c>
      <c r="S51" s="14">
        <f>SUMIF('2024'!$A$2:$A$50,$A51,'2024'!S$2:S$50)+SUMIF('2023'!$A$2:$A$50,$A51,'2023'!S$2:S$50)+SUMIF('2022'!$A$2:$A$50,$A51,'2022'!Q$2:Q$50)+SUMIF('2021'!$A$2:$A$50,$A51,'2021'!Q$2:Q$50)+SUMIF('2020'!$A$2:$A$50,$A51,'2020'!Q$2:Q$50)+SUMIF('2019'!$A$2:$A$50,$A51,'2019'!Q$2:Q$50)+SUMIF('2018'!$A$2:$A$50,$A51,'2018'!Q$2:Q$50)+SUMIF('2017'!$A$2:$A$50,$A51,'2017'!Q$2:Q$50)+SUMIF('2016'!$A$2:$A$50,$A51,'2016'!Q$2:Q$50)+SUMIF('2015'!$A$2:$A$50,$A51,'2015'!Q$2:Q$50)+SUMIF('2014'!$A$2:$A$50,$A51,'2014'!Q$2:Q$50)+SUMIF('2013'!$A$2:$A$50,$A51,'2013'!Q$2:Q$50)+SUMIF('2012'!$A$2:$A$50,$A51,'2012'!Q$2:Q$50)</f>
        <v>24</v>
      </c>
      <c r="T51" s="15">
        <f t="shared" si="10"/>
        <v>21.5</v>
      </c>
      <c r="U51" s="15">
        <f t="shared" si="11"/>
        <v>5.0887573964497035</v>
      </c>
      <c r="V51" s="16">
        <f t="shared" si="12"/>
        <v>25.416666666666668</v>
      </c>
      <c r="W51" s="17" cm="1">
        <f t="array" ref="W51">MAX(IF('2024'!$A$2:$A$50=$A51,'2024'!$W$2:$W$50),IF('2023'!$A$2:$A$50=$A51,'2023'!$W$2:$W$50),IF('2022'!$A$2:$A$50=$A51,'2022'!$U$2:U$50),IF('2021'!$A$2:$A$50=$A51,'2021'!$U$2:U$50),IF('2020'!$A$2:$A$50=$A51,'2020'!$U$2:U$50),IF('2019'!$A$2:$A$50=$A51,'2019'!$U$2:U$50),IF('2018'!$A$2:$A$50=$A51,'2018'!$U$2:U$50),IF('2017'!$A$2:$A$50=$A51,'2017'!$U$2:U$50),IF('2016'!$A$2:$A$50=$A51,'2016'!$U$2:U$50),IF('2015'!$A$2:$A$50=$A51,'2015'!$U$2:U$50),IF('2014'!$A$2:$A$50=$A51,'2014'!$U$2:U$50),IF('2013'!$A$2:$A$50=$A51,'2013'!$U$2:U$50),IF('2012'!$A$2:$A$50=$A51,'2012'!$U$2:U$50))</f>
        <v>3</v>
      </c>
      <c r="X51" s="18" t="s">
        <v>23</v>
      </c>
      <c r="Y51" s="19" cm="1">
        <f t="array" ref="Y51">MIN(IF(IF('2024'!$A$2:A$50=$A51,1,0)*IF('2024'!$W$2:$W$50=$W51,1,0)&gt;0,'2024'!$Y$2:$Y$50),IF(IF('2023'!$A$2:A$50=$A51,1,0)*IF('2023'!$W$2:$W$50=$W51,1,0)&gt;0,'2023'!$Y$2:$Y$50),IF(IF('2022'!$A$2:A$50=$A51,1,0)*IF('2022'!$U$2:$U$50=$W51,1,0)&gt;0,'2022'!$W$2:$W$50),IF(IF('2021'!$A$2:A$50=$A51,1,0)*IF('2021'!$U$2:$U$50=$W51,1,0)&gt;0,'2021'!$W$2:$W$50),IF(IF('2020'!$A$2:A$50=$A51,1,0)*IF('2020'!$U$2:$U$50=$W51,1,0)&gt;0,'2020'!$W$2:$W$50),IF(IF('2019'!$A$2:A$50=$A51,1,0)*IF('2019'!$U$2:$U$50=$W51,1,0)&gt;0,'2019'!$W$2:$W$50),IF(IF('2018'!$A$2:A$50=$A51,1,0)*IF('2018'!$U$2:$U$50=$W51,1,0)&gt;0,'2018'!$W$2:$W$50),IF(IF('2017'!$A$2:A$50=$A51,1,0)*IF('2017'!$U$2:$U$50=$W51,1,0)&gt;0,'2017'!$W$2:$W$50),IF(IF('2016'!$A$2:A$50=$A51,1,0)*IF('2016'!$U$2:$U$50=$W51,1,0)&gt;0,'2016'!$W$2:$W$50),IF(IF('2015'!$A$2:A$50=$A51,1,0)*IF('2015'!$U$2:$U$50=$W51,1,0)&gt;0,'2015'!$W$2:$W$50),IF(IF('2014'!$A$2:A$50=$A51,1,0)*IF('2014'!$U$2:$U$50=$W51,1,0)&gt;0,'2014'!$W$2:$W$50),IF(IF('2013'!$A$2:A$50=$A51,1,0)*IF('2013'!$U$2:$U$50=$W51,1,0)&gt;0,'2013'!$W$2:$W$50),IF(IF('2012'!$A$2:A$50=$A51,1,0)*IF('2012'!$U$2:$U$50=$W51,1,0)&gt;0,'2012'!$W$2:$W$50))</f>
        <v>11</v>
      </c>
      <c r="Z51" s="20"/>
      <c r="AA51" s="21" cm="1">
        <f t="array" ref="AA51">SUM(IF('2024'!$A$2:$A$50=$A51,TRUNC('2024'!Q$2:Q$50),0))+SUM(IF('2023'!$A$2:$A$50=$A51,TRUNC('2023'!Q$2:Q$50),0))+SUM(IF('2022'!$A$2:$A$50=$A51,TRUNC('2022'!O$2:O$50),0))+SUM(IF('2021'!$A$2:$A$50=$A51,TRUNC('2021'!O$2:O$50),0))+SUM(IF('2020'!$A$2:$A$50=$A51,TRUNC('2020'!O$2:O$50),0))+SUM(IF('2019'!$A$2:$A$50=$A51,TRUNC('2019'!O$2:O$50),0))+SUM(IF('2018'!$A$2:$A$50=$A51,TRUNC('2018'!O$2:O$50),0))+SUM(IF('2017'!$A$2:$A$50=$A51,TRUNC('2017'!O$2:O$50),0))+SUM(IF('2016'!$A$2:$A$50=$A51,TRUNC('2016'!O$2:O$50),0))+SUM(IF('2015'!$A$2:$A$50=$A51,TRUNC('2015'!O$2:O$50),0))+SUM(IF('2014'!$A$2:$A$50=$A51,TRUNC('2014'!O$2:O$50),0))+SUM(IF('2013'!$A$2:$A$50=$A51,TRUNC('2013'!O$2:O$50),0))+SUM(IF('2012'!$A$2:$A$50=$A51,TRUNC('2012'!O$2:O$50),0))</f>
        <v>101</v>
      </c>
      <c r="AB51" s="21" cm="1">
        <f t="array" ref="AB51">SUM(IF('2024'!$A$2:$A$50=$A51,MOD('2024'!Q$2:Q$50,1),0))+SUM(IF('2023'!$A$2:$A$50=$A51,MOD('2023'!Q$2:Q$50,1),0))+SUM(IF('2022'!$A$2:$A$50=$A51,MOD('2022'!O$2:O$50,1),0))+SUM(IF('2021'!$A$2:$A$50=$A51,MOD('2021'!O$2:O$50,1),0))+SUM(IF('2020'!$A$2:$A$50=$A51,MOD('2020'!O$2:O$50,1),0))+SUM(IF('2019'!$A$2:$A$50=$A51,MOD('2019'!O$2:O$50,1),0))+SUM(IF('2018'!$A$2:$A$50=$A51,MOD('2018'!O$2:O$50,1),0))+SUM(IF('2017'!$A$2:$A$50=$A51,MOD('2017'!O$2:O$50,1),0))+SUM(IF('2016'!$A$2:$A$50=$A51,MOD('2016'!O$2:O$50,1),0))+SUM(IF('2015'!$A$2:$A$50=$A51,MOD('2015'!O$2:O$50,1),0))+SUM(IF('2014'!$A$2:$A$50=$A51,MOD('2014'!O$2:O$50,1),0))+SUM(IF('2013'!$A$2:$A$50=$A51,MOD('2013'!O$2:O$50,1),0))+SUM(IF('2012'!$A$2:$A$50=$A51,MOD('2012'!O$2:O$50,1),0))</f>
        <v>0.39999999999999858</v>
      </c>
      <c r="AC51" s="21">
        <f t="shared" si="6"/>
        <v>0.39999999999999858</v>
      </c>
    </row>
    <row r="52" spans="1:29" ht="14.25" customHeight="1" x14ac:dyDescent="0.6">
      <c r="A52" s="13" t="s">
        <v>71</v>
      </c>
      <c r="B52" s="14">
        <f>SUMIF('2024'!$A$2:$A$50,$A52,'2024'!B$2:B$50)+SUMIF('2023'!$A$2:$A$50,$A52,'2023'!B$2:B$50)+SUMIF('2022'!$A$2:$A$50,$A52,'2022'!B$2:B$50)+SUMIF('2021'!$A$2:$A$50,$A52,'2021'!B$2:B$50)+SUMIF('2020'!$A$2:$A$50,$A52,'2020'!B$2:B$50)+SUMIF('2019'!$A$2:$A$50,$A52,'2019'!B$2:B$50)+SUMIF('2018'!$A$2:$A$50,$A52,'2018'!B$2:B$50)+SUMIF('2017'!$A$2:$A$50,$A52,'2017'!B$2:B$50)+SUMIF('2016'!$A$2:$A$50,$A52,'2016'!B$2:B$50)+SUMIF('2015'!$A$2:$A$50,$A52,'2015'!B$2:B$50)+SUMIF('2014'!$A$2:$A$50,$A52,'2014'!B$2:B$50)+SUMIF('2013'!$A$2:$A$50,$A52,'2013'!B$2:B$50)+SUMIF('2012'!$A$2:$A$50,$A52,'2012'!B$2:B$50)</f>
        <v>3</v>
      </c>
      <c r="C52" s="14">
        <f>SUMIF('2024'!$A$2:$A$50,$A52,'2024'!C$2:C$50)+SUMIF('2023'!$A$2:$A$50,$A52,'2023'!C$2:C$50)+SUMIF('2022'!$A$2:$A$50,$A52,'2022'!C$2:C$50)+SUMIF('2021'!$A$2:$A$50,$A52,'2021'!C$2:C$50)+SUMIF('2020'!$A$2:$A$50,$A52,'2020'!C$2:C$50)+SUMIF('2019'!$A$2:$A$50,$A52,'2019'!C$2:C$50)+SUMIF('2018'!$A$2:$A$50,$A52,'2018'!C$2:C$50)+SUMIF('2017'!$A$2:$A$50,$A52,'2017'!C$2:C$50)+SUMIF('2016'!$A$2:$A$50,$A52,'2016'!C$2:C$50)+SUMIF('2015'!$A$2:$A$50,$A52,'2015'!C$2:C$50)+SUMIF('2014'!$A$2:$A$50,$A52,'2014'!C$2:C$50)+SUMIF('2013'!$A$2:$A$50,$A52,'2013'!C$2:C$50)+SUMIF('2012'!$A$2:$A$50,$A52,'2012'!C$2:C$50)</f>
        <v>3</v>
      </c>
      <c r="D52" s="14">
        <f>SUMIF('2024'!$A$2:$A$50,$A52,'2024'!D$2:D$50)+SUMIF('2023'!$A$2:$A$50,$A52,'2023'!D$2:D$50)+SUMIF('2022'!$A$2:$A$50,$A52,'2022'!D$2:D$50)+SUMIF('2021'!$A$2:$A$50,$A52,'2021'!D$2:D$50)+SUMIF('2020'!$A$2:$A$50,$A52,'2020'!D$2:D$50)+SUMIF('2019'!$A$2:$A$50,$A52,'2019'!D$2:D$50)+SUMIF('2018'!$A$2:$A$50,$A52,'2018'!D$2:D$50)+SUMIF('2017'!$A$2:$A$50,$A52,'2017'!D$2:D$50)+SUMIF('2016'!$A$2:$A$50,$A52,'2016'!D$2:D$50)+SUMIF('2015'!$A$2:$A$50,$A52,'2015'!D$2:D$50)+SUMIF('2014'!$A$2:$A$50,$A52,'2014'!D$2:D$50)+SUMIF('2013'!$A$2:$A$50,$A52,'2013'!D$2:D$50)+SUMIF('2012'!$A$2:$A$50,$A52,'2012'!D$2:D$50)</f>
        <v>161</v>
      </c>
      <c r="E52" s="14" cm="1">
        <f t="array" ref="E52">MAX(IF('2024'!$A$2:$A$50=$A52,'2024'!E$2:E$50),IF('2023'!$A$2:$A$50=$A52,'2023'!E$2:E$50),IF('2022'!$A$2:$A$50=$A52,'2022'!E$2:E$50),IF('2021'!$A$2:$A$50=$A52,'2021'!E$2:E$50),IF('2020'!$A$2:$A$50=$A52,'2020'!E$2:E$50),IF('2019'!$A$2:$A$50=$A52,'2019'!E$2:E$50),IF('2018'!$A$2:$A$50=$A52,'2018'!E$2:E$50),IF('2017'!$A$2:$A$50=$A52,'2017'!E$2:E$50),IF('2016'!$A$2:$A$50=$A52,'2016'!E$2:E$50),IF('2015'!$A$2:$A$50=$A52,'2015'!E$2:E$50),IF('2014'!$A$2:$A$50=$A52,'2014'!E$2:E$50),IF('2013'!$A$2:$A$50=$A52,'2013'!E$2:E$50),IF('2012'!$A$2:$A$50=$A52,'2012'!E$2:E$50))</f>
        <v>100</v>
      </c>
      <c r="F52" s="14">
        <f>SUMIF('2024'!$A$2:$A$50,$A52,'2024'!F$2:F$50)+SUMIF('2023'!$A$2:$A$50,$A52,'2023'!F$2:F$50)+SUMIF('2022'!$A$2:$A$50,$A52,'2022'!F$2:F$50)+SUMIF('2021'!$A$2:$A$50,$A52,'2021'!F$2:F$50)+SUMIF('2020'!$A$2:$A$50,$A52,'2020'!F$2:F$50)+SUMIF('2019'!$A$2:$A$50,$A52,'2019'!F$2:F$50)+SUMIF('2018'!$A$2:$A$50,$A52,'2018'!F$2:F$50)+SUMIF('2017'!$A$2:$A$50,$A52,'2017'!F$2:F$50)+SUMIF('2016'!$A$2:$A$50,$A52,'2016'!F$2:F$50)+SUMIF('2015'!$A$2:$A$50,$A52,'2015'!F$2:F$50)+SUMIF('2014'!$A$2:$A$50,$A52,'2014'!F$2:F$50)+SUMIF('2013'!$A$2:$A$50,$A52,'2013'!F$2:F$50)+SUMIF('2012'!$A$2:$A$50,$A52,'2012'!F$2:F$50)</f>
        <v>2</v>
      </c>
      <c r="G52" s="15">
        <f t="shared" si="7"/>
        <v>161</v>
      </c>
      <c r="H52" s="14">
        <f>SUMIF('2024'!$A$2:$A$50,$A52,'2024'!H$2:H$50)+SUMIF('2023'!$A$2:$A$50,$A52,'2023'!H$2:H$50)+SUMIF('2022'!$A$2:$A$50,$A52,'2022'!H$2:H$50)+SUMIF('2021'!$A$2:$A$50,$A52,'2021'!H$2:H$50)+SUMIF('2020'!$A$2:$A$50,$A52,'2020'!H$2:H$50)+SUMIF('2019'!$A$2:$A$50,$A52,'2019'!H$2:H$50)+SUMIF('2018'!$A$2:$A$50,$A52,'2018'!H$2:H$50)+SUMIF('2017'!$A$2:$A$50,$A52,'2017'!H$2:H$50)+SUMIF('2016'!$A$2:$A$50,$A52,'2016'!H$2:H$50)+SUMIF('2015'!$A$2:$A$50,$A52,'2015'!H$2:H$50)+SUMIF('2014'!$A$2:$A$50,$A52,'2014'!H$2:H$50)+SUMIF('2013'!$A$2:$A$50,$A52,'2013'!H$2:H$50)+SUMIF('2012'!$A$2:$A$50,$A52,'2012'!H$2:H$50)</f>
        <v>1</v>
      </c>
      <c r="I52" s="14">
        <f>SUMIF('2024'!$A$2:$A$50,$A52,'2024'!I$2:I$50)+SUMIF('2023'!$A$2:$A$50,$A52,'2023'!I$2:I$50)+SUMIF('2022'!$A$2:$A$50,$A52,'2022'!I$2:I$50)+SUMIF('2021'!$A$2:$A$50,$A52,'2021'!I$2:I$50)+SUMIF('2020'!$A$2:$A$50,$A52,'2020'!I$2:I$50)+SUMIF('2019'!$A$2:$A$50,$A52,'2019'!I$2:I$50)+SUMIF('2018'!$A$2:$A$50,$A52,'2018'!I$2:I$50)+SUMIF('2017'!$A$2:$A$50,$A52,'2017'!I$2:I$50)+SUMIF('2016'!$A$2:$A$50,$A52,'2016'!I$2:I$50)+SUMIF('2015'!$A$2:$A$50,$A52,'2015'!I$2:I$50)+SUMIF('2014'!$A$2:$A$50,$A52,'2014'!I$2:I$50)+SUMIF('2013'!$A$2:$A$50,$A52,'2013'!I$2:I$50)+SUMIF('2012'!$A$2:$A$50,$A52,'2012'!I$2:I$50)</f>
        <v>1</v>
      </c>
      <c r="J52" s="14">
        <f>SUMIF('2024'!$A$2:$A$50,$A52,'2024'!J$2:J$50)+SUMIF('2023'!$A$2:$A$50,$A52,'2023'!J$2:J$50)</f>
        <v>0</v>
      </c>
      <c r="K52" s="14">
        <f>SUMIF('2024'!$A$2:$A$50,$A52,'2024'!K$2:K$50)+SUMIF('2023'!$A$2:$A$50,$A52,'2023'!K$2:K$50)</f>
        <v>0</v>
      </c>
      <c r="L52" s="14">
        <f>SUMIF('2024'!$A$2:$A$50,$A52,'2024'!L$2:L$50)+SUMIF('2023'!$A$2:$A$50,$A52,'2023'!L$2:L$50)+SUMIF('2022'!$A$2:$A$50,$A52,'2022'!J$2:J$50)+SUMIF('2021'!$A$2:$A$50,$A52,'2021'!J$2:J$50)+SUMIF('2020'!$A$2:$A$50,$A52,'2020'!J$2:J$50)+SUMIF('2019'!$A$2:$A$50,$A52,'2019'!J$2:J$50)+SUMIF('2018'!$A$2:$A$50,$A52,'2018'!J$2:J$50)+SUMIF('2017'!$A$2:$A$50,$A52,'2017'!J$2:J$50)+SUMIF('2016'!$A$2:$A$50,$A52,'2016'!J$2:J$50)+SUMIF('2015'!$A$2:$A$50,$A52,'2015'!J$2:J$50)+SUMIF('2014'!$A$2:$A$50,$A52,'2014'!J$2:J$50)+SUMIF('2013'!$A$2:$A$50,$A52,'2013'!J$2:J$50)+SUMIF('2012'!$A$2:$A$50,$A52,'2012'!J$2:J$50)</f>
        <v>0</v>
      </c>
      <c r="M52" s="14">
        <f>SUMIF('2024'!$A$2:$A$50,$A52,'2024'!M$2:M$50)+SUMIF('2023'!$A$2:$A$50,$A52,'2023'!M$2:M$50)+SUMIF('2022'!$A$2:$A$50,$A52,'2022'!K$2:K$50)+SUMIF('2021'!$A$2:$A$50,$A52,'2021'!K$2:K$50)+SUMIF('2020'!$A$2:$A$50,$A52,'2020'!K$2:K$50)+SUMIF('2019'!$A$2:$A$50,$A52,'2019'!K$2:K$50)+SUMIF('2018'!$A$2:$A$50,$A52,'2018'!K$2:K$50)+SUMIF('2017'!$A$2:$A$50,$A52,'2017'!K$2:K$50)+SUMIF('2016'!$A$2:$A$50,$A52,'2016'!K$2:K$50)+SUMIF('2015'!$A$2:$A$50,$A52,'2015'!K$2:K$50)+SUMIF('2014'!$A$2:$A$50,$A52,'2014'!K$2:K$50)+SUMIF('2013'!$A$2:$A$50,$A52,'2013'!K$2:K$50)+SUMIF('2012'!$A$2:$A$50,$A52,'2012'!K$2:K$50)</f>
        <v>1</v>
      </c>
      <c r="N52" s="14">
        <f>SUMIF('2024'!$A$2:$A$50,$A52,'2024'!N$2:N$50)+SUMIF('2023'!$A$2:$A$50,$A52,'2023'!N$2:N$50)+SUMIF('2022'!$A$2:$A$50,$A52,'2022'!L$2:L$50)+SUMIF('2021'!$A$2:$A$50,$A52,'2021'!L$2:L$50)+SUMIF('2020'!$A$2:$A$50,$A52,'2020'!L$2:L$50)+SUMIF('2019'!$A$2:$A$50,$A52,'2019'!L$2:L$50)+SUMIF('2018'!$A$2:$A$50,$A52,'2018'!L$2:L$50)+SUMIF('2017'!$A$2:$A$50,$A52,'2017'!L$2:L$50)+SUMIF('2016'!$A$2:$A$50,$A52,'2016'!L$2:L$50)+SUMIF('2015'!$A$2:$A$50,$A52,'2015'!L$2:L$50)+SUMIF('2014'!$A$2:$A$50,$A52,'2014'!L$2:L$50)+SUMIF('2013'!$A$2:$A$50,$A52,'2013'!L$2:L$50)+SUMIF('2012'!$A$2:$A$50,$A52,'2012'!L$2:L$50)</f>
        <v>0</v>
      </c>
      <c r="O52" s="14">
        <f>SUMIF('2024'!$A$2:$A$50,$A52,'2024'!O$2:O$50)+SUMIF('2023'!$A$2:$A$50,$A52,'2023'!O$2:O$50)+SUMIF('2022'!$A$2:$A$50,$A52,'2022'!M$2:M$50)+SUMIF('2021'!$A$2:$A$50,$A52,'2021'!M$2:M$50)+SUMIF('2020'!$A$2:$A$50,$A52,'2020'!M$2:M$50)+SUMIF('2019'!$A$2:$A$50,$A52,'2019'!M$2:M$50)+SUMIF('2018'!$A$2:$A$50,$A52,'2018'!M$2:M$50)+SUMIF('2017'!$A$2:$A$50,$A52,'2017'!M$2:M$50)+SUMIF('2016'!$A$2:$A$50,$A52,'2016'!M$2:M$50)+SUMIF('2015'!$A$2:$A$50,$A52,'2015'!M$2:M$50)+SUMIF('2014'!$A$2:$A$50,$A52,'2014'!M$2:M$50)+SUMIF('2013'!$A$2:$A$50,$A52,'2013'!M$2:M$50)+SUMIF('2012'!$A$2:$A$50,$A52,'2012'!M$2:M$50)</f>
        <v>0</v>
      </c>
      <c r="P52" s="14">
        <f t="shared" si="8"/>
        <v>1</v>
      </c>
      <c r="Q52" s="14">
        <f t="shared" si="9"/>
        <v>19</v>
      </c>
      <c r="R52" s="14">
        <f>SUMIF('2024'!$A$2:$A$50,$A52,'2024'!R$2:R$50)+SUMIF('2023'!$A$2:$A$50,$A52,'2023'!R$2:R$50)+SUMIF('2022'!$A$2:$A$50,$A52,'2022'!P$2:P$50)+SUMIF('2021'!$A$2:$A$50,$A52,'2021'!P$2:P$50)+SUMIF('2020'!$A$2:$A$50,$A52,'2020'!P$2:P$50)+SUMIF('2019'!$A$2:$A$50,$A52,'2019'!P$2:P$50)+SUMIF('2018'!$A$2:$A$50,$A52,'2018'!P$2:P$50)+SUMIF('2017'!$A$2:$A$50,$A52,'2017'!P$2:P$50)+SUMIF('2016'!$A$2:$A$50,$A52,'2016'!P$2:P$50)+SUMIF('2015'!$A$2:$A$50,$A52,'2015'!P$2:P$50)+SUMIF('2014'!$A$2:$A$50,$A52,'2014'!P$2:P$50)+SUMIF('2013'!$A$2:$A$50,$A52,'2013'!P$2:P$50)+SUMIF('2012'!$A$2:$A$50,$A52,'2012'!P$2:P$50)</f>
        <v>75</v>
      </c>
      <c r="S52" s="14">
        <f>SUMIF('2024'!$A$2:$A$50,$A52,'2024'!S$2:S$50)+SUMIF('2023'!$A$2:$A$50,$A52,'2023'!S$2:S$50)+SUMIF('2022'!$A$2:$A$50,$A52,'2022'!Q$2:Q$50)+SUMIF('2021'!$A$2:$A$50,$A52,'2021'!Q$2:Q$50)+SUMIF('2020'!$A$2:$A$50,$A52,'2020'!Q$2:Q$50)+SUMIF('2019'!$A$2:$A$50,$A52,'2019'!Q$2:Q$50)+SUMIF('2018'!$A$2:$A$50,$A52,'2018'!Q$2:Q$50)+SUMIF('2017'!$A$2:$A$50,$A52,'2017'!Q$2:Q$50)+SUMIF('2016'!$A$2:$A$50,$A52,'2016'!Q$2:Q$50)+SUMIF('2015'!$A$2:$A$50,$A52,'2015'!Q$2:Q$50)+SUMIF('2014'!$A$2:$A$50,$A52,'2014'!Q$2:Q$50)+SUMIF('2013'!$A$2:$A$50,$A52,'2013'!Q$2:Q$50)+SUMIF('2012'!$A$2:$A$50,$A52,'2012'!Q$2:Q$50)</f>
        <v>5</v>
      </c>
      <c r="T52" s="15">
        <f t="shared" si="10"/>
        <v>15</v>
      </c>
      <c r="U52" s="15">
        <f t="shared" si="11"/>
        <v>3.9473684210526314</v>
      </c>
      <c r="V52" s="16">
        <f t="shared" si="12"/>
        <v>22.8</v>
      </c>
      <c r="W52" s="17" cm="1">
        <f t="array" ref="W52">MAX(IF('2024'!$A$2:$A$50=$A52,'2024'!$W$2:$W$50),IF('2023'!$A$2:$A$50=$A52,'2023'!$W$2:$W$50),IF('2022'!$A$2:$A$50=$A52,'2022'!$U$2:U$50),IF('2021'!$A$2:$A$50=$A52,'2021'!$U$2:U$50),IF('2020'!$A$2:$A$50=$A52,'2020'!$U$2:U$50),IF('2019'!$A$2:$A$50=$A52,'2019'!$U$2:U$50),IF('2018'!$A$2:$A$50=$A52,'2018'!$U$2:U$50),IF('2017'!$A$2:$A$50=$A52,'2017'!$U$2:U$50),IF('2016'!$A$2:$A$50=$A52,'2016'!$U$2:U$50),IF('2015'!$A$2:$A$50=$A52,'2015'!$U$2:U$50),IF('2014'!$A$2:$A$50=$A52,'2014'!$U$2:U$50),IF('2013'!$A$2:$A$50=$A52,'2013'!$U$2:U$50),IF('2012'!$A$2:$A$50=$A52,'2012'!$U$2:U$50))</f>
        <v>4</v>
      </c>
      <c r="X52" s="18" t="s">
        <v>23</v>
      </c>
      <c r="Y52" s="19" cm="1">
        <f t="array" ref="Y52">MIN(IF(IF('2024'!$A$2:A$50=$A52,1,0)*IF('2024'!$W$2:$W$50=$W52,1,0)&gt;0,'2024'!$Y$2:$Y$50),IF(IF('2023'!$A$2:A$50=$A52,1,0)*IF('2023'!$W$2:$W$50=$W52,1,0)&gt;0,'2023'!$Y$2:$Y$50),IF(IF('2022'!$A$2:A$50=$A52,1,0)*IF('2022'!$U$2:$U$50=$W52,1,0)&gt;0,'2022'!$W$2:$W$50),IF(IF('2021'!$A$2:A$50=$A52,1,0)*IF('2021'!$U$2:$U$50=$W52,1,0)&gt;0,'2021'!$W$2:$W$50),IF(IF('2020'!$A$2:A$50=$A52,1,0)*IF('2020'!$U$2:$U$50=$W52,1,0)&gt;0,'2020'!$W$2:$W$50),IF(IF('2019'!$A$2:A$50=$A52,1,0)*IF('2019'!$U$2:$U$50=$W52,1,0)&gt;0,'2019'!$W$2:$W$50),IF(IF('2018'!$A$2:A$50=$A52,1,0)*IF('2018'!$U$2:$U$50=$W52,1,0)&gt;0,'2018'!$W$2:$W$50),IF(IF('2017'!$A$2:A$50=$A52,1,0)*IF('2017'!$U$2:$U$50=$W52,1,0)&gt;0,'2017'!$W$2:$W$50),IF(IF('2016'!$A$2:A$50=$A52,1,0)*IF('2016'!$U$2:$U$50=$W52,1,0)&gt;0,'2016'!$W$2:$W$50),IF(IF('2015'!$A$2:A$50=$A52,1,0)*IF('2015'!$U$2:$U$50=$W52,1,0)&gt;0,'2015'!$W$2:$W$50),IF(IF('2014'!$A$2:A$50=$A52,1,0)*IF('2014'!$U$2:$U$50=$W52,1,0)&gt;0,'2014'!$W$2:$W$50),IF(IF('2013'!$A$2:A$50=$A52,1,0)*IF('2013'!$U$2:$U$50=$W52,1,0)&gt;0,'2013'!$W$2:$W$50),IF(IF('2012'!$A$2:A$50=$A52,1,0)*IF('2012'!$U$2:$U$50=$W52,1,0)&gt;0,'2012'!$W$2:$W$50))</f>
        <v>38</v>
      </c>
      <c r="Z52" s="20"/>
      <c r="AA52" s="21" cm="1">
        <f t="array" ref="AA52">SUM(IF('2024'!$A$2:$A$50=$A52,TRUNC('2024'!Q$2:Q$50),0))+SUM(IF('2023'!$A$2:$A$50=$A52,TRUNC('2023'!Q$2:Q$50),0))+SUM(IF('2022'!$A$2:$A$50=$A52,TRUNC('2022'!O$2:O$50),0))+SUM(IF('2021'!$A$2:$A$50=$A52,TRUNC('2021'!O$2:O$50),0))+SUM(IF('2020'!$A$2:$A$50=$A52,TRUNC('2020'!O$2:O$50),0))+SUM(IF('2019'!$A$2:$A$50=$A52,TRUNC('2019'!O$2:O$50),0))+SUM(IF('2018'!$A$2:$A$50=$A52,TRUNC('2018'!O$2:O$50),0))+SUM(IF('2017'!$A$2:$A$50=$A52,TRUNC('2017'!O$2:O$50),0))+SUM(IF('2016'!$A$2:$A$50=$A52,TRUNC('2016'!O$2:O$50),0))+SUM(IF('2015'!$A$2:$A$50=$A52,TRUNC('2015'!O$2:O$50),0))+SUM(IF('2014'!$A$2:$A$50=$A52,TRUNC('2014'!O$2:O$50),0))+SUM(IF('2013'!$A$2:$A$50=$A52,TRUNC('2013'!O$2:O$50),0))+SUM(IF('2012'!$A$2:$A$50=$A52,TRUNC('2012'!O$2:O$50),0))</f>
        <v>19</v>
      </c>
      <c r="AB52" s="21" cm="1">
        <f t="array" ref="AB52">SUM(IF('2024'!$A$2:$A$50=$A52,MOD('2024'!Q$2:Q$50,1),0))+SUM(IF('2023'!$A$2:$A$50=$A52,MOD('2023'!Q$2:Q$50,1),0))+SUM(IF('2022'!$A$2:$A$50=$A52,MOD('2022'!O$2:O$50,1),0))+SUM(IF('2021'!$A$2:$A$50=$A52,MOD('2021'!O$2:O$50,1),0))+SUM(IF('2020'!$A$2:$A$50=$A52,MOD('2020'!O$2:O$50,1),0))+SUM(IF('2019'!$A$2:$A$50=$A52,MOD('2019'!O$2:O$50,1),0))+SUM(IF('2018'!$A$2:$A$50=$A52,MOD('2018'!O$2:O$50,1),0))+SUM(IF('2017'!$A$2:$A$50=$A52,MOD('2017'!O$2:O$50,1),0))+SUM(IF('2016'!$A$2:$A$50=$A52,MOD('2016'!O$2:O$50,1),0))+SUM(IF('2015'!$A$2:$A$50=$A52,MOD('2015'!O$2:O$50,1),0))+SUM(IF('2014'!$A$2:$A$50=$A52,MOD('2014'!O$2:O$50,1),0))+SUM(IF('2013'!$A$2:$A$50=$A52,MOD('2013'!O$2:O$50,1),0))+SUM(IF('2012'!$A$2:$A$50=$A52,MOD('2012'!O$2:O$50,1),0))</f>
        <v>0</v>
      </c>
      <c r="AC52" s="21">
        <f t="shared" si="6"/>
        <v>0</v>
      </c>
    </row>
    <row r="53" spans="1:29" ht="14.25" customHeight="1" x14ac:dyDescent="0.6">
      <c r="A53" s="13" t="s">
        <v>137</v>
      </c>
      <c r="B53" s="14">
        <f>SUMIF('2024'!$A$2:$A$50,$A53,'2024'!B$2:B$50)+SUMIF('2023'!$A$2:$A$50,$A53,'2023'!B$2:B$50)+SUMIF('2022'!$A$2:$A$50,$A53,'2022'!B$2:B$50)+SUMIF('2021'!$A$2:$A$50,$A53,'2021'!B$2:B$50)+SUMIF('2020'!$A$2:$A$50,$A53,'2020'!B$2:B$50)+SUMIF('2019'!$A$2:$A$50,$A53,'2019'!B$2:B$50)+SUMIF('2018'!$A$2:$A$50,$A53,'2018'!B$2:B$50)+SUMIF('2017'!$A$2:$A$50,$A53,'2017'!B$2:B$50)+SUMIF('2016'!$A$2:$A$50,$A53,'2016'!B$2:B$50)+SUMIF('2015'!$A$2:$A$50,$A53,'2015'!B$2:B$50)+SUMIF('2014'!$A$2:$A$50,$A53,'2014'!B$2:B$50)+SUMIF('2013'!$A$2:$A$50,$A53,'2013'!B$2:B$50)+SUMIF('2012'!$A$2:$A$50,$A53,'2012'!B$2:B$50)</f>
        <v>2</v>
      </c>
      <c r="C53" s="14">
        <f>SUMIF('2024'!$A$2:$A$50,$A53,'2024'!C$2:C$50)+SUMIF('2023'!$A$2:$A$50,$A53,'2023'!C$2:C$50)+SUMIF('2022'!$A$2:$A$50,$A53,'2022'!C$2:C$50)+SUMIF('2021'!$A$2:$A$50,$A53,'2021'!C$2:C$50)+SUMIF('2020'!$A$2:$A$50,$A53,'2020'!C$2:C$50)+SUMIF('2019'!$A$2:$A$50,$A53,'2019'!C$2:C$50)+SUMIF('2018'!$A$2:$A$50,$A53,'2018'!C$2:C$50)+SUMIF('2017'!$A$2:$A$50,$A53,'2017'!C$2:C$50)+SUMIF('2016'!$A$2:$A$50,$A53,'2016'!C$2:C$50)+SUMIF('2015'!$A$2:$A$50,$A53,'2015'!C$2:C$50)+SUMIF('2014'!$A$2:$A$50,$A53,'2014'!C$2:C$50)+SUMIF('2013'!$A$2:$A$50,$A53,'2013'!C$2:C$50)+SUMIF('2012'!$A$2:$A$50,$A53,'2012'!C$2:C$50)</f>
        <v>2</v>
      </c>
      <c r="D53" s="14">
        <f>SUMIF('2024'!$A$2:$A$50,$A53,'2024'!D$2:D$50)+SUMIF('2023'!$A$2:$A$50,$A53,'2023'!D$2:D$50)+SUMIF('2022'!$A$2:$A$50,$A53,'2022'!D$2:D$50)+SUMIF('2021'!$A$2:$A$50,$A53,'2021'!D$2:D$50)+SUMIF('2020'!$A$2:$A$50,$A53,'2020'!D$2:D$50)+SUMIF('2019'!$A$2:$A$50,$A53,'2019'!D$2:D$50)+SUMIF('2018'!$A$2:$A$50,$A53,'2018'!D$2:D$50)+SUMIF('2017'!$A$2:$A$50,$A53,'2017'!D$2:D$50)+SUMIF('2016'!$A$2:$A$50,$A53,'2016'!D$2:D$50)+SUMIF('2015'!$A$2:$A$50,$A53,'2015'!D$2:D$50)+SUMIF('2014'!$A$2:$A$50,$A53,'2014'!D$2:D$50)+SUMIF('2013'!$A$2:$A$50,$A53,'2013'!D$2:D$50)+SUMIF('2012'!$A$2:$A$50,$A53,'2012'!D$2:D$50)</f>
        <v>11</v>
      </c>
      <c r="E53" s="14" cm="1">
        <f t="array" ref="E53">MAX(IF('2024'!$A$2:$A$50=$A53,'2024'!E$2:E$50),IF('2023'!$A$2:$A$50=$A53,'2023'!E$2:E$50),IF('2022'!$A$2:$A$50=$A53,'2022'!E$2:E$50),IF('2021'!$A$2:$A$50=$A53,'2021'!E$2:E$50),IF('2020'!$A$2:$A$50=$A53,'2020'!E$2:E$50),IF('2019'!$A$2:$A$50=$A53,'2019'!E$2:E$50),IF('2018'!$A$2:$A$50=$A53,'2018'!E$2:E$50),IF('2017'!$A$2:$A$50=$A53,'2017'!E$2:E$50),IF('2016'!$A$2:$A$50=$A53,'2016'!E$2:E$50),IF('2015'!$A$2:$A$50=$A53,'2015'!E$2:E$50),IF('2014'!$A$2:$A$50=$A53,'2014'!E$2:E$50),IF('2013'!$A$2:$A$50=$A53,'2013'!E$2:E$50),IF('2012'!$A$2:$A$50=$A53,'2012'!E$2:E$50))</f>
        <v>6</v>
      </c>
      <c r="F53" s="14">
        <f>SUMIF('2024'!$A$2:$A$50,$A53,'2024'!F$2:F$50)+SUMIF('2023'!$A$2:$A$50,$A53,'2023'!F$2:F$50)+SUMIF('2022'!$A$2:$A$50,$A53,'2022'!F$2:F$50)+SUMIF('2021'!$A$2:$A$50,$A53,'2021'!F$2:F$50)+SUMIF('2020'!$A$2:$A$50,$A53,'2020'!F$2:F$50)+SUMIF('2019'!$A$2:$A$50,$A53,'2019'!F$2:F$50)+SUMIF('2018'!$A$2:$A$50,$A53,'2018'!F$2:F$50)+SUMIF('2017'!$A$2:$A$50,$A53,'2017'!F$2:F$50)+SUMIF('2016'!$A$2:$A$50,$A53,'2016'!F$2:F$50)+SUMIF('2015'!$A$2:$A$50,$A53,'2015'!F$2:F$50)+SUMIF('2014'!$A$2:$A$50,$A53,'2014'!F$2:F$50)+SUMIF('2013'!$A$2:$A$50,$A53,'2013'!F$2:F$50)+SUMIF('2012'!$A$2:$A$50,$A53,'2012'!F$2:F$50)</f>
        <v>0</v>
      </c>
      <c r="G53" s="15">
        <f t="shared" si="7"/>
        <v>5.5</v>
      </c>
      <c r="H53" s="14">
        <f>SUMIF('2024'!$A$2:$A$50,$A53,'2024'!H$2:H$50)+SUMIF('2023'!$A$2:$A$50,$A53,'2023'!H$2:H$50)+SUMIF('2022'!$A$2:$A$50,$A53,'2022'!H$2:H$50)+SUMIF('2021'!$A$2:$A$50,$A53,'2021'!H$2:H$50)+SUMIF('2020'!$A$2:$A$50,$A53,'2020'!H$2:H$50)+SUMIF('2019'!$A$2:$A$50,$A53,'2019'!H$2:H$50)+SUMIF('2018'!$A$2:$A$50,$A53,'2018'!H$2:H$50)+SUMIF('2017'!$A$2:$A$50,$A53,'2017'!H$2:H$50)+SUMIF('2016'!$A$2:$A$50,$A53,'2016'!H$2:H$50)+SUMIF('2015'!$A$2:$A$50,$A53,'2015'!H$2:H$50)+SUMIF('2014'!$A$2:$A$50,$A53,'2014'!H$2:H$50)+SUMIF('2013'!$A$2:$A$50,$A53,'2013'!H$2:H$50)+SUMIF('2012'!$A$2:$A$50,$A53,'2012'!H$2:H$50)</f>
        <v>0</v>
      </c>
      <c r="I53" s="14">
        <f>SUMIF('2024'!$A$2:$A$50,$A53,'2024'!I$2:I$50)+SUMIF('2023'!$A$2:$A$50,$A53,'2023'!I$2:I$50)+SUMIF('2022'!$A$2:$A$50,$A53,'2022'!I$2:I$50)+SUMIF('2021'!$A$2:$A$50,$A53,'2021'!I$2:I$50)+SUMIF('2020'!$A$2:$A$50,$A53,'2020'!I$2:I$50)+SUMIF('2019'!$A$2:$A$50,$A53,'2019'!I$2:I$50)+SUMIF('2018'!$A$2:$A$50,$A53,'2018'!I$2:I$50)+SUMIF('2017'!$A$2:$A$50,$A53,'2017'!I$2:I$50)+SUMIF('2016'!$A$2:$A$50,$A53,'2016'!I$2:I$50)+SUMIF('2015'!$A$2:$A$50,$A53,'2015'!I$2:I$50)+SUMIF('2014'!$A$2:$A$50,$A53,'2014'!I$2:I$50)+SUMIF('2013'!$A$2:$A$50,$A53,'2013'!I$2:I$50)+SUMIF('2012'!$A$2:$A$50,$A53,'2012'!I$2:I$50)</f>
        <v>0</v>
      </c>
      <c r="J53" s="14">
        <f>SUMIF('2024'!$A$2:$A$50,$A53,'2024'!J$2:J$50)+SUMIF('2023'!$A$2:$A$50,$A53,'2023'!J$2:J$50)</f>
        <v>0</v>
      </c>
      <c r="K53" s="14">
        <f>SUMIF('2024'!$A$2:$A$50,$A53,'2024'!K$2:K$50)+SUMIF('2023'!$A$2:$A$50,$A53,'2023'!K$2:K$50)</f>
        <v>0</v>
      </c>
      <c r="L53" s="14">
        <f>SUMIF('2024'!$A$2:$A$50,$A53,'2024'!L$2:L$50)+SUMIF('2023'!$A$2:$A$50,$A53,'2023'!L$2:L$50)+SUMIF('2022'!$A$2:$A$50,$A53,'2022'!J$2:J$50)+SUMIF('2021'!$A$2:$A$50,$A53,'2021'!J$2:J$50)+SUMIF('2020'!$A$2:$A$50,$A53,'2020'!J$2:J$50)+SUMIF('2019'!$A$2:$A$50,$A53,'2019'!J$2:J$50)+SUMIF('2018'!$A$2:$A$50,$A53,'2018'!J$2:J$50)+SUMIF('2017'!$A$2:$A$50,$A53,'2017'!J$2:J$50)+SUMIF('2016'!$A$2:$A$50,$A53,'2016'!J$2:J$50)+SUMIF('2015'!$A$2:$A$50,$A53,'2015'!J$2:J$50)+SUMIF('2014'!$A$2:$A$50,$A53,'2014'!J$2:J$50)+SUMIF('2013'!$A$2:$A$50,$A53,'2013'!J$2:J$50)+SUMIF('2012'!$A$2:$A$50,$A53,'2012'!J$2:J$50)</f>
        <v>0</v>
      </c>
      <c r="M53" s="14">
        <f>SUMIF('2024'!$A$2:$A$50,$A53,'2024'!M$2:M$50)+SUMIF('2023'!$A$2:$A$50,$A53,'2023'!M$2:M$50)+SUMIF('2022'!$A$2:$A$50,$A53,'2022'!K$2:K$50)+SUMIF('2021'!$A$2:$A$50,$A53,'2021'!K$2:K$50)+SUMIF('2020'!$A$2:$A$50,$A53,'2020'!K$2:K$50)+SUMIF('2019'!$A$2:$A$50,$A53,'2019'!K$2:K$50)+SUMIF('2018'!$A$2:$A$50,$A53,'2018'!K$2:K$50)+SUMIF('2017'!$A$2:$A$50,$A53,'2017'!K$2:K$50)+SUMIF('2016'!$A$2:$A$50,$A53,'2016'!K$2:K$50)+SUMIF('2015'!$A$2:$A$50,$A53,'2015'!K$2:K$50)+SUMIF('2014'!$A$2:$A$50,$A53,'2014'!K$2:K$50)+SUMIF('2013'!$A$2:$A$50,$A53,'2013'!K$2:K$50)+SUMIF('2012'!$A$2:$A$50,$A53,'2012'!K$2:K$50)</f>
        <v>0</v>
      </c>
      <c r="N53" s="14">
        <f>SUMIF('2024'!$A$2:$A$50,$A53,'2024'!N$2:N$50)+SUMIF('2023'!$A$2:$A$50,$A53,'2023'!N$2:N$50)+SUMIF('2022'!$A$2:$A$50,$A53,'2022'!L$2:L$50)+SUMIF('2021'!$A$2:$A$50,$A53,'2021'!L$2:L$50)+SUMIF('2020'!$A$2:$A$50,$A53,'2020'!L$2:L$50)+SUMIF('2019'!$A$2:$A$50,$A53,'2019'!L$2:L$50)+SUMIF('2018'!$A$2:$A$50,$A53,'2018'!L$2:L$50)+SUMIF('2017'!$A$2:$A$50,$A53,'2017'!L$2:L$50)+SUMIF('2016'!$A$2:$A$50,$A53,'2016'!L$2:L$50)+SUMIF('2015'!$A$2:$A$50,$A53,'2015'!L$2:L$50)+SUMIF('2014'!$A$2:$A$50,$A53,'2014'!L$2:L$50)+SUMIF('2013'!$A$2:$A$50,$A53,'2013'!L$2:L$50)+SUMIF('2012'!$A$2:$A$50,$A53,'2012'!L$2:L$50)</f>
        <v>0</v>
      </c>
      <c r="O53" s="14">
        <f>SUMIF('2024'!$A$2:$A$50,$A53,'2024'!O$2:O$50)+SUMIF('2023'!$A$2:$A$50,$A53,'2023'!O$2:O$50)+SUMIF('2022'!$A$2:$A$50,$A53,'2022'!M$2:M$50)+SUMIF('2021'!$A$2:$A$50,$A53,'2021'!M$2:M$50)+SUMIF('2020'!$A$2:$A$50,$A53,'2020'!M$2:M$50)+SUMIF('2019'!$A$2:$A$50,$A53,'2019'!M$2:M$50)+SUMIF('2018'!$A$2:$A$50,$A53,'2018'!M$2:M$50)+SUMIF('2017'!$A$2:$A$50,$A53,'2017'!M$2:M$50)+SUMIF('2016'!$A$2:$A$50,$A53,'2016'!M$2:M$50)+SUMIF('2015'!$A$2:$A$50,$A53,'2015'!M$2:M$50)+SUMIF('2014'!$A$2:$A$50,$A53,'2014'!M$2:M$50)+SUMIF('2013'!$A$2:$A$50,$A53,'2013'!M$2:M$50)+SUMIF('2012'!$A$2:$A$50,$A53,'2012'!M$2:M$50)</f>
        <v>0</v>
      </c>
      <c r="P53" s="14">
        <f t="shared" si="8"/>
        <v>0</v>
      </c>
      <c r="Q53" s="14">
        <f t="shared" si="9"/>
        <v>0</v>
      </c>
      <c r="R53" s="14">
        <f>SUMIF('2024'!$A$2:$A$50,$A53,'2024'!R$2:R$50)+SUMIF('2023'!$A$2:$A$50,$A53,'2023'!R$2:R$50)+SUMIF('2022'!$A$2:$A$50,$A53,'2022'!P$2:P$50)+SUMIF('2021'!$A$2:$A$50,$A53,'2021'!P$2:P$50)+SUMIF('2020'!$A$2:$A$50,$A53,'2020'!P$2:P$50)+SUMIF('2019'!$A$2:$A$50,$A53,'2019'!P$2:P$50)+SUMIF('2018'!$A$2:$A$50,$A53,'2018'!P$2:P$50)+SUMIF('2017'!$A$2:$A$50,$A53,'2017'!P$2:P$50)+SUMIF('2016'!$A$2:$A$50,$A53,'2016'!P$2:P$50)+SUMIF('2015'!$A$2:$A$50,$A53,'2015'!P$2:P$50)+SUMIF('2014'!$A$2:$A$50,$A53,'2014'!P$2:P$50)+SUMIF('2013'!$A$2:$A$50,$A53,'2013'!P$2:P$50)+SUMIF('2012'!$A$2:$A$50,$A53,'2012'!P$2:P$50)</f>
        <v>0</v>
      </c>
      <c r="S53" s="14">
        <f>SUMIF('2024'!$A$2:$A$50,$A53,'2024'!S$2:S$50)+SUMIF('2023'!$A$2:$A$50,$A53,'2023'!S$2:S$50)+SUMIF('2022'!$A$2:$A$50,$A53,'2022'!Q$2:Q$50)+SUMIF('2021'!$A$2:$A$50,$A53,'2021'!Q$2:Q$50)+SUMIF('2020'!$A$2:$A$50,$A53,'2020'!Q$2:Q$50)+SUMIF('2019'!$A$2:$A$50,$A53,'2019'!Q$2:Q$50)+SUMIF('2018'!$A$2:$A$50,$A53,'2018'!Q$2:Q$50)+SUMIF('2017'!$A$2:$A$50,$A53,'2017'!Q$2:Q$50)+SUMIF('2016'!$A$2:$A$50,$A53,'2016'!Q$2:Q$50)+SUMIF('2015'!$A$2:$A$50,$A53,'2015'!Q$2:Q$50)+SUMIF('2014'!$A$2:$A$50,$A53,'2014'!Q$2:Q$50)+SUMIF('2013'!$A$2:$A$50,$A53,'2013'!Q$2:Q$50)+SUMIF('2012'!$A$2:$A$50,$A53,'2012'!Q$2:Q$50)</f>
        <v>0</v>
      </c>
      <c r="T53" s="15" t="str">
        <f t="shared" si="10"/>
        <v xml:space="preserve"> </v>
      </c>
      <c r="U53" s="15" t="str">
        <f t="shared" si="11"/>
        <v xml:space="preserve"> </v>
      </c>
      <c r="V53" s="16" t="str">
        <f t="shared" si="12"/>
        <v xml:space="preserve"> </v>
      </c>
      <c r="W53" s="17" cm="1">
        <f t="array" ref="W53">MAX(IF('2024'!$A$2:$A$50=$A53,'2024'!$W$2:$W$50),IF('2023'!$A$2:$A$50=$A53,'2023'!$W$2:$W$50),IF('2022'!$A$2:$A$50=$A53,'2022'!$U$2:U$50),IF('2021'!$A$2:$A$50=$A53,'2021'!$U$2:U$50),IF('2020'!$A$2:$A$50=$A53,'2020'!$U$2:U$50),IF('2019'!$A$2:$A$50=$A53,'2019'!$U$2:U$50),IF('2018'!$A$2:$A$50=$A53,'2018'!$U$2:U$50),IF('2017'!$A$2:$A$50=$A53,'2017'!$U$2:U$50),IF('2016'!$A$2:$A$50=$A53,'2016'!$U$2:U$50),IF('2015'!$A$2:$A$50=$A53,'2015'!$U$2:U$50),IF('2014'!$A$2:$A$50=$A53,'2014'!$U$2:U$50),IF('2013'!$A$2:$A$50=$A53,'2013'!$U$2:U$50),IF('2012'!$A$2:$A$50=$A53,'2012'!$U$2:U$50))</f>
        <v>0</v>
      </c>
      <c r="X53" s="18" t="s">
        <v>23</v>
      </c>
      <c r="Y53" s="19" cm="1">
        <f t="array" ref="Y53">MIN(IF(IF('2024'!$A$2:A$50=$A53,1,0)*IF('2024'!$W$2:$W$50=$W53,1,0)&gt;0,'2024'!$Y$2:$Y$50),IF(IF('2023'!$A$2:A$50=$A53,1,0)*IF('2023'!$W$2:$W$50=$W53,1,0)&gt;0,'2023'!$Y$2:$Y$50),IF(IF('2022'!$A$2:A$50=$A53,1,0)*IF('2022'!$U$2:$U$50=$W53,1,0)&gt;0,'2022'!$W$2:$W$50),IF(IF('2021'!$A$2:A$50=$A53,1,0)*IF('2021'!$U$2:$U$50=$W53,1,0)&gt;0,'2021'!$W$2:$W$50),IF(IF('2020'!$A$2:A$50=$A53,1,0)*IF('2020'!$U$2:$U$50=$W53,1,0)&gt;0,'2020'!$W$2:$W$50),IF(IF('2019'!$A$2:A$50=$A53,1,0)*IF('2019'!$U$2:$U$50=$W53,1,0)&gt;0,'2019'!$W$2:$W$50),IF(IF('2018'!$A$2:A$50=$A53,1,0)*IF('2018'!$U$2:$U$50=$W53,1,0)&gt;0,'2018'!$W$2:$W$50),IF(IF('2017'!$A$2:A$50=$A53,1,0)*IF('2017'!$U$2:$U$50=$W53,1,0)&gt;0,'2017'!$W$2:$W$50),IF(IF('2016'!$A$2:A$50=$A53,1,0)*IF('2016'!$U$2:$U$50=$W53,1,0)&gt;0,'2016'!$W$2:$W$50),IF(IF('2015'!$A$2:A$50=$A53,1,0)*IF('2015'!$U$2:$U$50=$W53,1,0)&gt;0,'2015'!$W$2:$W$50),IF(IF('2014'!$A$2:A$50=$A53,1,0)*IF('2014'!$U$2:$U$50=$W53,1,0)&gt;0,'2014'!$W$2:$W$50),IF(IF('2013'!$A$2:A$50=$A53,1,0)*IF('2013'!$U$2:$U$50=$W53,1,0)&gt;0,'2013'!$W$2:$W$50),IF(IF('2012'!$A$2:A$50=$A53,1,0)*IF('2012'!$U$2:$U$50=$W53,1,0)&gt;0,'2012'!$W$2:$W$50))</f>
        <v>0</v>
      </c>
      <c r="Z53" s="20"/>
      <c r="AA53" s="21" cm="1">
        <f t="array" ref="AA53">SUM(IF('2024'!$A$2:$A$50=$A53,TRUNC('2024'!Q$2:Q$50),0))+SUM(IF('2023'!$A$2:$A$50=$A53,TRUNC('2023'!Q$2:Q$50),0))+SUM(IF('2022'!$A$2:$A$50=$A53,TRUNC('2022'!O$2:O$50),0))+SUM(IF('2021'!$A$2:$A$50=$A53,TRUNC('2021'!O$2:O$50),0))+SUM(IF('2020'!$A$2:$A$50=$A53,TRUNC('2020'!O$2:O$50),0))+SUM(IF('2019'!$A$2:$A$50=$A53,TRUNC('2019'!O$2:O$50),0))+SUM(IF('2018'!$A$2:$A$50=$A53,TRUNC('2018'!O$2:O$50),0))+SUM(IF('2017'!$A$2:$A$50=$A53,TRUNC('2017'!O$2:O$50),0))+SUM(IF('2016'!$A$2:$A$50=$A53,TRUNC('2016'!O$2:O$50),0))+SUM(IF('2015'!$A$2:$A$50=$A53,TRUNC('2015'!O$2:O$50),0))+SUM(IF('2014'!$A$2:$A$50=$A53,TRUNC('2014'!O$2:O$50),0))+SUM(IF('2013'!$A$2:$A$50=$A53,TRUNC('2013'!O$2:O$50),0))+SUM(IF('2012'!$A$2:$A$50=$A53,TRUNC('2012'!O$2:O$50),0))</f>
        <v>0</v>
      </c>
      <c r="AB53" s="21" cm="1">
        <f t="array" ref="AB53">SUM(IF('2024'!$A$2:$A$50=$A53,MOD('2024'!Q$2:Q$50,1),0))+SUM(IF('2023'!$A$2:$A$50=$A53,MOD('2023'!Q$2:Q$50,1),0))+SUM(IF('2022'!$A$2:$A$50=$A53,MOD('2022'!O$2:O$50,1),0))+SUM(IF('2021'!$A$2:$A$50=$A53,MOD('2021'!O$2:O$50,1),0))+SUM(IF('2020'!$A$2:$A$50=$A53,MOD('2020'!O$2:O$50,1),0))+SUM(IF('2019'!$A$2:$A$50=$A53,MOD('2019'!O$2:O$50,1),0))+SUM(IF('2018'!$A$2:$A$50=$A53,MOD('2018'!O$2:O$50,1),0))+SUM(IF('2017'!$A$2:$A$50=$A53,MOD('2017'!O$2:O$50,1),0))+SUM(IF('2016'!$A$2:$A$50=$A53,MOD('2016'!O$2:O$50,1),0))+SUM(IF('2015'!$A$2:$A$50=$A53,MOD('2015'!O$2:O$50,1),0))+SUM(IF('2014'!$A$2:$A$50=$A53,MOD('2014'!O$2:O$50,1),0))+SUM(IF('2013'!$A$2:$A$50=$A53,MOD('2013'!O$2:O$50,1),0))+SUM(IF('2012'!$A$2:$A$50=$A53,MOD('2012'!O$2:O$50,1),0))</f>
        <v>0</v>
      </c>
      <c r="AC53" s="21">
        <f t="shared" si="6"/>
        <v>0</v>
      </c>
    </row>
    <row r="54" spans="1:29" ht="14.25" customHeight="1" x14ac:dyDescent="0.6">
      <c r="A54" s="13" t="s">
        <v>72</v>
      </c>
      <c r="B54" s="14">
        <f>SUMIF('2024'!$A$2:$A$50,$A54,'2024'!B$2:B$50)+SUMIF('2023'!$A$2:$A$50,$A54,'2023'!B$2:B$50)+SUMIF('2022'!$A$2:$A$50,$A54,'2022'!B$2:B$50)+SUMIF('2021'!$A$2:$A$50,$A54,'2021'!B$2:B$50)+SUMIF('2020'!$A$2:$A$50,$A54,'2020'!B$2:B$50)+SUMIF('2019'!$A$2:$A$50,$A54,'2019'!B$2:B$50)+SUMIF('2018'!$A$2:$A$50,$A54,'2018'!B$2:B$50)+SUMIF('2017'!$A$2:$A$50,$A54,'2017'!B$2:B$50)+SUMIF('2016'!$A$2:$A$50,$A54,'2016'!B$2:B$50)+SUMIF('2015'!$A$2:$A$50,$A54,'2015'!B$2:B$50)+SUMIF('2014'!$A$2:$A$50,$A54,'2014'!B$2:B$50)+SUMIF('2013'!$A$2:$A$50,$A54,'2013'!B$2:B$50)+SUMIF('2012'!$A$2:$A$50,$A54,'2012'!B$2:B$50)</f>
        <v>2</v>
      </c>
      <c r="C54" s="14">
        <f>SUMIF('2024'!$A$2:$A$50,$A54,'2024'!C$2:C$50)+SUMIF('2023'!$A$2:$A$50,$A54,'2023'!C$2:C$50)+SUMIF('2022'!$A$2:$A$50,$A54,'2022'!C$2:C$50)+SUMIF('2021'!$A$2:$A$50,$A54,'2021'!C$2:C$50)+SUMIF('2020'!$A$2:$A$50,$A54,'2020'!C$2:C$50)+SUMIF('2019'!$A$2:$A$50,$A54,'2019'!C$2:C$50)+SUMIF('2018'!$A$2:$A$50,$A54,'2018'!C$2:C$50)+SUMIF('2017'!$A$2:$A$50,$A54,'2017'!C$2:C$50)+SUMIF('2016'!$A$2:$A$50,$A54,'2016'!C$2:C$50)+SUMIF('2015'!$A$2:$A$50,$A54,'2015'!C$2:C$50)+SUMIF('2014'!$A$2:$A$50,$A54,'2014'!C$2:C$50)+SUMIF('2013'!$A$2:$A$50,$A54,'2013'!C$2:C$50)+SUMIF('2012'!$A$2:$A$50,$A54,'2012'!C$2:C$50)</f>
        <v>2</v>
      </c>
      <c r="D54" s="14">
        <f>SUMIF('2024'!$A$2:$A$50,$A54,'2024'!D$2:D$50)+SUMIF('2023'!$A$2:$A$50,$A54,'2023'!D$2:D$50)+SUMIF('2022'!$A$2:$A$50,$A54,'2022'!D$2:D$50)+SUMIF('2021'!$A$2:$A$50,$A54,'2021'!D$2:D$50)+SUMIF('2020'!$A$2:$A$50,$A54,'2020'!D$2:D$50)+SUMIF('2019'!$A$2:$A$50,$A54,'2019'!D$2:D$50)+SUMIF('2018'!$A$2:$A$50,$A54,'2018'!D$2:D$50)+SUMIF('2017'!$A$2:$A$50,$A54,'2017'!D$2:D$50)+SUMIF('2016'!$A$2:$A$50,$A54,'2016'!D$2:D$50)+SUMIF('2015'!$A$2:$A$50,$A54,'2015'!D$2:D$50)+SUMIF('2014'!$A$2:$A$50,$A54,'2014'!D$2:D$50)+SUMIF('2013'!$A$2:$A$50,$A54,'2013'!D$2:D$50)+SUMIF('2012'!$A$2:$A$50,$A54,'2012'!D$2:D$50)</f>
        <v>12</v>
      </c>
      <c r="E54" s="14" cm="1">
        <f t="array" ref="E54">MAX(IF('2024'!$A$2:$A$50=$A54,'2024'!E$2:E$50),IF('2023'!$A$2:$A$50=$A54,'2023'!E$2:E$50),IF('2022'!$A$2:$A$50=$A54,'2022'!E$2:E$50),IF('2021'!$A$2:$A$50=$A54,'2021'!E$2:E$50),IF('2020'!$A$2:$A$50=$A54,'2020'!E$2:E$50),IF('2019'!$A$2:$A$50=$A54,'2019'!E$2:E$50),IF('2018'!$A$2:$A$50=$A54,'2018'!E$2:E$50),IF('2017'!$A$2:$A$50=$A54,'2017'!E$2:E$50),IF('2016'!$A$2:$A$50=$A54,'2016'!E$2:E$50),IF('2015'!$A$2:$A$50=$A54,'2015'!E$2:E$50),IF('2014'!$A$2:$A$50=$A54,'2014'!E$2:E$50),IF('2013'!$A$2:$A$50=$A54,'2013'!E$2:E$50),IF('2012'!$A$2:$A$50=$A54,'2012'!E$2:E$50))</f>
        <v>12</v>
      </c>
      <c r="F54" s="14">
        <f>SUMIF('2024'!$A$2:$A$50,$A54,'2024'!F$2:F$50)+SUMIF('2023'!$A$2:$A$50,$A54,'2023'!F$2:F$50)+SUMIF('2022'!$A$2:$A$50,$A54,'2022'!F$2:F$50)+SUMIF('2021'!$A$2:$A$50,$A54,'2021'!F$2:F$50)+SUMIF('2020'!$A$2:$A$50,$A54,'2020'!F$2:F$50)+SUMIF('2019'!$A$2:$A$50,$A54,'2019'!F$2:F$50)+SUMIF('2018'!$A$2:$A$50,$A54,'2018'!F$2:F$50)+SUMIF('2017'!$A$2:$A$50,$A54,'2017'!F$2:F$50)+SUMIF('2016'!$A$2:$A$50,$A54,'2016'!F$2:F$50)+SUMIF('2015'!$A$2:$A$50,$A54,'2015'!F$2:F$50)+SUMIF('2014'!$A$2:$A$50,$A54,'2014'!F$2:F$50)+SUMIF('2013'!$A$2:$A$50,$A54,'2013'!F$2:F$50)+SUMIF('2012'!$A$2:$A$50,$A54,'2012'!F$2:F$50)</f>
        <v>0</v>
      </c>
      <c r="G54" s="15">
        <f t="shared" si="7"/>
        <v>6</v>
      </c>
      <c r="H54" s="14">
        <f>SUMIF('2024'!$A$2:$A$50,$A54,'2024'!H$2:H$50)+SUMIF('2023'!$A$2:$A$50,$A54,'2023'!H$2:H$50)+SUMIF('2022'!$A$2:$A$50,$A54,'2022'!H$2:H$50)+SUMIF('2021'!$A$2:$A$50,$A54,'2021'!H$2:H$50)+SUMIF('2020'!$A$2:$A$50,$A54,'2020'!H$2:H$50)+SUMIF('2019'!$A$2:$A$50,$A54,'2019'!H$2:H$50)+SUMIF('2018'!$A$2:$A$50,$A54,'2018'!H$2:H$50)+SUMIF('2017'!$A$2:$A$50,$A54,'2017'!H$2:H$50)+SUMIF('2016'!$A$2:$A$50,$A54,'2016'!H$2:H$50)+SUMIF('2015'!$A$2:$A$50,$A54,'2015'!H$2:H$50)+SUMIF('2014'!$A$2:$A$50,$A54,'2014'!H$2:H$50)+SUMIF('2013'!$A$2:$A$50,$A54,'2013'!H$2:H$50)+SUMIF('2012'!$A$2:$A$50,$A54,'2012'!H$2:H$50)</f>
        <v>0</v>
      </c>
      <c r="I54" s="14">
        <f>SUMIF('2024'!$A$2:$A$50,$A54,'2024'!I$2:I$50)+SUMIF('2023'!$A$2:$A$50,$A54,'2023'!I$2:I$50)+SUMIF('2022'!$A$2:$A$50,$A54,'2022'!I$2:I$50)+SUMIF('2021'!$A$2:$A$50,$A54,'2021'!I$2:I$50)+SUMIF('2020'!$A$2:$A$50,$A54,'2020'!I$2:I$50)+SUMIF('2019'!$A$2:$A$50,$A54,'2019'!I$2:I$50)+SUMIF('2018'!$A$2:$A$50,$A54,'2018'!I$2:I$50)+SUMIF('2017'!$A$2:$A$50,$A54,'2017'!I$2:I$50)+SUMIF('2016'!$A$2:$A$50,$A54,'2016'!I$2:I$50)+SUMIF('2015'!$A$2:$A$50,$A54,'2015'!I$2:I$50)+SUMIF('2014'!$A$2:$A$50,$A54,'2014'!I$2:I$50)+SUMIF('2013'!$A$2:$A$50,$A54,'2013'!I$2:I$50)+SUMIF('2012'!$A$2:$A$50,$A54,'2012'!I$2:I$50)</f>
        <v>0</v>
      </c>
      <c r="J54" s="14">
        <f>SUMIF('2024'!$A$2:$A$50,$A54,'2024'!J$2:J$50)+SUMIF('2023'!$A$2:$A$50,$A54,'2023'!J$2:J$50)</f>
        <v>0</v>
      </c>
      <c r="K54" s="14">
        <f>SUMIF('2024'!$A$2:$A$50,$A54,'2024'!K$2:K$50)+SUMIF('2023'!$A$2:$A$50,$A54,'2023'!K$2:K$50)</f>
        <v>0</v>
      </c>
      <c r="L54" s="14">
        <f>SUMIF('2024'!$A$2:$A$50,$A54,'2024'!L$2:L$50)+SUMIF('2023'!$A$2:$A$50,$A54,'2023'!L$2:L$50)+SUMIF('2022'!$A$2:$A$50,$A54,'2022'!J$2:J$50)+SUMIF('2021'!$A$2:$A$50,$A54,'2021'!J$2:J$50)+SUMIF('2020'!$A$2:$A$50,$A54,'2020'!J$2:J$50)+SUMIF('2019'!$A$2:$A$50,$A54,'2019'!J$2:J$50)+SUMIF('2018'!$A$2:$A$50,$A54,'2018'!J$2:J$50)+SUMIF('2017'!$A$2:$A$50,$A54,'2017'!J$2:J$50)+SUMIF('2016'!$A$2:$A$50,$A54,'2016'!J$2:J$50)+SUMIF('2015'!$A$2:$A$50,$A54,'2015'!J$2:J$50)+SUMIF('2014'!$A$2:$A$50,$A54,'2014'!J$2:J$50)+SUMIF('2013'!$A$2:$A$50,$A54,'2013'!J$2:J$50)+SUMIF('2012'!$A$2:$A$50,$A54,'2012'!J$2:J$50)</f>
        <v>0</v>
      </c>
      <c r="M54" s="14">
        <f>SUMIF('2024'!$A$2:$A$50,$A54,'2024'!M$2:M$50)+SUMIF('2023'!$A$2:$A$50,$A54,'2023'!M$2:M$50)+SUMIF('2022'!$A$2:$A$50,$A54,'2022'!K$2:K$50)+SUMIF('2021'!$A$2:$A$50,$A54,'2021'!K$2:K$50)+SUMIF('2020'!$A$2:$A$50,$A54,'2020'!K$2:K$50)+SUMIF('2019'!$A$2:$A$50,$A54,'2019'!K$2:K$50)+SUMIF('2018'!$A$2:$A$50,$A54,'2018'!K$2:K$50)+SUMIF('2017'!$A$2:$A$50,$A54,'2017'!K$2:K$50)+SUMIF('2016'!$A$2:$A$50,$A54,'2016'!K$2:K$50)+SUMIF('2015'!$A$2:$A$50,$A54,'2015'!K$2:K$50)+SUMIF('2014'!$A$2:$A$50,$A54,'2014'!K$2:K$50)+SUMIF('2013'!$A$2:$A$50,$A54,'2013'!K$2:K$50)+SUMIF('2012'!$A$2:$A$50,$A54,'2012'!K$2:K$50)</f>
        <v>0</v>
      </c>
      <c r="N54" s="14">
        <f>SUMIF('2024'!$A$2:$A$50,$A54,'2024'!N$2:N$50)+SUMIF('2023'!$A$2:$A$50,$A54,'2023'!N$2:N$50)+SUMIF('2022'!$A$2:$A$50,$A54,'2022'!L$2:L$50)+SUMIF('2021'!$A$2:$A$50,$A54,'2021'!L$2:L$50)+SUMIF('2020'!$A$2:$A$50,$A54,'2020'!L$2:L$50)+SUMIF('2019'!$A$2:$A$50,$A54,'2019'!L$2:L$50)+SUMIF('2018'!$A$2:$A$50,$A54,'2018'!L$2:L$50)+SUMIF('2017'!$A$2:$A$50,$A54,'2017'!L$2:L$50)+SUMIF('2016'!$A$2:$A$50,$A54,'2016'!L$2:L$50)+SUMIF('2015'!$A$2:$A$50,$A54,'2015'!L$2:L$50)+SUMIF('2014'!$A$2:$A$50,$A54,'2014'!L$2:L$50)+SUMIF('2013'!$A$2:$A$50,$A54,'2013'!L$2:L$50)+SUMIF('2012'!$A$2:$A$50,$A54,'2012'!L$2:L$50)</f>
        <v>0</v>
      </c>
      <c r="O54" s="14">
        <f>SUMIF('2024'!$A$2:$A$50,$A54,'2024'!O$2:O$50)+SUMIF('2023'!$A$2:$A$50,$A54,'2023'!O$2:O$50)+SUMIF('2022'!$A$2:$A$50,$A54,'2022'!M$2:M$50)+SUMIF('2021'!$A$2:$A$50,$A54,'2021'!M$2:M$50)+SUMIF('2020'!$A$2:$A$50,$A54,'2020'!M$2:M$50)+SUMIF('2019'!$A$2:$A$50,$A54,'2019'!M$2:M$50)+SUMIF('2018'!$A$2:$A$50,$A54,'2018'!M$2:M$50)+SUMIF('2017'!$A$2:$A$50,$A54,'2017'!M$2:M$50)+SUMIF('2016'!$A$2:$A$50,$A54,'2016'!M$2:M$50)+SUMIF('2015'!$A$2:$A$50,$A54,'2015'!M$2:M$50)+SUMIF('2014'!$A$2:$A$50,$A54,'2014'!M$2:M$50)+SUMIF('2013'!$A$2:$A$50,$A54,'2013'!M$2:M$50)+SUMIF('2012'!$A$2:$A$50,$A54,'2012'!M$2:M$50)</f>
        <v>0</v>
      </c>
      <c r="P54" s="14">
        <f t="shared" si="8"/>
        <v>0</v>
      </c>
      <c r="Q54" s="14">
        <f t="shared" si="9"/>
        <v>0</v>
      </c>
      <c r="R54" s="14">
        <f>SUMIF('2024'!$A$2:$A$50,$A54,'2024'!R$2:R$50)+SUMIF('2023'!$A$2:$A$50,$A54,'2023'!R$2:R$50)+SUMIF('2022'!$A$2:$A$50,$A54,'2022'!P$2:P$50)+SUMIF('2021'!$A$2:$A$50,$A54,'2021'!P$2:P$50)+SUMIF('2020'!$A$2:$A$50,$A54,'2020'!P$2:P$50)+SUMIF('2019'!$A$2:$A$50,$A54,'2019'!P$2:P$50)+SUMIF('2018'!$A$2:$A$50,$A54,'2018'!P$2:P$50)+SUMIF('2017'!$A$2:$A$50,$A54,'2017'!P$2:P$50)+SUMIF('2016'!$A$2:$A$50,$A54,'2016'!P$2:P$50)+SUMIF('2015'!$A$2:$A$50,$A54,'2015'!P$2:P$50)+SUMIF('2014'!$A$2:$A$50,$A54,'2014'!P$2:P$50)+SUMIF('2013'!$A$2:$A$50,$A54,'2013'!P$2:P$50)+SUMIF('2012'!$A$2:$A$50,$A54,'2012'!P$2:P$50)</f>
        <v>0</v>
      </c>
      <c r="S54" s="14">
        <f>SUMIF('2024'!$A$2:$A$50,$A54,'2024'!S$2:S$50)+SUMIF('2023'!$A$2:$A$50,$A54,'2023'!S$2:S$50)+SUMIF('2022'!$A$2:$A$50,$A54,'2022'!Q$2:Q$50)+SUMIF('2021'!$A$2:$A$50,$A54,'2021'!Q$2:Q$50)+SUMIF('2020'!$A$2:$A$50,$A54,'2020'!Q$2:Q$50)+SUMIF('2019'!$A$2:$A$50,$A54,'2019'!Q$2:Q$50)+SUMIF('2018'!$A$2:$A$50,$A54,'2018'!Q$2:Q$50)+SUMIF('2017'!$A$2:$A$50,$A54,'2017'!Q$2:Q$50)+SUMIF('2016'!$A$2:$A$50,$A54,'2016'!Q$2:Q$50)+SUMIF('2015'!$A$2:$A$50,$A54,'2015'!Q$2:Q$50)+SUMIF('2014'!$A$2:$A$50,$A54,'2014'!Q$2:Q$50)+SUMIF('2013'!$A$2:$A$50,$A54,'2013'!Q$2:Q$50)+SUMIF('2012'!$A$2:$A$50,$A54,'2012'!Q$2:Q$50)</f>
        <v>0</v>
      </c>
      <c r="T54" s="15" t="str">
        <f t="shared" si="10"/>
        <v xml:space="preserve"> </v>
      </c>
      <c r="U54" s="15" t="str">
        <f t="shared" si="11"/>
        <v xml:space="preserve"> </v>
      </c>
      <c r="V54" s="16" t="str">
        <f t="shared" si="12"/>
        <v xml:space="preserve"> </v>
      </c>
      <c r="W54" s="17" cm="1">
        <f t="array" ref="W54">MAX(IF('2024'!$A$2:$A$50=$A54,'2024'!$W$2:$W$50),IF('2023'!$A$2:$A$50=$A54,'2023'!$W$2:$W$50),IF('2022'!$A$2:$A$50=$A54,'2022'!$U$2:U$50),IF('2021'!$A$2:$A$50=$A54,'2021'!$U$2:U$50),IF('2020'!$A$2:$A$50=$A54,'2020'!$U$2:U$50),IF('2019'!$A$2:$A$50=$A54,'2019'!$U$2:U$50),IF('2018'!$A$2:$A$50=$A54,'2018'!$U$2:U$50),IF('2017'!$A$2:$A$50=$A54,'2017'!$U$2:U$50),IF('2016'!$A$2:$A$50=$A54,'2016'!$U$2:U$50),IF('2015'!$A$2:$A$50=$A54,'2015'!$U$2:U$50),IF('2014'!$A$2:$A$50=$A54,'2014'!$U$2:U$50),IF('2013'!$A$2:$A$50=$A54,'2013'!$U$2:U$50),IF('2012'!$A$2:$A$50=$A54,'2012'!$U$2:U$50))</f>
        <v>0</v>
      </c>
      <c r="X54" s="18" t="s">
        <v>23</v>
      </c>
      <c r="Y54" s="19" cm="1">
        <f t="array" ref="Y54">MIN(IF(IF('2024'!$A$2:A$50=$A54,1,0)*IF('2024'!$W$2:$W$50=$W54,1,0)&gt;0,'2024'!$Y$2:$Y$50),IF(IF('2023'!$A$2:A$50=$A54,1,0)*IF('2023'!$W$2:$W$50=$W54,1,0)&gt;0,'2023'!$Y$2:$Y$50),IF(IF('2022'!$A$2:A$50=$A54,1,0)*IF('2022'!$U$2:$U$50=$W54,1,0)&gt;0,'2022'!$W$2:$W$50),IF(IF('2021'!$A$2:A$50=$A54,1,0)*IF('2021'!$U$2:$U$50=$W54,1,0)&gt;0,'2021'!$W$2:$W$50),IF(IF('2020'!$A$2:A$50=$A54,1,0)*IF('2020'!$U$2:$U$50=$W54,1,0)&gt;0,'2020'!$W$2:$W$50),IF(IF('2019'!$A$2:A$50=$A54,1,0)*IF('2019'!$U$2:$U$50=$W54,1,0)&gt;0,'2019'!$W$2:$W$50),IF(IF('2018'!$A$2:A$50=$A54,1,0)*IF('2018'!$U$2:$U$50=$W54,1,0)&gt;0,'2018'!$W$2:$W$50),IF(IF('2017'!$A$2:A$50=$A54,1,0)*IF('2017'!$U$2:$U$50=$W54,1,0)&gt;0,'2017'!$W$2:$W$50),IF(IF('2016'!$A$2:A$50=$A54,1,0)*IF('2016'!$U$2:$U$50=$W54,1,0)&gt;0,'2016'!$W$2:$W$50),IF(IF('2015'!$A$2:A$50=$A54,1,0)*IF('2015'!$U$2:$U$50=$W54,1,0)&gt;0,'2015'!$W$2:$W$50),IF(IF('2014'!$A$2:A$50=$A54,1,0)*IF('2014'!$U$2:$U$50=$W54,1,0)&gt;0,'2014'!$W$2:$W$50),IF(IF('2013'!$A$2:A$50=$A54,1,0)*IF('2013'!$U$2:$U$50=$W54,1,0)&gt;0,'2013'!$W$2:$W$50),IF(IF('2012'!$A$2:A$50=$A54,1,0)*IF('2012'!$U$2:$U$50=$W54,1,0)&gt;0,'2012'!$W$2:$W$50))</f>
        <v>0</v>
      </c>
      <c r="Z54" s="20"/>
      <c r="AA54" s="21" cm="1">
        <f t="array" ref="AA54">SUM(IF('2024'!$A$2:$A$50=$A54,TRUNC('2024'!Q$2:Q$50),0))+SUM(IF('2023'!$A$2:$A$50=$A54,TRUNC('2023'!Q$2:Q$50),0))+SUM(IF('2022'!$A$2:$A$50=$A54,TRUNC('2022'!O$2:O$50),0))+SUM(IF('2021'!$A$2:$A$50=$A54,TRUNC('2021'!O$2:O$50),0))+SUM(IF('2020'!$A$2:$A$50=$A54,TRUNC('2020'!O$2:O$50),0))+SUM(IF('2019'!$A$2:$A$50=$A54,TRUNC('2019'!O$2:O$50),0))+SUM(IF('2018'!$A$2:$A$50=$A54,TRUNC('2018'!O$2:O$50),0))+SUM(IF('2017'!$A$2:$A$50=$A54,TRUNC('2017'!O$2:O$50),0))+SUM(IF('2016'!$A$2:$A$50=$A54,TRUNC('2016'!O$2:O$50),0))+SUM(IF('2015'!$A$2:$A$50=$A54,TRUNC('2015'!O$2:O$50),0))+SUM(IF('2014'!$A$2:$A$50=$A54,TRUNC('2014'!O$2:O$50),0))+SUM(IF('2013'!$A$2:$A$50=$A54,TRUNC('2013'!O$2:O$50),0))+SUM(IF('2012'!$A$2:$A$50=$A54,TRUNC('2012'!O$2:O$50),0))</f>
        <v>0</v>
      </c>
      <c r="AB54" s="21" cm="1">
        <f t="array" ref="AB54">SUM(IF('2024'!$A$2:$A$50=$A54,MOD('2024'!Q$2:Q$50,1),0))+SUM(IF('2023'!$A$2:$A$50=$A54,MOD('2023'!Q$2:Q$50,1),0))+SUM(IF('2022'!$A$2:$A$50=$A54,MOD('2022'!O$2:O$50,1),0))+SUM(IF('2021'!$A$2:$A$50=$A54,MOD('2021'!O$2:O$50,1),0))+SUM(IF('2020'!$A$2:$A$50=$A54,MOD('2020'!O$2:O$50,1),0))+SUM(IF('2019'!$A$2:$A$50=$A54,MOD('2019'!O$2:O$50,1),0))+SUM(IF('2018'!$A$2:$A$50=$A54,MOD('2018'!O$2:O$50,1),0))+SUM(IF('2017'!$A$2:$A$50=$A54,MOD('2017'!O$2:O$50,1),0))+SUM(IF('2016'!$A$2:$A$50=$A54,MOD('2016'!O$2:O$50,1),0))+SUM(IF('2015'!$A$2:$A$50=$A54,MOD('2015'!O$2:O$50,1),0))+SUM(IF('2014'!$A$2:$A$50=$A54,MOD('2014'!O$2:O$50,1),0))+SUM(IF('2013'!$A$2:$A$50=$A54,MOD('2013'!O$2:O$50,1),0))+SUM(IF('2012'!$A$2:$A$50=$A54,MOD('2012'!O$2:O$50,1),0))</f>
        <v>0</v>
      </c>
      <c r="AC54" s="21">
        <f t="shared" si="6"/>
        <v>0</v>
      </c>
    </row>
    <row r="55" spans="1:29" ht="14.25" customHeight="1" x14ac:dyDescent="0.6">
      <c r="A55" s="13" t="s">
        <v>73</v>
      </c>
      <c r="B55" s="14">
        <f>SUMIF('2024'!$A$2:$A$50,$A55,'2024'!B$2:B$50)+SUMIF('2023'!$A$2:$A$50,$A55,'2023'!B$2:B$50)+SUMIF('2022'!$A$2:$A$50,$A55,'2022'!B$2:B$50)+SUMIF('2021'!$A$2:$A$50,$A55,'2021'!B$2:B$50)+SUMIF('2020'!$A$2:$A$50,$A55,'2020'!B$2:B$50)+SUMIF('2019'!$A$2:$A$50,$A55,'2019'!B$2:B$50)+SUMIF('2018'!$A$2:$A$50,$A55,'2018'!B$2:B$50)+SUMIF('2017'!$A$2:$A$50,$A55,'2017'!B$2:B$50)+SUMIF('2016'!$A$2:$A$50,$A55,'2016'!B$2:B$50)+SUMIF('2015'!$A$2:$A$50,$A55,'2015'!B$2:B$50)+SUMIF('2014'!$A$2:$A$50,$A55,'2014'!B$2:B$50)+SUMIF('2013'!$A$2:$A$50,$A55,'2013'!B$2:B$50)+SUMIF('2012'!$A$2:$A$50,$A55,'2012'!B$2:B$50)</f>
        <v>19</v>
      </c>
      <c r="C55" s="14">
        <f>SUMIF('2024'!$A$2:$A$50,$A55,'2024'!C$2:C$50)+SUMIF('2023'!$A$2:$A$50,$A55,'2023'!C$2:C$50)+SUMIF('2022'!$A$2:$A$50,$A55,'2022'!C$2:C$50)+SUMIF('2021'!$A$2:$A$50,$A55,'2021'!C$2:C$50)+SUMIF('2020'!$A$2:$A$50,$A55,'2020'!C$2:C$50)+SUMIF('2019'!$A$2:$A$50,$A55,'2019'!C$2:C$50)+SUMIF('2018'!$A$2:$A$50,$A55,'2018'!C$2:C$50)+SUMIF('2017'!$A$2:$A$50,$A55,'2017'!C$2:C$50)+SUMIF('2016'!$A$2:$A$50,$A55,'2016'!C$2:C$50)+SUMIF('2015'!$A$2:$A$50,$A55,'2015'!C$2:C$50)+SUMIF('2014'!$A$2:$A$50,$A55,'2014'!C$2:C$50)+SUMIF('2013'!$A$2:$A$50,$A55,'2013'!C$2:C$50)+SUMIF('2012'!$A$2:$A$50,$A55,'2012'!C$2:C$50)</f>
        <v>10</v>
      </c>
      <c r="D55" s="14">
        <f>SUMIF('2024'!$A$2:$A$50,$A55,'2024'!D$2:D$50)+SUMIF('2023'!$A$2:$A$50,$A55,'2023'!D$2:D$50)+SUMIF('2022'!$A$2:$A$50,$A55,'2022'!D$2:D$50)+SUMIF('2021'!$A$2:$A$50,$A55,'2021'!D$2:D$50)+SUMIF('2020'!$A$2:$A$50,$A55,'2020'!D$2:D$50)+SUMIF('2019'!$A$2:$A$50,$A55,'2019'!D$2:D$50)+SUMIF('2018'!$A$2:$A$50,$A55,'2018'!D$2:D$50)+SUMIF('2017'!$A$2:$A$50,$A55,'2017'!D$2:D$50)+SUMIF('2016'!$A$2:$A$50,$A55,'2016'!D$2:D$50)+SUMIF('2015'!$A$2:$A$50,$A55,'2015'!D$2:D$50)+SUMIF('2014'!$A$2:$A$50,$A55,'2014'!D$2:D$50)+SUMIF('2013'!$A$2:$A$50,$A55,'2013'!D$2:D$50)+SUMIF('2012'!$A$2:$A$50,$A55,'2012'!D$2:D$50)</f>
        <v>52</v>
      </c>
      <c r="E55" s="14" cm="1">
        <f t="array" ref="E55">MAX(IF('2024'!$A$2:$A$50=$A55,'2024'!E$2:E$50),IF('2023'!$A$2:$A$50=$A55,'2023'!E$2:E$50),IF('2022'!$A$2:$A$50=$A55,'2022'!E$2:E$50),IF('2021'!$A$2:$A$50=$A55,'2021'!E$2:E$50),IF('2020'!$A$2:$A$50=$A55,'2020'!E$2:E$50),IF('2019'!$A$2:$A$50=$A55,'2019'!E$2:E$50),IF('2018'!$A$2:$A$50=$A55,'2018'!E$2:E$50),IF('2017'!$A$2:$A$50=$A55,'2017'!E$2:E$50),IF('2016'!$A$2:$A$50=$A55,'2016'!E$2:E$50),IF('2015'!$A$2:$A$50=$A55,'2015'!E$2:E$50),IF('2014'!$A$2:$A$50=$A55,'2014'!E$2:E$50),IF('2013'!$A$2:$A$50=$A55,'2013'!E$2:E$50),IF('2012'!$A$2:$A$50=$A55,'2012'!E$2:E$50))</f>
        <v>18</v>
      </c>
      <c r="F55" s="14">
        <f>SUMIF('2024'!$A$2:$A$50,$A55,'2024'!F$2:F$50)+SUMIF('2023'!$A$2:$A$50,$A55,'2023'!F$2:F$50)+SUMIF('2022'!$A$2:$A$50,$A55,'2022'!F$2:F$50)+SUMIF('2021'!$A$2:$A$50,$A55,'2021'!F$2:F$50)+SUMIF('2020'!$A$2:$A$50,$A55,'2020'!F$2:F$50)+SUMIF('2019'!$A$2:$A$50,$A55,'2019'!F$2:F$50)+SUMIF('2018'!$A$2:$A$50,$A55,'2018'!F$2:F$50)+SUMIF('2017'!$A$2:$A$50,$A55,'2017'!F$2:F$50)+SUMIF('2016'!$A$2:$A$50,$A55,'2016'!F$2:F$50)+SUMIF('2015'!$A$2:$A$50,$A55,'2015'!F$2:F$50)+SUMIF('2014'!$A$2:$A$50,$A55,'2014'!F$2:F$50)+SUMIF('2013'!$A$2:$A$50,$A55,'2013'!F$2:F$50)+SUMIF('2012'!$A$2:$A$50,$A55,'2012'!F$2:F$50)</f>
        <v>3</v>
      </c>
      <c r="G55" s="15">
        <f t="shared" si="7"/>
        <v>7.4285714285714288</v>
      </c>
      <c r="H55" s="14">
        <f>SUMIF('2024'!$A$2:$A$50,$A55,'2024'!H$2:H$50)+SUMIF('2023'!$A$2:$A$50,$A55,'2023'!H$2:H$50)+SUMIF('2022'!$A$2:$A$50,$A55,'2022'!H$2:H$50)+SUMIF('2021'!$A$2:$A$50,$A55,'2021'!H$2:H$50)+SUMIF('2020'!$A$2:$A$50,$A55,'2020'!H$2:H$50)+SUMIF('2019'!$A$2:$A$50,$A55,'2019'!H$2:H$50)+SUMIF('2018'!$A$2:$A$50,$A55,'2018'!H$2:H$50)+SUMIF('2017'!$A$2:$A$50,$A55,'2017'!H$2:H$50)+SUMIF('2016'!$A$2:$A$50,$A55,'2016'!H$2:H$50)+SUMIF('2015'!$A$2:$A$50,$A55,'2015'!H$2:H$50)+SUMIF('2014'!$A$2:$A$50,$A55,'2014'!H$2:H$50)+SUMIF('2013'!$A$2:$A$50,$A55,'2013'!H$2:H$50)+SUMIF('2012'!$A$2:$A$50,$A55,'2012'!H$2:H$50)</f>
        <v>0</v>
      </c>
      <c r="I55" s="14">
        <f>SUMIF('2024'!$A$2:$A$50,$A55,'2024'!I$2:I$50)+SUMIF('2023'!$A$2:$A$50,$A55,'2023'!I$2:I$50)+SUMIF('2022'!$A$2:$A$50,$A55,'2022'!I$2:I$50)+SUMIF('2021'!$A$2:$A$50,$A55,'2021'!I$2:I$50)+SUMIF('2020'!$A$2:$A$50,$A55,'2020'!I$2:I$50)+SUMIF('2019'!$A$2:$A$50,$A55,'2019'!I$2:I$50)+SUMIF('2018'!$A$2:$A$50,$A55,'2018'!I$2:I$50)+SUMIF('2017'!$A$2:$A$50,$A55,'2017'!I$2:I$50)+SUMIF('2016'!$A$2:$A$50,$A55,'2016'!I$2:I$50)+SUMIF('2015'!$A$2:$A$50,$A55,'2015'!I$2:I$50)+SUMIF('2014'!$A$2:$A$50,$A55,'2014'!I$2:I$50)+SUMIF('2013'!$A$2:$A$50,$A55,'2013'!I$2:I$50)+SUMIF('2012'!$A$2:$A$50,$A55,'2012'!I$2:I$50)</f>
        <v>0</v>
      </c>
      <c r="J55" s="14">
        <f>SUMIF('2024'!$A$2:$A$50,$A55,'2024'!J$2:J$50)+SUMIF('2023'!$A$2:$A$50,$A55,'2023'!J$2:J$50)</f>
        <v>0</v>
      </c>
      <c r="K55" s="14">
        <f>SUMIF('2024'!$A$2:$A$50,$A55,'2024'!K$2:K$50)+SUMIF('2023'!$A$2:$A$50,$A55,'2023'!K$2:K$50)</f>
        <v>0</v>
      </c>
      <c r="L55" s="14">
        <f>SUMIF('2024'!$A$2:$A$50,$A55,'2024'!L$2:L$50)+SUMIF('2023'!$A$2:$A$50,$A55,'2023'!L$2:L$50)+SUMIF('2022'!$A$2:$A$50,$A55,'2022'!J$2:J$50)+SUMIF('2021'!$A$2:$A$50,$A55,'2021'!J$2:J$50)+SUMIF('2020'!$A$2:$A$50,$A55,'2020'!J$2:J$50)+SUMIF('2019'!$A$2:$A$50,$A55,'2019'!J$2:J$50)+SUMIF('2018'!$A$2:$A$50,$A55,'2018'!J$2:J$50)+SUMIF('2017'!$A$2:$A$50,$A55,'2017'!J$2:J$50)+SUMIF('2016'!$A$2:$A$50,$A55,'2016'!J$2:J$50)+SUMIF('2015'!$A$2:$A$50,$A55,'2015'!J$2:J$50)+SUMIF('2014'!$A$2:$A$50,$A55,'2014'!J$2:J$50)+SUMIF('2013'!$A$2:$A$50,$A55,'2013'!J$2:J$50)+SUMIF('2012'!$A$2:$A$50,$A55,'2012'!J$2:J$50)</f>
        <v>3</v>
      </c>
      <c r="M55" s="14">
        <f>SUMIF('2024'!$A$2:$A$50,$A55,'2024'!M$2:M$50)+SUMIF('2023'!$A$2:$A$50,$A55,'2023'!M$2:M$50)+SUMIF('2022'!$A$2:$A$50,$A55,'2022'!K$2:K$50)+SUMIF('2021'!$A$2:$A$50,$A55,'2021'!K$2:K$50)+SUMIF('2020'!$A$2:$A$50,$A55,'2020'!K$2:K$50)+SUMIF('2019'!$A$2:$A$50,$A55,'2019'!K$2:K$50)+SUMIF('2018'!$A$2:$A$50,$A55,'2018'!K$2:K$50)+SUMIF('2017'!$A$2:$A$50,$A55,'2017'!K$2:K$50)+SUMIF('2016'!$A$2:$A$50,$A55,'2016'!K$2:K$50)+SUMIF('2015'!$A$2:$A$50,$A55,'2015'!K$2:K$50)+SUMIF('2014'!$A$2:$A$50,$A55,'2014'!K$2:K$50)+SUMIF('2013'!$A$2:$A$50,$A55,'2013'!K$2:K$50)+SUMIF('2012'!$A$2:$A$50,$A55,'2012'!K$2:K$50)</f>
        <v>7</v>
      </c>
      <c r="N55" s="14">
        <f>SUMIF('2024'!$A$2:$A$50,$A55,'2024'!N$2:N$50)+SUMIF('2023'!$A$2:$A$50,$A55,'2023'!N$2:N$50)+SUMIF('2022'!$A$2:$A$50,$A55,'2022'!L$2:L$50)+SUMIF('2021'!$A$2:$A$50,$A55,'2021'!L$2:L$50)+SUMIF('2020'!$A$2:$A$50,$A55,'2020'!L$2:L$50)+SUMIF('2019'!$A$2:$A$50,$A55,'2019'!L$2:L$50)+SUMIF('2018'!$A$2:$A$50,$A55,'2018'!L$2:L$50)+SUMIF('2017'!$A$2:$A$50,$A55,'2017'!L$2:L$50)+SUMIF('2016'!$A$2:$A$50,$A55,'2016'!L$2:L$50)+SUMIF('2015'!$A$2:$A$50,$A55,'2015'!L$2:L$50)+SUMIF('2014'!$A$2:$A$50,$A55,'2014'!L$2:L$50)+SUMIF('2013'!$A$2:$A$50,$A55,'2013'!L$2:L$50)+SUMIF('2012'!$A$2:$A$50,$A55,'2012'!L$2:L$50)</f>
        <v>1</v>
      </c>
      <c r="O55" s="14">
        <f>SUMIF('2024'!$A$2:$A$50,$A55,'2024'!O$2:O$50)+SUMIF('2023'!$A$2:$A$50,$A55,'2023'!O$2:O$50)+SUMIF('2022'!$A$2:$A$50,$A55,'2022'!M$2:M$50)+SUMIF('2021'!$A$2:$A$50,$A55,'2021'!M$2:M$50)+SUMIF('2020'!$A$2:$A$50,$A55,'2020'!M$2:M$50)+SUMIF('2019'!$A$2:$A$50,$A55,'2019'!M$2:M$50)+SUMIF('2018'!$A$2:$A$50,$A55,'2018'!M$2:M$50)+SUMIF('2017'!$A$2:$A$50,$A55,'2017'!M$2:M$50)+SUMIF('2016'!$A$2:$A$50,$A55,'2016'!M$2:M$50)+SUMIF('2015'!$A$2:$A$50,$A55,'2015'!M$2:M$50)+SUMIF('2014'!$A$2:$A$50,$A55,'2014'!M$2:M$50)+SUMIF('2013'!$A$2:$A$50,$A55,'2013'!M$2:M$50)+SUMIF('2012'!$A$2:$A$50,$A55,'2012'!M$2:M$50)</f>
        <v>0</v>
      </c>
      <c r="P55" s="14">
        <f t="shared" si="8"/>
        <v>8</v>
      </c>
      <c r="Q55" s="14">
        <f t="shared" si="9"/>
        <v>98.4</v>
      </c>
      <c r="R55" s="14">
        <f>SUMIF('2024'!$A$2:$A$50,$A55,'2024'!R$2:R$50)+SUMIF('2023'!$A$2:$A$50,$A55,'2023'!R$2:R$50)+SUMIF('2022'!$A$2:$A$50,$A55,'2022'!P$2:P$50)+SUMIF('2021'!$A$2:$A$50,$A55,'2021'!P$2:P$50)+SUMIF('2020'!$A$2:$A$50,$A55,'2020'!P$2:P$50)+SUMIF('2019'!$A$2:$A$50,$A55,'2019'!P$2:P$50)+SUMIF('2018'!$A$2:$A$50,$A55,'2018'!P$2:P$50)+SUMIF('2017'!$A$2:$A$50,$A55,'2017'!P$2:P$50)+SUMIF('2016'!$A$2:$A$50,$A55,'2016'!P$2:P$50)+SUMIF('2015'!$A$2:$A$50,$A55,'2015'!P$2:P$50)+SUMIF('2014'!$A$2:$A$50,$A55,'2014'!P$2:P$50)+SUMIF('2013'!$A$2:$A$50,$A55,'2013'!P$2:P$50)+SUMIF('2012'!$A$2:$A$50,$A55,'2012'!P$2:P$50)</f>
        <v>439</v>
      </c>
      <c r="S55" s="14">
        <f>SUMIF('2024'!$A$2:$A$50,$A55,'2024'!S$2:S$50)+SUMIF('2023'!$A$2:$A$50,$A55,'2023'!S$2:S$50)+SUMIF('2022'!$A$2:$A$50,$A55,'2022'!Q$2:Q$50)+SUMIF('2021'!$A$2:$A$50,$A55,'2021'!Q$2:Q$50)+SUMIF('2020'!$A$2:$A$50,$A55,'2020'!Q$2:Q$50)+SUMIF('2019'!$A$2:$A$50,$A55,'2019'!Q$2:Q$50)+SUMIF('2018'!$A$2:$A$50,$A55,'2018'!Q$2:Q$50)+SUMIF('2017'!$A$2:$A$50,$A55,'2017'!Q$2:Q$50)+SUMIF('2016'!$A$2:$A$50,$A55,'2016'!Q$2:Q$50)+SUMIF('2015'!$A$2:$A$50,$A55,'2015'!Q$2:Q$50)+SUMIF('2014'!$A$2:$A$50,$A55,'2014'!Q$2:Q$50)+SUMIF('2013'!$A$2:$A$50,$A55,'2013'!Q$2:Q$50)+SUMIF('2012'!$A$2:$A$50,$A55,'2012'!Q$2:Q$50)</f>
        <v>24</v>
      </c>
      <c r="T55" s="15">
        <f t="shared" si="10"/>
        <v>18.291666666666668</v>
      </c>
      <c r="U55" s="15">
        <f t="shared" si="11"/>
        <v>4.4613821138211378</v>
      </c>
      <c r="V55" s="16">
        <f t="shared" si="12"/>
        <v>24.666666666666668</v>
      </c>
      <c r="W55" s="17" cm="1">
        <f t="array" ref="W55">MAX(IF('2024'!$A$2:$A$50=$A55,'2024'!$W$2:$W$50),IF('2023'!$A$2:$A$50=$A55,'2023'!$W$2:$W$50),IF('2022'!$A$2:$A$50=$A55,'2022'!$U$2:U$50),IF('2021'!$A$2:$A$50=$A55,'2021'!$U$2:U$50),IF('2020'!$A$2:$A$50=$A55,'2020'!$U$2:U$50),IF('2019'!$A$2:$A$50=$A55,'2019'!$U$2:U$50),IF('2018'!$A$2:$A$50=$A55,'2018'!$U$2:U$50),IF('2017'!$A$2:$A$50=$A55,'2017'!$U$2:U$50),IF('2016'!$A$2:$A$50=$A55,'2016'!$U$2:U$50),IF('2015'!$A$2:$A$50=$A55,'2015'!$U$2:U$50),IF('2014'!$A$2:$A$50=$A55,'2014'!$U$2:U$50),IF('2013'!$A$2:$A$50=$A55,'2013'!$U$2:U$50),IF('2012'!$A$2:$A$50=$A55,'2012'!$U$2:U$50))</f>
        <v>4</v>
      </c>
      <c r="X55" s="18" t="s">
        <v>23</v>
      </c>
      <c r="Y55" s="19" cm="1">
        <f t="array" ref="Y55">MIN(IF(IF('2024'!$A$2:A$50=$A55,1,0)*IF('2024'!$W$2:$W$50=$W55,1,0)&gt;0,'2024'!$Y$2:$Y$50),IF(IF('2023'!$A$2:A$50=$A55,1,0)*IF('2023'!$W$2:$W$50=$W55,1,0)&gt;0,'2023'!$Y$2:$Y$50),IF(IF('2022'!$A$2:A$50=$A55,1,0)*IF('2022'!$U$2:$U$50=$W55,1,0)&gt;0,'2022'!$W$2:$W$50),IF(IF('2021'!$A$2:A$50=$A55,1,0)*IF('2021'!$U$2:$U$50=$W55,1,0)&gt;0,'2021'!$W$2:$W$50),IF(IF('2020'!$A$2:A$50=$A55,1,0)*IF('2020'!$U$2:$U$50=$W55,1,0)&gt;0,'2020'!$W$2:$W$50),IF(IF('2019'!$A$2:A$50=$A55,1,0)*IF('2019'!$U$2:$U$50=$W55,1,0)&gt;0,'2019'!$W$2:$W$50),IF(IF('2018'!$A$2:A$50=$A55,1,0)*IF('2018'!$U$2:$U$50=$W55,1,0)&gt;0,'2018'!$W$2:$W$50),IF(IF('2017'!$A$2:A$50=$A55,1,0)*IF('2017'!$U$2:$U$50=$W55,1,0)&gt;0,'2017'!$W$2:$W$50),IF(IF('2016'!$A$2:A$50=$A55,1,0)*IF('2016'!$U$2:$U$50=$W55,1,0)&gt;0,'2016'!$W$2:$W$50),IF(IF('2015'!$A$2:A$50=$A55,1,0)*IF('2015'!$U$2:$U$50=$W55,1,0)&gt;0,'2015'!$W$2:$W$50),IF(IF('2014'!$A$2:A$50=$A55,1,0)*IF('2014'!$U$2:$U$50=$W55,1,0)&gt;0,'2014'!$W$2:$W$50),IF(IF('2013'!$A$2:A$50=$A55,1,0)*IF('2013'!$U$2:$U$50=$W55,1,0)&gt;0,'2013'!$W$2:$W$50),IF(IF('2012'!$A$2:A$50=$A55,1,0)*IF('2012'!$U$2:$U$50=$W55,1,0)&gt;0,'2012'!$W$2:$W$50))</f>
        <v>7</v>
      </c>
      <c r="Z55" s="20"/>
      <c r="AA55" s="21" cm="1">
        <f t="array" ref="AA55">SUM(IF('2024'!$A$2:$A$50=$A55,TRUNC('2024'!Q$2:Q$50),0))+SUM(IF('2023'!$A$2:$A$50=$A55,TRUNC('2023'!Q$2:Q$50),0))+SUM(IF('2022'!$A$2:$A$50=$A55,TRUNC('2022'!O$2:O$50),0))+SUM(IF('2021'!$A$2:$A$50=$A55,TRUNC('2021'!O$2:O$50),0))+SUM(IF('2020'!$A$2:$A$50=$A55,TRUNC('2020'!O$2:O$50),0))+SUM(IF('2019'!$A$2:$A$50=$A55,TRUNC('2019'!O$2:O$50),0))+SUM(IF('2018'!$A$2:$A$50=$A55,TRUNC('2018'!O$2:O$50),0))+SUM(IF('2017'!$A$2:$A$50=$A55,TRUNC('2017'!O$2:O$50),0))+SUM(IF('2016'!$A$2:$A$50=$A55,TRUNC('2016'!O$2:O$50),0))+SUM(IF('2015'!$A$2:$A$50=$A55,TRUNC('2015'!O$2:O$50),0))+SUM(IF('2014'!$A$2:$A$50=$A55,TRUNC('2014'!O$2:O$50),0))+SUM(IF('2013'!$A$2:$A$50=$A55,TRUNC('2013'!O$2:O$50),0))+SUM(IF('2012'!$A$2:$A$50=$A55,TRUNC('2012'!O$2:O$50),0))</f>
        <v>98</v>
      </c>
      <c r="AB55" s="21" cm="1">
        <f t="array" ref="AB55">SUM(IF('2024'!$A$2:$A$50=$A55,MOD('2024'!Q$2:Q$50,1),0))+SUM(IF('2023'!$A$2:$A$50=$A55,MOD('2023'!Q$2:Q$50,1),0))+SUM(IF('2022'!$A$2:$A$50=$A55,MOD('2022'!O$2:O$50,1),0))+SUM(IF('2021'!$A$2:$A$50=$A55,MOD('2021'!O$2:O$50,1),0))+SUM(IF('2020'!$A$2:$A$50=$A55,MOD('2020'!O$2:O$50,1),0))+SUM(IF('2019'!$A$2:$A$50=$A55,MOD('2019'!O$2:O$50,1),0))+SUM(IF('2018'!$A$2:$A$50=$A55,MOD('2018'!O$2:O$50,1),0))+SUM(IF('2017'!$A$2:$A$50=$A55,MOD('2017'!O$2:O$50,1),0))+SUM(IF('2016'!$A$2:$A$50=$A55,MOD('2016'!O$2:O$50,1),0))+SUM(IF('2015'!$A$2:$A$50=$A55,MOD('2015'!O$2:O$50,1),0))+SUM(IF('2014'!$A$2:$A$50=$A55,MOD('2014'!O$2:O$50,1),0))+SUM(IF('2013'!$A$2:$A$50=$A55,MOD('2013'!O$2:O$50,1),0))+SUM(IF('2012'!$A$2:$A$50=$A55,MOD('2012'!O$2:O$50,1),0))</f>
        <v>0.39999999999999858</v>
      </c>
      <c r="AC55" s="21">
        <f t="shared" si="6"/>
        <v>0.39999999999999858</v>
      </c>
    </row>
    <row r="56" spans="1:29" ht="14.25" customHeight="1" x14ac:dyDescent="0.6">
      <c r="A56" s="13" t="s">
        <v>74</v>
      </c>
      <c r="B56" s="14">
        <f>SUMIF('2024'!$A$2:$A$50,$A56,'2024'!B$2:B$50)+SUMIF('2023'!$A$2:$A$50,$A56,'2023'!B$2:B$50)+SUMIF('2022'!$A$2:$A$50,$A56,'2022'!B$2:B$50)+SUMIF('2021'!$A$2:$A$50,$A56,'2021'!B$2:B$50)+SUMIF('2020'!$A$2:$A$50,$A56,'2020'!B$2:B$50)+SUMIF('2019'!$A$2:$A$50,$A56,'2019'!B$2:B$50)+SUMIF('2018'!$A$2:$A$50,$A56,'2018'!B$2:B$50)+SUMIF('2017'!$A$2:$A$50,$A56,'2017'!B$2:B$50)+SUMIF('2016'!$A$2:$A$50,$A56,'2016'!B$2:B$50)+SUMIF('2015'!$A$2:$A$50,$A56,'2015'!B$2:B$50)+SUMIF('2014'!$A$2:$A$50,$A56,'2014'!B$2:B$50)+SUMIF('2013'!$A$2:$A$50,$A56,'2013'!B$2:B$50)+SUMIF('2012'!$A$2:$A$50,$A56,'2012'!B$2:B$50)</f>
        <v>3</v>
      </c>
      <c r="C56" s="14">
        <f>SUMIF('2024'!$A$2:$A$50,$A56,'2024'!C$2:C$50)+SUMIF('2023'!$A$2:$A$50,$A56,'2023'!C$2:C$50)+SUMIF('2022'!$A$2:$A$50,$A56,'2022'!C$2:C$50)+SUMIF('2021'!$A$2:$A$50,$A56,'2021'!C$2:C$50)+SUMIF('2020'!$A$2:$A$50,$A56,'2020'!C$2:C$50)+SUMIF('2019'!$A$2:$A$50,$A56,'2019'!C$2:C$50)+SUMIF('2018'!$A$2:$A$50,$A56,'2018'!C$2:C$50)+SUMIF('2017'!$A$2:$A$50,$A56,'2017'!C$2:C$50)+SUMIF('2016'!$A$2:$A$50,$A56,'2016'!C$2:C$50)+SUMIF('2015'!$A$2:$A$50,$A56,'2015'!C$2:C$50)+SUMIF('2014'!$A$2:$A$50,$A56,'2014'!C$2:C$50)+SUMIF('2013'!$A$2:$A$50,$A56,'2013'!C$2:C$50)+SUMIF('2012'!$A$2:$A$50,$A56,'2012'!C$2:C$50)</f>
        <v>3</v>
      </c>
      <c r="D56" s="14">
        <f>SUMIF('2024'!$A$2:$A$50,$A56,'2024'!D$2:D$50)+SUMIF('2023'!$A$2:$A$50,$A56,'2023'!D$2:D$50)+SUMIF('2022'!$A$2:$A$50,$A56,'2022'!D$2:D$50)+SUMIF('2021'!$A$2:$A$50,$A56,'2021'!D$2:D$50)+SUMIF('2020'!$A$2:$A$50,$A56,'2020'!D$2:D$50)+SUMIF('2019'!$A$2:$A$50,$A56,'2019'!D$2:D$50)+SUMIF('2018'!$A$2:$A$50,$A56,'2018'!D$2:D$50)+SUMIF('2017'!$A$2:$A$50,$A56,'2017'!D$2:D$50)+SUMIF('2016'!$A$2:$A$50,$A56,'2016'!D$2:D$50)+SUMIF('2015'!$A$2:$A$50,$A56,'2015'!D$2:D$50)+SUMIF('2014'!$A$2:$A$50,$A56,'2014'!D$2:D$50)+SUMIF('2013'!$A$2:$A$50,$A56,'2013'!D$2:D$50)+SUMIF('2012'!$A$2:$A$50,$A56,'2012'!D$2:D$50)</f>
        <v>21</v>
      </c>
      <c r="E56" s="14" cm="1">
        <f t="array" ref="E56">MAX(IF('2024'!$A$2:$A$50=$A56,'2024'!E$2:E$50),IF('2023'!$A$2:$A$50=$A56,'2023'!E$2:E$50),IF('2022'!$A$2:$A$50=$A56,'2022'!E$2:E$50),IF('2021'!$A$2:$A$50=$A56,'2021'!E$2:E$50),IF('2020'!$A$2:$A$50=$A56,'2020'!E$2:E$50),IF('2019'!$A$2:$A$50=$A56,'2019'!E$2:E$50),IF('2018'!$A$2:$A$50=$A56,'2018'!E$2:E$50),IF('2017'!$A$2:$A$50=$A56,'2017'!E$2:E$50),IF('2016'!$A$2:$A$50=$A56,'2016'!E$2:E$50),IF('2015'!$A$2:$A$50=$A56,'2015'!E$2:E$50),IF('2014'!$A$2:$A$50=$A56,'2014'!E$2:E$50),IF('2013'!$A$2:$A$50=$A56,'2013'!E$2:E$50),IF('2012'!$A$2:$A$50=$A56,'2012'!E$2:E$50))</f>
        <v>0</v>
      </c>
      <c r="F56" s="14">
        <f>SUMIF('2024'!$A$2:$A$50,$A56,'2024'!F$2:F$50)+SUMIF('2023'!$A$2:$A$50,$A56,'2023'!F$2:F$50)+SUMIF('2022'!$A$2:$A$50,$A56,'2022'!F$2:F$50)+SUMIF('2021'!$A$2:$A$50,$A56,'2021'!F$2:F$50)+SUMIF('2020'!$A$2:$A$50,$A56,'2020'!F$2:F$50)+SUMIF('2019'!$A$2:$A$50,$A56,'2019'!F$2:F$50)+SUMIF('2018'!$A$2:$A$50,$A56,'2018'!F$2:F$50)+SUMIF('2017'!$A$2:$A$50,$A56,'2017'!F$2:F$50)+SUMIF('2016'!$A$2:$A$50,$A56,'2016'!F$2:F$50)+SUMIF('2015'!$A$2:$A$50,$A56,'2015'!F$2:F$50)+SUMIF('2014'!$A$2:$A$50,$A56,'2014'!F$2:F$50)+SUMIF('2013'!$A$2:$A$50,$A56,'2013'!F$2:F$50)+SUMIF('2012'!$A$2:$A$50,$A56,'2012'!F$2:F$50)</f>
        <v>0</v>
      </c>
      <c r="G56" s="15">
        <f t="shared" si="7"/>
        <v>7</v>
      </c>
      <c r="H56" s="14">
        <f>SUMIF('2024'!$A$2:$A$50,$A56,'2024'!H$2:H$50)+SUMIF('2023'!$A$2:$A$50,$A56,'2023'!H$2:H$50)+SUMIF('2022'!$A$2:$A$50,$A56,'2022'!H$2:H$50)+SUMIF('2021'!$A$2:$A$50,$A56,'2021'!H$2:H$50)+SUMIF('2020'!$A$2:$A$50,$A56,'2020'!H$2:H$50)+SUMIF('2019'!$A$2:$A$50,$A56,'2019'!H$2:H$50)+SUMIF('2018'!$A$2:$A$50,$A56,'2018'!H$2:H$50)+SUMIF('2017'!$A$2:$A$50,$A56,'2017'!H$2:H$50)+SUMIF('2016'!$A$2:$A$50,$A56,'2016'!H$2:H$50)+SUMIF('2015'!$A$2:$A$50,$A56,'2015'!H$2:H$50)+SUMIF('2014'!$A$2:$A$50,$A56,'2014'!H$2:H$50)+SUMIF('2013'!$A$2:$A$50,$A56,'2013'!H$2:H$50)+SUMIF('2012'!$A$2:$A$50,$A56,'2012'!H$2:H$50)</f>
        <v>0</v>
      </c>
      <c r="I56" s="14">
        <f>SUMIF('2024'!$A$2:$A$50,$A56,'2024'!I$2:I$50)+SUMIF('2023'!$A$2:$A$50,$A56,'2023'!I$2:I$50)+SUMIF('2022'!$A$2:$A$50,$A56,'2022'!I$2:I$50)+SUMIF('2021'!$A$2:$A$50,$A56,'2021'!I$2:I$50)+SUMIF('2020'!$A$2:$A$50,$A56,'2020'!I$2:I$50)+SUMIF('2019'!$A$2:$A$50,$A56,'2019'!I$2:I$50)+SUMIF('2018'!$A$2:$A$50,$A56,'2018'!I$2:I$50)+SUMIF('2017'!$A$2:$A$50,$A56,'2017'!I$2:I$50)+SUMIF('2016'!$A$2:$A$50,$A56,'2016'!I$2:I$50)+SUMIF('2015'!$A$2:$A$50,$A56,'2015'!I$2:I$50)+SUMIF('2014'!$A$2:$A$50,$A56,'2014'!I$2:I$50)+SUMIF('2013'!$A$2:$A$50,$A56,'2013'!I$2:I$50)+SUMIF('2012'!$A$2:$A$50,$A56,'2012'!I$2:I$50)</f>
        <v>0</v>
      </c>
      <c r="J56" s="14">
        <f>SUMIF('2024'!$A$2:$A$50,$A56,'2024'!J$2:J$50)+SUMIF('2023'!$A$2:$A$50,$A56,'2023'!J$2:J$50)</f>
        <v>0</v>
      </c>
      <c r="K56" s="14">
        <f>SUMIF('2024'!$A$2:$A$50,$A56,'2024'!K$2:K$50)+SUMIF('2023'!$A$2:$A$50,$A56,'2023'!K$2:K$50)</f>
        <v>0</v>
      </c>
      <c r="L56" s="14">
        <f>SUMIF('2024'!$A$2:$A$50,$A56,'2024'!L$2:L$50)+SUMIF('2023'!$A$2:$A$50,$A56,'2023'!L$2:L$50)+SUMIF('2022'!$A$2:$A$50,$A56,'2022'!J$2:J$50)+SUMIF('2021'!$A$2:$A$50,$A56,'2021'!J$2:J$50)+SUMIF('2020'!$A$2:$A$50,$A56,'2020'!J$2:J$50)+SUMIF('2019'!$A$2:$A$50,$A56,'2019'!J$2:J$50)+SUMIF('2018'!$A$2:$A$50,$A56,'2018'!J$2:J$50)+SUMIF('2017'!$A$2:$A$50,$A56,'2017'!J$2:J$50)+SUMIF('2016'!$A$2:$A$50,$A56,'2016'!J$2:J$50)+SUMIF('2015'!$A$2:$A$50,$A56,'2015'!J$2:J$50)+SUMIF('2014'!$A$2:$A$50,$A56,'2014'!J$2:J$50)+SUMIF('2013'!$A$2:$A$50,$A56,'2013'!J$2:J$50)+SUMIF('2012'!$A$2:$A$50,$A56,'2012'!J$2:J$50)</f>
        <v>0</v>
      </c>
      <c r="M56" s="14">
        <f>SUMIF('2024'!$A$2:$A$50,$A56,'2024'!M$2:M$50)+SUMIF('2023'!$A$2:$A$50,$A56,'2023'!M$2:M$50)+SUMIF('2022'!$A$2:$A$50,$A56,'2022'!K$2:K$50)+SUMIF('2021'!$A$2:$A$50,$A56,'2021'!K$2:K$50)+SUMIF('2020'!$A$2:$A$50,$A56,'2020'!K$2:K$50)+SUMIF('2019'!$A$2:$A$50,$A56,'2019'!K$2:K$50)+SUMIF('2018'!$A$2:$A$50,$A56,'2018'!K$2:K$50)+SUMIF('2017'!$A$2:$A$50,$A56,'2017'!K$2:K$50)+SUMIF('2016'!$A$2:$A$50,$A56,'2016'!K$2:K$50)+SUMIF('2015'!$A$2:$A$50,$A56,'2015'!K$2:K$50)+SUMIF('2014'!$A$2:$A$50,$A56,'2014'!K$2:K$50)+SUMIF('2013'!$A$2:$A$50,$A56,'2013'!K$2:K$50)+SUMIF('2012'!$A$2:$A$50,$A56,'2012'!K$2:K$50)</f>
        <v>2</v>
      </c>
      <c r="N56" s="14">
        <f>SUMIF('2024'!$A$2:$A$50,$A56,'2024'!N$2:N$50)+SUMIF('2023'!$A$2:$A$50,$A56,'2023'!N$2:N$50)+SUMIF('2022'!$A$2:$A$50,$A56,'2022'!L$2:L$50)+SUMIF('2021'!$A$2:$A$50,$A56,'2021'!L$2:L$50)+SUMIF('2020'!$A$2:$A$50,$A56,'2020'!L$2:L$50)+SUMIF('2019'!$A$2:$A$50,$A56,'2019'!L$2:L$50)+SUMIF('2018'!$A$2:$A$50,$A56,'2018'!L$2:L$50)+SUMIF('2017'!$A$2:$A$50,$A56,'2017'!L$2:L$50)+SUMIF('2016'!$A$2:$A$50,$A56,'2016'!L$2:L$50)+SUMIF('2015'!$A$2:$A$50,$A56,'2015'!L$2:L$50)+SUMIF('2014'!$A$2:$A$50,$A56,'2014'!L$2:L$50)+SUMIF('2013'!$A$2:$A$50,$A56,'2013'!L$2:L$50)+SUMIF('2012'!$A$2:$A$50,$A56,'2012'!L$2:L$50)</f>
        <v>0</v>
      </c>
      <c r="O56" s="14">
        <f>SUMIF('2024'!$A$2:$A$50,$A56,'2024'!O$2:O$50)+SUMIF('2023'!$A$2:$A$50,$A56,'2023'!O$2:O$50)+SUMIF('2022'!$A$2:$A$50,$A56,'2022'!M$2:M$50)+SUMIF('2021'!$A$2:$A$50,$A56,'2021'!M$2:M$50)+SUMIF('2020'!$A$2:$A$50,$A56,'2020'!M$2:M$50)+SUMIF('2019'!$A$2:$A$50,$A56,'2019'!M$2:M$50)+SUMIF('2018'!$A$2:$A$50,$A56,'2018'!M$2:M$50)+SUMIF('2017'!$A$2:$A$50,$A56,'2017'!M$2:M$50)+SUMIF('2016'!$A$2:$A$50,$A56,'2016'!M$2:M$50)+SUMIF('2015'!$A$2:$A$50,$A56,'2015'!M$2:M$50)+SUMIF('2014'!$A$2:$A$50,$A56,'2014'!M$2:M$50)+SUMIF('2013'!$A$2:$A$50,$A56,'2013'!M$2:M$50)+SUMIF('2012'!$A$2:$A$50,$A56,'2012'!M$2:M$50)</f>
        <v>0</v>
      </c>
      <c r="P56" s="14">
        <f t="shared" si="8"/>
        <v>2</v>
      </c>
      <c r="Q56" s="14">
        <f t="shared" si="9"/>
        <v>0</v>
      </c>
      <c r="R56" s="14">
        <f>SUMIF('2024'!$A$2:$A$50,$A56,'2024'!R$2:R$50)+SUMIF('2023'!$A$2:$A$50,$A56,'2023'!R$2:R$50)+SUMIF('2022'!$A$2:$A$50,$A56,'2022'!P$2:P$50)+SUMIF('2021'!$A$2:$A$50,$A56,'2021'!P$2:P$50)+SUMIF('2020'!$A$2:$A$50,$A56,'2020'!P$2:P$50)+SUMIF('2019'!$A$2:$A$50,$A56,'2019'!P$2:P$50)+SUMIF('2018'!$A$2:$A$50,$A56,'2018'!P$2:P$50)+SUMIF('2017'!$A$2:$A$50,$A56,'2017'!P$2:P$50)+SUMIF('2016'!$A$2:$A$50,$A56,'2016'!P$2:P$50)+SUMIF('2015'!$A$2:$A$50,$A56,'2015'!P$2:P$50)+SUMIF('2014'!$A$2:$A$50,$A56,'2014'!P$2:P$50)+SUMIF('2013'!$A$2:$A$50,$A56,'2013'!P$2:P$50)+SUMIF('2012'!$A$2:$A$50,$A56,'2012'!P$2:P$50)</f>
        <v>0</v>
      </c>
      <c r="S56" s="14">
        <f>SUMIF('2024'!$A$2:$A$50,$A56,'2024'!S$2:S$50)+SUMIF('2023'!$A$2:$A$50,$A56,'2023'!S$2:S$50)+SUMIF('2022'!$A$2:$A$50,$A56,'2022'!Q$2:Q$50)+SUMIF('2021'!$A$2:$A$50,$A56,'2021'!Q$2:Q$50)+SUMIF('2020'!$A$2:$A$50,$A56,'2020'!Q$2:Q$50)+SUMIF('2019'!$A$2:$A$50,$A56,'2019'!Q$2:Q$50)+SUMIF('2018'!$A$2:$A$50,$A56,'2018'!Q$2:Q$50)+SUMIF('2017'!$A$2:$A$50,$A56,'2017'!Q$2:Q$50)+SUMIF('2016'!$A$2:$A$50,$A56,'2016'!Q$2:Q$50)+SUMIF('2015'!$A$2:$A$50,$A56,'2015'!Q$2:Q$50)+SUMIF('2014'!$A$2:$A$50,$A56,'2014'!Q$2:Q$50)+SUMIF('2013'!$A$2:$A$50,$A56,'2013'!Q$2:Q$50)+SUMIF('2012'!$A$2:$A$50,$A56,'2012'!Q$2:Q$50)</f>
        <v>0</v>
      </c>
      <c r="T56" s="15" t="str">
        <f t="shared" si="10"/>
        <v xml:space="preserve"> </v>
      </c>
      <c r="U56" s="15" t="str">
        <f t="shared" si="11"/>
        <v xml:space="preserve"> </v>
      </c>
      <c r="V56" s="16" t="str">
        <f t="shared" si="12"/>
        <v xml:space="preserve"> </v>
      </c>
      <c r="W56" s="17" cm="1">
        <f t="array" ref="W56">MAX(IF('2024'!$A$2:$A$50=$A56,'2024'!$W$2:$W$50),IF('2023'!$A$2:$A$50=$A56,'2023'!$W$2:$W$50),IF('2022'!$A$2:$A$50=$A56,'2022'!$U$2:U$50),IF('2021'!$A$2:$A$50=$A56,'2021'!$U$2:U$50),IF('2020'!$A$2:$A$50=$A56,'2020'!$U$2:U$50),IF('2019'!$A$2:$A$50=$A56,'2019'!$U$2:U$50),IF('2018'!$A$2:$A$50=$A56,'2018'!$U$2:U$50),IF('2017'!$A$2:$A$50=$A56,'2017'!$U$2:U$50),IF('2016'!$A$2:$A$50=$A56,'2016'!$U$2:U$50),IF('2015'!$A$2:$A$50=$A56,'2015'!$U$2:U$50),IF('2014'!$A$2:$A$50=$A56,'2014'!$U$2:U$50),IF('2013'!$A$2:$A$50=$A56,'2013'!$U$2:U$50),IF('2012'!$A$2:$A$50=$A56,'2012'!$U$2:U$50))</f>
        <v>0</v>
      </c>
      <c r="X56" s="18" t="s">
        <v>23</v>
      </c>
      <c r="Y56" s="19" cm="1">
        <f t="array" ref="Y56">MIN(IF(IF('2024'!$A$2:A$50=$A56,1,0)*IF('2024'!$W$2:$W$50=$W56,1,0)&gt;0,'2024'!$Y$2:$Y$50),IF(IF('2023'!$A$2:A$50=$A56,1,0)*IF('2023'!$W$2:$W$50=$W56,1,0)&gt;0,'2023'!$Y$2:$Y$50),IF(IF('2022'!$A$2:A$50=$A56,1,0)*IF('2022'!$U$2:$U$50=$W56,1,0)&gt;0,'2022'!$W$2:$W$50),IF(IF('2021'!$A$2:A$50=$A56,1,0)*IF('2021'!$U$2:$U$50=$W56,1,0)&gt;0,'2021'!$W$2:$W$50),IF(IF('2020'!$A$2:A$50=$A56,1,0)*IF('2020'!$U$2:$U$50=$W56,1,0)&gt;0,'2020'!$W$2:$W$50),IF(IF('2019'!$A$2:A$50=$A56,1,0)*IF('2019'!$U$2:$U$50=$W56,1,0)&gt;0,'2019'!$W$2:$W$50),IF(IF('2018'!$A$2:A$50=$A56,1,0)*IF('2018'!$U$2:$U$50=$W56,1,0)&gt;0,'2018'!$W$2:$W$50),IF(IF('2017'!$A$2:A$50=$A56,1,0)*IF('2017'!$U$2:$U$50=$W56,1,0)&gt;0,'2017'!$W$2:$W$50),IF(IF('2016'!$A$2:A$50=$A56,1,0)*IF('2016'!$U$2:$U$50=$W56,1,0)&gt;0,'2016'!$W$2:$W$50),IF(IF('2015'!$A$2:A$50=$A56,1,0)*IF('2015'!$U$2:$U$50=$W56,1,0)&gt;0,'2015'!$W$2:$W$50),IF(IF('2014'!$A$2:A$50=$A56,1,0)*IF('2014'!$U$2:$U$50=$W56,1,0)&gt;0,'2014'!$W$2:$W$50),IF(IF('2013'!$A$2:A$50=$A56,1,0)*IF('2013'!$U$2:$U$50=$W56,1,0)&gt;0,'2013'!$W$2:$W$50),IF(IF('2012'!$A$2:A$50=$A56,1,0)*IF('2012'!$U$2:$U$50=$W56,1,0)&gt;0,'2012'!$W$2:$W$50))</f>
        <v>0</v>
      </c>
      <c r="Z56" s="20"/>
      <c r="AA56" s="21" cm="1">
        <f t="array" ref="AA56">SUM(IF('2024'!$A$2:$A$50=$A56,TRUNC('2024'!Q$2:Q$50),0))+SUM(IF('2023'!$A$2:$A$50=$A56,TRUNC('2023'!Q$2:Q$50),0))+SUM(IF('2022'!$A$2:$A$50=$A56,TRUNC('2022'!O$2:O$50),0))+SUM(IF('2021'!$A$2:$A$50=$A56,TRUNC('2021'!O$2:O$50),0))+SUM(IF('2020'!$A$2:$A$50=$A56,TRUNC('2020'!O$2:O$50),0))+SUM(IF('2019'!$A$2:$A$50=$A56,TRUNC('2019'!O$2:O$50),0))+SUM(IF('2018'!$A$2:$A$50=$A56,TRUNC('2018'!O$2:O$50),0))+SUM(IF('2017'!$A$2:$A$50=$A56,TRUNC('2017'!O$2:O$50),0))+SUM(IF('2016'!$A$2:$A$50=$A56,TRUNC('2016'!O$2:O$50),0))+SUM(IF('2015'!$A$2:$A$50=$A56,TRUNC('2015'!O$2:O$50),0))+SUM(IF('2014'!$A$2:$A$50=$A56,TRUNC('2014'!O$2:O$50),0))+SUM(IF('2013'!$A$2:$A$50=$A56,TRUNC('2013'!O$2:O$50),0))+SUM(IF('2012'!$A$2:$A$50=$A56,TRUNC('2012'!O$2:O$50),0))</f>
        <v>0</v>
      </c>
      <c r="AB56" s="21" cm="1">
        <f t="array" ref="AB56">SUM(IF('2024'!$A$2:$A$50=$A56,MOD('2024'!Q$2:Q$50,1),0))+SUM(IF('2023'!$A$2:$A$50=$A56,MOD('2023'!Q$2:Q$50,1),0))+SUM(IF('2022'!$A$2:$A$50=$A56,MOD('2022'!O$2:O$50,1),0))+SUM(IF('2021'!$A$2:$A$50=$A56,MOD('2021'!O$2:O$50,1),0))+SUM(IF('2020'!$A$2:$A$50=$A56,MOD('2020'!O$2:O$50,1),0))+SUM(IF('2019'!$A$2:$A$50=$A56,MOD('2019'!O$2:O$50,1),0))+SUM(IF('2018'!$A$2:$A$50=$A56,MOD('2018'!O$2:O$50,1),0))+SUM(IF('2017'!$A$2:$A$50=$A56,MOD('2017'!O$2:O$50,1),0))+SUM(IF('2016'!$A$2:$A$50=$A56,MOD('2016'!O$2:O$50,1),0))+SUM(IF('2015'!$A$2:$A$50=$A56,MOD('2015'!O$2:O$50,1),0))+SUM(IF('2014'!$A$2:$A$50=$A56,MOD('2014'!O$2:O$50,1),0))+SUM(IF('2013'!$A$2:$A$50=$A56,MOD('2013'!O$2:O$50,1),0))+SUM(IF('2012'!$A$2:$A$50=$A56,MOD('2012'!O$2:O$50,1),0))</f>
        <v>0</v>
      </c>
      <c r="AC56" s="21">
        <f t="shared" si="6"/>
        <v>0</v>
      </c>
    </row>
    <row r="57" spans="1:29" ht="14.25" customHeight="1" x14ac:dyDescent="0.6">
      <c r="A57" s="13" t="s">
        <v>75</v>
      </c>
      <c r="B57" s="14">
        <f>SUMIF('2024'!$A$2:$A$50,$A57,'2024'!B$2:B$50)+SUMIF('2023'!$A$2:$A$50,$A57,'2023'!B$2:B$50)+SUMIF('2022'!$A$2:$A$50,$A57,'2022'!B$2:B$50)+SUMIF('2021'!$A$2:$A$50,$A57,'2021'!B$2:B$50)+SUMIF('2020'!$A$2:$A$50,$A57,'2020'!B$2:B$50)+SUMIF('2019'!$A$2:$A$50,$A57,'2019'!B$2:B$50)+SUMIF('2018'!$A$2:$A$50,$A57,'2018'!B$2:B$50)+SUMIF('2017'!$A$2:$A$50,$A57,'2017'!B$2:B$50)+SUMIF('2016'!$A$2:$A$50,$A57,'2016'!B$2:B$50)+SUMIF('2015'!$A$2:$A$50,$A57,'2015'!B$2:B$50)+SUMIF('2014'!$A$2:$A$50,$A57,'2014'!B$2:B$50)+SUMIF('2013'!$A$2:$A$50,$A57,'2013'!B$2:B$50)+SUMIF('2012'!$A$2:$A$50,$A57,'2012'!B$2:B$50)</f>
        <v>13</v>
      </c>
      <c r="C57" s="14">
        <f>SUMIF('2024'!$A$2:$A$50,$A57,'2024'!C$2:C$50)+SUMIF('2023'!$A$2:$A$50,$A57,'2023'!C$2:C$50)+SUMIF('2022'!$A$2:$A$50,$A57,'2022'!C$2:C$50)+SUMIF('2021'!$A$2:$A$50,$A57,'2021'!C$2:C$50)+SUMIF('2020'!$A$2:$A$50,$A57,'2020'!C$2:C$50)+SUMIF('2019'!$A$2:$A$50,$A57,'2019'!C$2:C$50)+SUMIF('2018'!$A$2:$A$50,$A57,'2018'!C$2:C$50)+SUMIF('2017'!$A$2:$A$50,$A57,'2017'!C$2:C$50)+SUMIF('2016'!$A$2:$A$50,$A57,'2016'!C$2:C$50)+SUMIF('2015'!$A$2:$A$50,$A57,'2015'!C$2:C$50)+SUMIF('2014'!$A$2:$A$50,$A57,'2014'!C$2:C$50)+SUMIF('2013'!$A$2:$A$50,$A57,'2013'!C$2:C$50)+SUMIF('2012'!$A$2:$A$50,$A57,'2012'!C$2:C$50)</f>
        <v>13</v>
      </c>
      <c r="D57" s="14">
        <f>SUMIF('2024'!$A$2:$A$50,$A57,'2024'!D$2:D$50)+SUMIF('2023'!$A$2:$A$50,$A57,'2023'!D$2:D$50)+SUMIF('2022'!$A$2:$A$50,$A57,'2022'!D$2:D$50)+SUMIF('2021'!$A$2:$A$50,$A57,'2021'!D$2:D$50)+SUMIF('2020'!$A$2:$A$50,$A57,'2020'!D$2:D$50)+SUMIF('2019'!$A$2:$A$50,$A57,'2019'!D$2:D$50)+SUMIF('2018'!$A$2:$A$50,$A57,'2018'!D$2:D$50)+SUMIF('2017'!$A$2:$A$50,$A57,'2017'!D$2:D$50)+SUMIF('2016'!$A$2:$A$50,$A57,'2016'!D$2:D$50)+SUMIF('2015'!$A$2:$A$50,$A57,'2015'!D$2:D$50)+SUMIF('2014'!$A$2:$A$50,$A57,'2014'!D$2:D$50)+SUMIF('2013'!$A$2:$A$50,$A57,'2013'!D$2:D$50)+SUMIF('2012'!$A$2:$A$50,$A57,'2012'!D$2:D$50)</f>
        <v>333</v>
      </c>
      <c r="E57" s="14" cm="1">
        <f t="array" ref="E57">MAX(IF('2024'!$A$2:$A$50=$A57,'2024'!E$2:E$50),IF('2023'!$A$2:$A$50=$A57,'2023'!E$2:E$50),IF('2022'!$A$2:$A$50=$A57,'2022'!E$2:E$50),IF('2021'!$A$2:$A$50=$A57,'2021'!E$2:E$50),IF('2020'!$A$2:$A$50=$A57,'2020'!E$2:E$50),IF('2019'!$A$2:$A$50=$A57,'2019'!E$2:E$50),IF('2018'!$A$2:$A$50=$A57,'2018'!E$2:E$50),IF('2017'!$A$2:$A$50=$A57,'2017'!E$2:E$50),IF('2016'!$A$2:$A$50=$A57,'2016'!E$2:E$50),IF('2015'!$A$2:$A$50=$A57,'2015'!E$2:E$50),IF('2014'!$A$2:$A$50=$A57,'2014'!E$2:E$50),IF('2013'!$A$2:$A$50=$A57,'2013'!E$2:E$50),IF('2012'!$A$2:$A$50=$A57,'2012'!E$2:E$50))</f>
        <v>74</v>
      </c>
      <c r="F57" s="14">
        <f>SUMIF('2024'!$A$2:$A$50,$A57,'2024'!F$2:F$50)+SUMIF('2023'!$A$2:$A$50,$A57,'2023'!F$2:F$50)+SUMIF('2022'!$A$2:$A$50,$A57,'2022'!F$2:F$50)+SUMIF('2021'!$A$2:$A$50,$A57,'2021'!F$2:F$50)+SUMIF('2020'!$A$2:$A$50,$A57,'2020'!F$2:F$50)+SUMIF('2019'!$A$2:$A$50,$A57,'2019'!F$2:F$50)+SUMIF('2018'!$A$2:$A$50,$A57,'2018'!F$2:F$50)+SUMIF('2017'!$A$2:$A$50,$A57,'2017'!F$2:F$50)+SUMIF('2016'!$A$2:$A$50,$A57,'2016'!F$2:F$50)+SUMIF('2015'!$A$2:$A$50,$A57,'2015'!F$2:F$50)+SUMIF('2014'!$A$2:$A$50,$A57,'2014'!F$2:F$50)+SUMIF('2013'!$A$2:$A$50,$A57,'2013'!F$2:F$50)+SUMIF('2012'!$A$2:$A$50,$A57,'2012'!F$2:F$50)</f>
        <v>2</v>
      </c>
      <c r="G57" s="15">
        <f t="shared" si="7"/>
        <v>30.272727272727273</v>
      </c>
      <c r="H57" s="14">
        <f>SUMIF('2024'!$A$2:$A$50,$A57,'2024'!H$2:H$50)+SUMIF('2023'!$A$2:$A$50,$A57,'2023'!H$2:H$50)+SUMIF('2022'!$A$2:$A$50,$A57,'2022'!H$2:H$50)+SUMIF('2021'!$A$2:$A$50,$A57,'2021'!H$2:H$50)+SUMIF('2020'!$A$2:$A$50,$A57,'2020'!H$2:H$50)+SUMIF('2019'!$A$2:$A$50,$A57,'2019'!H$2:H$50)+SUMIF('2018'!$A$2:$A$50,$A57,'2018'!H$2:H$50)+SUMIF('2017'!$A$2:$A$50,$A57,'2017'!H$2:H$50)+SUMIF('2016'!$A$2:$A$50,$A57,'2016'!H$2:H$50)+SUMIF('2015'!$A$2:$A$50,$A57,'2015'!H$2:H$50)+SUMIF('2014'!$A$2:$A$50,$A57,'2014'!H$2:H$50)+SUMIF('2013'!$A$2:$A$50,$A57,'2013'!H$2:H$50)+SUMIF('2012'!$A$2:$A$50,$A57,'2012'!H$2:H$50)</f>
        <v>2</v>
      </c>
      <c r="I57" s="14">
        <f>SUMIF('2024'!$A$2:$A$50,$A57,'2024'!I$2:I$50)+SUMIF('2023'!$A$2:$A$50,$A57,'2023'!I$2:I$50)+SUMIF('2022'!$A$2:$A$50,$A57,'2022'!I$2:I$50)+SUMIF('2021'!$A$2:$A$50,$A57,'2021'!I$2:I$50)+SUMIF('2020'!$A$2:$A$50,$A57,'2020'!I$2:I$50)+SUMIF('2019'!$A$2:$A$50,$A57,'2019'!I$2:I$50)+SUMIF('2018'!$A$2:$A$50,$A57,'2018'!I$2:I$50)+SUMIF('2017'!$A$2:$A$50,$A57,'2017'!I$2:I$50)+SUMIF('2016'!$A$2:$A$50,$A57,'2016'!I$2:I$50)+SUMIF('2015'!$A$2:$A$50,$A57,'2015'!I$2:I$50)+SUMIF('2014'!$A$2:$A$50,$A57,'2014'!I$2:I$50)+SUMIF('2013'!$A$2:$A$50,$A57,'2013'!I$2:I$50)+SUMIF('2012'!$A$2:$A$50,$A57,'2012'!I$2:I$50)</f>
        <v>0</v>
      </c>
      <c r="J57" s="14">
        <f>SUMIF('2024'!$A$2:$A$50,$A57,'2024'!J$2:J$50)+SUMIF('2023'!$A$2:$A$50,$A57,'2023'!J$2:J$50)</f>
        <v>0</v>
      </c>
      <c r="K57" s="14">
        <f>SUMIF('2024'!$A$2:$A$50,$A57,'2024'!K$2:K$50)+SUMIF('2023'!$A$2:$A$50,$A57,'2023'!K$2:K$50)</f>
        <v>0</v>
      </c>
      <c r="L57" s="14">
        <f>SUMIF('2024'!$A$2:$A$50,$A57,'2024'!L$2:L$50)+SUMIF('2023'!$A$2:$A$50,$A57,'2023'!L$2:L$50)+SUMIF('2022'!$A$2:$A$50,$A57,'2022'!J$2:J$50)+SUMIF('2021'!$A$2:$A$50,$A57,'2021'!J$2:J$50)+SUMIF('2020'!$A$2:$A$50,$A57,'2020'!J$2:J$50)+SUMIF('2019'!$A$2:$A$50,$A57,'2019'!J$2:J$50)+SUMIF('2018'!$A$2:$A$50,$A57,'2018'!J$2:J$50)+SUMIF('2017'!$A$2:$A$50,$A57,'2017'!J$2:J$50)+SUMIF('2016'!$A$2:$A$50,$A57,'2016'!J$2:J$50)+SUMIF('2015'!$A$2:$A$50,$A57,'2015'!J$2:J$50)+SUMIF('2014'!$A$2:$A$50,$A57,'2014'!J$2:J$50)+SUMIF('2013'!$A$2:$A$50,$A57,'2013'!J$2:J$50)+SUMIF('2012'!$A$2:$A$50,$A57,'2012'!J$2:J$50)</f>
        <v>2</v>
      </c>
      <c r="M57" s="14">
        <f>SUMIF('2024'!$A$2:$A$50,$A57,'2024'!M$2:M$50)+SUMIF('2023'!$A$2:$A$50,$A57,'2023'!M$2:M$50)+SUMIF('2022'!$A$2:$A$50,$A57,'2022'!K$2:K$50)+SUMIF('2021'!$A$2:$A$50,$A57,'2021'!K$2:K$50)+SUMIF('2020'!$A$2:$A$50,$A57,'2020'!K$2:K$50)+SUMIF('2019'!$A$2:$A$50,$A57,'2019'!K$2:K$50)+SUMIF('2018'!$A$2:$A$50,$A57,'2018'!K$2:K$50)+SUMIF('2017'!$A$2:$A$50,$A57,'2017'!K$2:K$50)+SUMIF('2016'!$A$2:$A$50,$A57,'2016'!K$2:K$50)+SUMIF('2015'!$A$2:$A$50,$A57,'2015'!K$2:K$50)+SUMIF('2014'!$A$2:$A$50,$A57,'2014'!K$2:K$50)+SUMIF('2013'!$A$2:$A$50,$A57,'2013'!K$2:K$50)+SUMIF('2012'!$A$2:$A$50,$A57,'2012'!K$2:K$50)</f>
        <v>8</v>
      </c>
      <c r="N57" s="14">
        <f>SUMIF('2024'!$A$2:$A$50,$A57,'2024'!N$2:N$50)+SUMIF('2023'!$A$2:$A$50,$A57,'2023'!N$2:N$50)+SUMIF('2022'!$A$2:$A$50,$A57,'2022'!L$2:L$50)+SUMIF('2021'!$A$2:$A$50,$A57,'2021'!L$2:L$50)+SUMIF('2020'!$A$2:$A$50,$A57,'2020'!L$2:L$50)+SUMIF('2019'!$A$2:$A$50,$A57,'2019'!L$2:L$50)+SUMIF('2018'!$A$2:$A$50,$A57,'2018'!L$2:L$50)+SUMIF('2017'!$A$2:$A$50,$A57,'2017'!L$2:L$50)+SUMIF('2016'!$A$2:$A$50,$A57,'2016'!L$2:L$50)+SUMIF('2015'!$A$2:$A$50,$A57,'2015'!L$2:L$50)+SUMIF('2014'!$A$2:$A$50,$A57,'2014'!L$2:L$50)+SUMIF('2013'!$A$2:$A$50,$A57,'2013'!L$2:L$50)+SUMIF('2012'!$A$2:$A$50,$A57,'2012'!L$2:L$50)</f>
        <v>2</v>
      </c>
      <c r="O57" s="14">
        <f>SUMIF('2024'!$A$2:$A$50,$A57,'2024'!O$2:O$50)+SUMIF('2023'!$A$2:$A$50,$A57,'2023'!O$2:O$50)+SUMIF('2022'!$A$2:$A$50,$A57,'2022'!M$2:M$50)+SUMIF('2021'!$A$2:$A$50,$A57,'2021'!M$2:M$50)+SUMIF('2020'!$A$2:$A$50,$A57,'2020'!M$2:M$50)+SUMIF('2019'!$A$2:$A$50,$A57,'2019'!M$2:M$50)+SUMIF('2018'!$A$2:$A$50,$A57,'2018'!M$2:M$50)+SUMIF('2017'!$A$2:$A$50,$A57,'2017'!M$2:M$50)+SUMIF('2016'!$A$2:$A$50,$A57,'2016'!M$2:M$50)+SUMIF('2015'!$A$2:$A$50,$A57,'2015'!M$2:M$50)+SUMIF('2014'!$A$2:$A$50,$A57,'2014'!M$2:M$50)+SUMIF('2013'!$A$2:$A$50,$A57,'2013'!M$2:M$50)+SUMIF('2012'!$A$2:$A$50,$A57,'2012'!M$2:M$50)</f>
        <v>0</v>
      </c>
      <c r="P57" s="14">
        <f t="shared" si="8"/>
        <v>10</v>
      </c>
      <c r="Q57" s="14">
        <f t="shared" si="9"/>
        <v>39.299999999999997</v>
      </c>
      <c r="R57" s="14">
        <f>SUMIF('2024'!$A$2:$A$50,$A57,'2024'!R$2:R$50)+SUMIF('2023'!$A$2:$A$50,$A57,'2023'!R$2:R$50)+SUMIF('2022'!$A$2:$A$50,$A57,'2022'!P$2:P$50)+SUMIF('2021'!$A$2:$A$50,$A57,'2021'!P$2:P$50)+SUMIF('2020'!$A$2:$A$50,$A57,'2020'!P$2:P$50)+SUMIF('2019'!$A$2:$A$50,$A57,'2019'!P$2:P$50)+SUMIF('2018'!$A$2:$A$50,$A57,'2018'!P$2:P$50)+SUMIF('2017'!$A$2:$A$50,$A57,'2017'!P$2:P$50)+SUMIF('2016'!$A$2:$A$50,$A57,'2016'!P$2:P$50)+SUMIF('2015'!$A$2:$A$50,$A57,'2015'!P$2:P$50)+SUMIF('2014'!$A$2:$A$50,$A57,'2014'!P$2:P$50)+SUMIF('2013'!$A$2:$A$50,$A57,'2013'!P$2:P$50)+SUMIF('2012'!$A$2:$A$50,$A57,'2012'!P$2:P$50)</f>
        <v>293</v>
      </c>
      <c r="S57" s="14">
        <f>SUMIF('2024'!$A$2:$A$50,$A57,'2024'!S$2:S$50)+SUMIF('2023'!$A$2:$A$50,$A57,'2023'!S$2:S$50)+SUMIF('2022'!$A$2:$A$50,$A57,'2022'!Q$2:Q$50)+SUMIF('2021'!$A$2:$A$50,$A57,'2021'!Q$2:Q$50)+SUMIF('2020'!$A$2:$A$50,$A57,'2020'!Q$2:Q$50)+SUMIF('2019'!$A$2:$A$50,$A57,'2019'!Q$2:Q$50)+SUMIF('2018'!$A$2:$A$50,$A57,'2018'!Q$2:Q$50)+SUMIF('2017'!$A$2:$A$50,$A57,'2017'!Q$2:Q$50)+SUMIF('2016'!$A$2:$A$50,$A57,'2016'!Q$2:Q$50)+SUMIF('2015'!$A$2:$A$50,$A57,'2015'!Q$2:Q$50)+SUMIF('2014'!$A$2:$A$50,$A57,'2014'!Q$2:Q$50)+SUMIF('2013'!$A$2:$A$50,$A57,'2013'!Q$2:Q$50)+SUMIF('2012'!$A$2:$A$50,$A57,'2012'!Q$2:Q$50)</f>
        <v>14</v>
      </c>
      <c r="T57" s="15">
        <f t="shared" si="10"/>
        <v>20.928571428571427</v>
      </c>
      <c r="U57" s="15">
        <f t="shared" si="11"/>
        <v>7.4554707379134868</v>
      </c>
      <c r="V57" s="16">
        <f t="shared" si="12"/>
        <v>16.928571428571427</v>
      </c>
      <c r="W57" s="17" cm="1">
        <f t="array" ref="W57">MAX(IF('2024'!$A$2:$A$50=$A57,'2024'!$W$2:$W$50),IF('2023'!$A$2:$A$50=$A57,'2023'!$W$2:$W$50),IF('2022'!$A$2:$A$50=$A57,'2022'!$U$2:U$50),IF('2021'!$A$2:$A$50=$A57,'2021'!$U$2:U$50),IF('2020'!$A$2:$A$50=$A57,'2020'!$U$2:U$50),IF('2019'!$A$2:$A$50=$A57,'2019'!$U$2:U$50),IF('2018'!$A$2:$A$50=$A57,'2018'!$U$2:U$50),IF('2017'!$A$2:$A$50=$A57,'2017'!$U$2:U$50),IF('2016'!$A$2:$A$50=$A57,'2016'!$U$2:U$50),IF('2015'!$A$2:$A$50=$A57,'2015'!$U$2:U$50),IF('2014'!$A$2:$A$50=$A57,'2014'!$U$2:U$50),IF('2013'!$A$2:$A$50=$A57,'2013'!$U$2:U$50),IF('2012'!$A$2:$A$50=$A57,'2012'!$U$2:U$50))</f>
        <v>3</v>
      </c>
      <c r="X57" s="18" t="s">
        <v>23</v>
      </c>
      <c r="Y57" s="19" cm="1">
        <f t="array" ref="Y57">MIN(IF(IF('2024'!$A$2:A$50=$A57,1,0)*IF('2024'!$W$2:$W$50=$W57,1,0)&gt;0,'2024'!$Y$2:$Y$50),IF(IF('2023'!$A$2:A$50=$A57,1,0)*IF('2023'!$W$2:$W$50=$W57,1,0)&gt;0,'2023'!$Y$2:$Y$50),IF(IF('2022'!$A$2:A$50=$A57,1,0)*IF('2022'!$U$2:$U$50=$W57,1,0)&gt;0,'2022'!$W$2:$W$50),IF(IF('2021'!$A$2:A$50=$A57,1,0)*IF('2021'!$U$2:$U$50=$W57,1,0)&gt;0,'2021'!$W$2:$W$50),IF(IF('2020'!$A$2:A$50=$A57,1,0)*IF('2020'!$U$2:$U$50=$W57,1,0)&gt;0,'2020'!$W$2:$W$50),IF(IF('2019'!$A$2:A$50=$A57,1,0)*IF('2019'!$U$2:$U$50=$W57,1,0)&gt;0,'2019'!$W$2:$W$50),IF(IF('2018'!$A$2:A$50=$A57,1,0)*IF('2018'!$U$2:$U$50=$W57,1,0)&gt;0,'2018'!$W$2:$W$50),IF(IF('2017'!$A$2:A$50=$A57,1,0)*IF('2017'!$U$2:$U$50=$W57,1,0)&gt;0,'2017'!$W$2:$W$50),IF(IF('2016'!$A$2:A$50=$A57,1,0)*IF('2016'!$U$2:$U$50=$W57,1,0)&gt;0,'2016'!$W$2:$W$50),IF(IF('2015'!$A$2:A$50=$A57,1,0)*IF('2015'!$U$2:$U$50=$W57,1,0)&gt;0,'2015'!$W$2:$W$50),IF(IF('2014'!$A$2:A$50=$A57,1,0)*IF('2014'!$U$2:$U$50=$W57,1,0)&gt;0,'2014'!$W$2:$W$50),IF(IF('2013'!$A$2:A$50=$A57,1,0)*IF('2013'!$U$2:$U$50=$W57,1,0)&gt;0,'2013'!$W$2:$W$50),IF(IF('2012'!$A$2:A$50=$A57,1,0)*IF('2012'!$U$2:$U$50=$W57,1,0)&gt;0,'2012'!$W$2:$W$50))</f>
        <v>12</v>
      </c>
      <c r="Z57" s="20"/>
      <c r="AA57" s="21" cm="1">
        <f t="array" ref="AA57">SUM(IF('2024'!$A$2:$A$50=$A57,TRUNC('2024'!Q$2:Q$50),0))+SUM(IF('2023'!$A$2:$A$50=$A57,TRUNC('2023'!Q$2:Q$50),0))+SUM(IF('2022'!$A$2:$A$50=$A57,TRUNC('2022'!O$2:O$50),0))+SUM(IF('2021'!$A$2:$A$50=$A57,TRUNC('2021'!O$2:O$50),0))+SUM(IF('2020'!$A$2:$A$50=$A57,TRUNC('2020'!O$2:O$50),0))+SUM(IF('2019'!$A$2:$A$50=$A57,TRUNC('2019'!O$2:O$50),0))+SUM(IF('2018'!$A$2:$A$50=$A57,TRUNC('2018'!O$2:O$50),0))+SUM(IF('2017'!$A$2:$A$50=$A57,TRUNC('2017'!O$2:O$50),0))+SUM(IF('2016'!$A$2:$A$50=$A57,TRUNC('2016'!O$2:O$50),0))+SUM(IF('2015'!$A$2:$A$50=$A57,TRUNC('2015'!O$2:O$50),0))+SUM(IF('2014'!$A$2:$A$50=$A57,TRUNC('2014'!O$2:O$50),0))+SUM(IF('2013'!$A$2:$A$50=$A57,TRUNC('2013'!O$2:O$50),0))+SUM(IF('2012'!$A$2:$A$50=$A57,TRUNC('2012'!O$2:O$50),0))</f>
        <v>39</v>
      </c>
      <c r="AB57" s="21" cm="1">
        <f t="array" ref="AB57">SUM(IF('2024'!$A$2:$A$50=$A57,MOD('2024'!Q$2:Q$50,1),0))+SUM(IF('2023'!$A$2:$A$50=$A57,MOD('2023'!Q$2:Q$50,1),0))+SUM(IF('2022'!$A$2:$A$50=$A57,MOD('2022'!O$2:O$50,1),0))+SUM(IF('2021'!$A$2:$A$50=$A57,MOD('2021'!O$2:O$50,1),0))+SUM(IF('2020'!$A$2:$A$50=$A57,MOD('2020'!O$2:O$50,1),0))+SUM(IF('2019'!$A$2:$A$50=$A57,MOD('2019'!O$2:O$50,1),0))+SUM(IF('2018'!$A$2:$A$50=$A57,MOD('2018'!O$2:O$50,1),0))+SUM(IF('2017'!$A$2:$A$50=$A57,MOD('2017'!O$2:O$50,1),0))+SUM(IF('2016'!$A$2:$A$50=$A57,MOD('2016'!O$2:O$50,1),0))+SUM(IF('2015'!$A$2:$A$50=$A57,MOD('2015'!O$2:O$50,1),0))+SUM(IF('2014'!$A$2:$A$50=$A57,MOD('2014'!O$2:O$50,1),0))+SUM(IF('2013'!$A$2:$A$50=$A57,MOD('2013'!O$2:O$50,1),0))+SUM(IF('2012'!$A$2:$A$50=$A57,MOD('2012'!O$2:O$50,1),0))</f>
        <v>0.29999999999999716</v>
      </c>
      <c r="AC57" s="21">
        <f t="shared" si="6"/>
        <v>0.29999999999999716</v>
      </c>
    </row>
    <row r="58" spans="1:29" ht="14.25" customHeight="1" x14ac:dyDescent="0.6">
      <c r="A58" s="13" t="s">
        <v>76</v>
      </c>
      <c r="B58" s="14">
        <f>SUMIF('2024'!$A$2:$A$50,$A58,'2024'!B$2:B$50)+SUMIF('2023'!$A$2:$A$50,$A58,'2023'!B$2:B$50)+SUMIF('2022'!$A$2:$A$50,$A58,'2022'!B$2:B$50)+SUMIF('2021'!$A$2:$A$50,$A58,'2021'!B$2:B$50)+SUMIF('2020'!$A$2:$A$50,$A58,'2020'!B$2:B$50)+SUMIF('2019'!$A$2:$A$50,$A58,'2019'!B$2:B$50)+SUMIF('2018'!$A$2:$A$50,$A58,'2018'!B$2:B$50)+SUMIF('2017'!$A$2:$A$50,$A58,'2017'!B$2:B$50)+SUMIF('2016'!$A$2:$A$50,$A58,'2016'!B$2:B$50)+SUMIF('2015'!$A$2:$A$50,$A58,'2015'!B$2:B$50)+SUMIF('2014'!$A$2:$A$50,$A58,'2014'!B$2:B$50)+SUMIF('2013'!$A$2:$A$50,$A58,'2013'!B$2:B$50)+SUMIF('2012'!$A$2:$A$50,$A58,'2012'!B$2:B$50)</f>
        <v>15</v>
      </c>
      <c r="C58" s="14">
        <f>SUMIF('2024'!$A$2:$A$50,$A58,'2024'!C$2:C$50)+SUMIF('2023'!$A$2:$A$50,$A58,'2023'!C$2:C$50)+SUMIF('2022'!$A$2:$A$50,$A58,'2022'!C$2:C$50)+SUMIF('2021'!$A$2:$A$50,$A58,'2021'!C$2:C$50)+SUMIF('2020'!$A$2:$A$50,$A58,'2020'!C$2:C$50)+SUMIF('2019'!$A$2:$A$50,$A58,'2019'!C$2:C$50)+SUMIF('2018'!$A$2:$A$50,$A58,'2018'!C$2:C$50)+SUMIF('2017'!$A$2:$A$50,$A58,'2017'!C$2:C$50)+SUMIF('2016'!$A$2:$A$50,$A58,'2016'!C$2:C$50)+SUMIF('2015'!$A$2:$A$50,$A58,'2015'!C$2:C$50)+SUMIF('2014'!$A$2:$A$50,$A58,'2014'!C$2:C$50)+SUMIF('2013'!$A$2:$A$50,$A58,'2013'!C$2:C$50)+SUMIF('2012'!$A$2:$A$50,$A58,'2012'!C$2:C$50)</f>
        <v>12</v>
      </c>
      <c r="D58" s="14">
        <f>SUMIF('2024'!$A$2:$A$50,$A58,'2024'!D$2:D$50)+SUMIF('2023'!$A$2:$A$50,$A58,'2023'!D$2:D$50)+SUMIF('2022'!$A$2:$A$50,$A58,'2022'!D$2:D$50)+SUMIF('2021'!$A$2:$A$50,$A58,'2021'!D$2:D$50)+SUMIF('2020'!$A$2:$A$50,$A58,'2020'!D$2:D$50)+SUMIF('2019'!$A$2:$A$50,$A58,'2019'!D$2:D$50)+SUMIF('2018'!$A$2:$A$50,$A58,'2018'!D$2:D$50)+SUMIF('2017'!$A$2:$A$50,$A58,'2017'!D$2:D$50)+SUMIF('2016'!$A$2:$A$50,$A58,'2016'!D$2:D$50)+SUMIF('2015'!$A$2:$A$50,$A58,'2015'!D$2:D$50)+SUMIF('2014'!$A$2:$A$50,$A58,'2014'!D$2:D$50)+SUMIF('2013'!$A$2:$A$50,$A58,'2013'!D$2:D$50)+SUMIF('2012'!$A$2:$A$50,$A58,'2012'!D$2:D$50)</f>
        <v>323</v>
      </c>
      <c r="E58" s="14" cm="1">
        <f t="array" ref="E58">MAX(IF('2024'!$A$2:$A$50=$A58,'2024'!E$2:E$50),IF('2023'!$A$2:$A$50=$A58,'2023'!E$2:E$50),IF('2022'!$A$2:$A$50=$A58,'2022'!E$2:E$50),IF('2021'!$A$2:$A$50=$A58,'2021'!E$2:E$50),IF('2020'!$A$2:$A$50=$A58,'2020'!E$2:E$50),IF('2019'!$A$2:$A$50=$A58,'2019'!E$2:E$50),IF('2018'!$A$2:$A$50=$A58,'2018'!E$2:E$50),IF('2017'!$A$2:$A$50=$A58,'2017'!E$2:E$50),IF('2016'!$A$2:$A$50=$A58,'2016'!E$2:E$50),IF('2015'!$A$2:$A$50=$A58,'2015'!E$2:E$50),IF('2014'!$A$2:$A$50=$A58,'2014'!E$2:E$50),IF('2013'!$A$2:$A$50=$A58,'2013'!E$2:E$50),IF('2012'!$A$2:$A$50=$A58,'2012'!E$2:E$50))</f>
        <v>85</v>
      </c>
      <c r="F58" s="14">
        <f>SUMIF('2024'!$A$2:$A$50,$A58,'2024'!F$2:F$50)+SUMIF('2023'!$A$2:$A$50,$A58,'2023'!F$2:F$50)+SUMIF('2022'!$A$2:$A$50,$A58,'2022'!F$2:F$50)+SUMIF('2021'!$A$2:$A$50,$A58,'2021'!F$2:F$50)+SUMIF('2020'!$A$2:$A$50,$A58,'2020'!F$2:F$50)+SUMIF('2019'!$A$2:$A$50,$A58,'2019'!F$2:F$50)+SUMIF('2018'!$A$2:$A$50,$A58,'2018'!F$2:F$50)+SUMIF('2017'!$A$2:$A$50,$A58,'2017'!F$2:F$50)+SUMIF('2016'!$A$2:$A$50,$A58,'2016'!F$2:F$50)+SUMIF('2015'!$A$2:$A$50,$A58,'2015'!F$2:F$50)+SUMIF('2014'!$A$2:$A$50,$A58,'2014'!F$2:F$50)+SUMIF('2013'!$A$2:$A$50,$A58,'2013'!F$2:F$50)+SUMIF('2012'!$A$2:$A$50,$A58,'2012'!F$2:F$50)</f>
        <v>2</v>
      </c>
      <c r="G58" s="15">
        <f t="shared" si="7"/>
        <v>32.299999999999997</v>
      </c>
      <c r="H58" s="14">
        <f>SUMIF('2024'!$A$2:$A$50,$A58,'2024'!H$2:H$50)+SUMIF('2023'!$A$2:$A$50,$A58,'2023'!H$2:H$50)+SUMIF('2022'!$A$2:$A$50,$A58,'2022'!H$2:H$50)+SUMIF('2021'!$A$2:$A$50,$A58,'2021'!H$2:H$50)+SUMIF('2020'!$A$2:$A$50,$A58,'2020'!H$2:H$50)+SUMIF('2019'!$A$2:$A$50,$A58,'2019'!H$2:H$50)+SUMIF('2018'!$A$2:$A$50,$A58,'2018'!H$2:H$50)+SUMIF('2017'!$A$2:$A$50,$A58,'2017'!H$2:H$50)+SUMIF('2016'!$A$2:$A$50,$A58,'2016'!H$2:H$50)+SUMIF('2015'!$A$2:$A$50,$A58,'2015'!H$2:H$50)+SUMIF('2014'!$A$2:$A$50,$A58,'2014'!H$2:H$50)+SUMIF('2013'!$A$2:$A$50,$A58,'2013'!H$2:H$50)+SUMIF('2012'!$A$2:$A$50,$A58,'2012'!H$2:H$50)</f>
        <v>1</v>
      </c>
      <c r="I58" s="14">
        <f>SUMIF('2024'!$A$2:$A$50,$A58,'2024'!I$2:I$50)+SUMIF('2023'!$A$2:$A$50,$A58,'2023'!I$2:I$50)+SUMIF('2022'!$A$2:$A$50,$A58,'2022'!I$2:I$50)+SUMIF('2021'!$A$2:$A$50,$A58,'2021'!I$2:I$50)+SUMIF('2020'!$A$2:$A$50,$A58,'2020'!I$2:I$50)+SUMIF('2019'!$A$2:$A$50,$A58,'2019'!I$2:I$50)+SUMIF('2018'!$A$2:$A$50,$A58,'2018'!I$2:I$50)+SUMIF('2017'!$A$2:$A$50,$A58,'2017'!I$2:I$50)+SUMIF('2016'!$A$2:$A$50,$A58,'2016'!I$2:I$50)+SUMIF('2015'!$A$2:$A$50,$A58,'2015'!I$2:I$50)+SUMIF('2014'!$A$2:$A$50,$A58,'2014'!I$2:I$50)+SUMIF('2013'!$A$2:$A$50,$A58,'2013'!I$2:I$50)+SUMIF('2012'!$A$2:$A$50,$A58,'2012'!I$2:I$50)</f>
        <v>0</v>
      </c>
      <c r="J58" s="14">
        <f>SUMIF('2024'!$A$2:$A$50,$A58,'2024'!J$2:J$50)+SUMIF('2023'!$A$2:$A$50,$A58,'2023'!J$2:J$50)</f>
        <v>0</v>
      </c>
      <c r="K58" s="14">
        <f>SUMIF('2024'!$A$2:$A$50,$A58,'2024'!K$2:K$50)+SUMIF('2023'!$A$2:$A$50,$A58,'2023'!K$2:K$50)</f>
        <v>0</v>
      </c>
      <c r="L58" s="14">
        <f>SUMIF('2024'!$A$2:$A$50,$A58,'2024'!L$2:L$50)+SUMIF('2023'!$A$2:$A$50,$A58,'2023'!L$2:L$50)+SUMIF('2022'!$A$2:$A$50,$A58,'2022'!J$2:J$50)+SUMIF('2021'!$A$2:$A$50,$A58,'2021'!J$2:J$50)+SUMIF('2020'!$A$2:$A$50,$A58,'2020'!J$2:J$50)+SUMIF('2019'!$A$2:$A$50,$A58,'2019'!J$2:J$50)+SUMIF('2018'!$A$2:$A$50,$A58,'2018'!J$2:J$50)+SUMIF('2017'!$A$2:$A$50,$A58,'2017'!J$2:J$50)+SUMIF('2016'!$A$2:$A$50,$A58,'2016'!J$2:J$50)+SUMIF('2015'!$A$2:$A$50,$A58,'2015'!J$2:J$50)+SUMIF('2014'!$A$2:$A$50,$A58,'2014'!J$2:J$50)+SUMIF('2013'!$A$2:$A$50,$A58,'2013'!J$2:J$50)+SUMIF('2012'!$A$2:$A$50,$A58,'2012'!J$2:J$50)</f>
        <v>0</v>
      </c>
      <c r="M58" s="14">
        <f>SUMIF('2024'!$A$2:$A$50,$A58,'2024'!M$2:M$50)+SUMIF('2023'!$A$2:$A$50,$A58,'2023'!M$2:M$50)+SUMIF('2022'!$A$2:$A$50,$A58,'2022'!K$2:K$50)+SUMIF('2021'!$A$2:$A$50,$A58,'2021'!K$2:K$50)+SUMIF('2020'!$A$2:$A$50,$A58,'2020'!K$2:K$50)+SUMIF('2019'!$A$2:$A$50,$A58,'2019'!K$2:K$50)+SUMIF('2018'!$A$2:$A$50,$A58,'2018'!K$2:K$50)+SUMIF('2017'!$A$2:$A$50,$A58,'2017'!K$2:K$50)+SUMIF('2016'!$A$2:$A$50,$A58,'2016'!K$2:K$50)+SUMIF('2015'!$A$2:$A$50,$A58,'2015'!K$2:K$50)+SUMIF('2014'!$A$2:$A$50,$A58,'2014'!K$2:K$50)+SUMIF('2013'!$A$2:$A$50,$A58,'2013'!K$2:K$50)+SUMIF('2012'!$A$2:$A$50,$A58,'2012'!K$2:K$50)</f>
        <v>6</v>
      </c>
      <c r="N58" s="14">
        <f>SUMIF('2024'!$A$2:$A$50,$A58,'2024'!N$2:N$50)+SUMIF('2023'!$A$2:$A$50,$A58,'2023'!N$2:N$50)+SUMIF('2022'!$A$2:$A$50,$A58,'2022'!L$2:L$50)+SUMIF('2021'!$A$2:$A$50,$A58,'2021'!L$2:L$50)+SUMIF('2020'!$A$2:$A$50,$A58,'2020'!L$2:L$50)+SUMIF('2019'!$A$2:$A$50,$A58,'2019'!L$2:L$50)+SUMIF('2018'!$A$2:$A$50,$A58,'2018'!L$2:L$50)+SUMIF('2017'!$A$2:$A$50,$A58,'2017'!L$2:L$50)+SUMIF('2016'!$A$2:$A$50,$A58,'2016'!L$2:L$50)+SUMIF('2015'!$A$2:$A$50,$A58,'2015'!L$2:L$50)+SUMIF('2014'!$A$2:$A$50,$A58,'2014'!L$2:L$50)+SUMIF('2013'!$A$2:$A$50,$A58,'2013'!L$2:L$50)+SUMIF('2012'!$A$2:$A$50,$A58,'2012'!L$2:L$50)</f>
        <v>1</v>
      </c>
      <c r="O58" s="14">
        <f>SUMIF('2024'!$A$2:$A$50,$A58,'2024'!O$2:O$50)+SUMIF('2023'!$A$2:$A$50,$A58,'2023'!O$2:O$50)+SUMIF('2022'!$A$2:$A$50,$A58,'2022'!M$2:M$50)+SUMIF('2021'!$A$2:$A$50,$A58,'2021'!M$2:M$50)+SUMIF('2020'!$A$2:$A$50,$A58,'2020'!M$2:M$50)+SUMIF('2019'!$A$2:$A$50,$A58,'2019'!M$2:M$50)+SUMIF('2018'!$A$2:$A$50,$A58,'2018'!M$2:M$50)+SUMIF('2017'!$A$2:$A$50,$A58,'2017'!M$2:M$50)+SUMIF('2016'!$A$2:$A$50,$A58,'2016'!M$2:M$50)+SUMIF('2015'!$A$2:$A$50,$A58,'2015'!M$2:M$50)+SUMIF('2014'!$A$2:$A$50,$A58,'2014'!M$2:M$50)+SUMIF('2013'!$A$2:$A$50,$A58,'2013'!M$2:M$50)+SUMIF('2012'!$A$2:$A$50,$A58,'2012'!M$2:M$50)</f>
        <v>0</v>
      </c>
      <c r="P58" s="14">
        <f t="shared" si="8"/>
        <v>7</v>
      </c>
      <c r="Q58" s="14">
        <f t="shared" si="9"/>
        <v>23</v>
      </c>
      <c r="R58" s="14">
        <f>SUMIF('2024'!$A$2:$A$50,$A58,'2024'!R$2:R$50)+SUMIF('2023'!$A$2:$A$50,$A58,'2023'!R$2:R$50)+SUMIF('2022'!$A$2:$A$50,$A58,'2022'!P$2:P$50)+SUMIF('2021'!$A$2:$A$50,$A58,'2021'!P$2:P$50)+SUMIF('2020'!$A$2:$A$50,$A58,'2020'!P$2:P$50)+SUMIF('2019'!$A$2:$A$50,$A58,'2019'!P$2:P$50)+SUMIF('2018'!$A$2:$A$50,$A58,'2018'!P$2:P$50)+SUMIF('2017'!$A$2:$A$50,$A58,'2017'!P$2:P$50)+SUMIF('2016'!$A$2:$A$50,$A58,'2016'!P$2:P$50)+SUMIF('2015'!$A$2:$A$50,$A58,'2015'!P$2:P$50)+SUMIF('2014'!$A$2:$A$50,$A58,'2014'!P$2:P$50)+SUMIF('2013'!$A$2:$A$50,$A58,'2013'!P$2:P$50)+SUMIF('2012'!$A$2:$A$50,$A58,'2012'!P$2:P$50)</f>
        <v>193</v>
      </c>
      <c r="S58" s="14">
        <f>SUMIF('2024'!$A$2:$A$50,$A58,'2024'!S$2:S$50)+SUMIF('2023'!$A$2:$A$50,$A58,'2023'!S$2:S$50)+SUMIF('2022'!$A$2:$A$50,$A58,'2022'!Q$2:Q$50)+SUMIF('2021'!$A$2:$A$50,$A58,'2021'!Q$2:Q$50)+SUMIF('2020'!$A$2:$A$50,$A58,'2020'!Q$2:Q$50)+SUMIF('2019'!$A$2:$A$50,$A58,'2019'!Q$2:Q$50)+SUMIF('2018'!$A$2:$A$50,$A58,'2018'!Q$2:Q$50)+SUMIF('2017'!$A$2:$A$50,$A58,'2017'!Q$2:Q$50)+SUMIF('2016'!$A$2:$A$50,$A58,'2016'!Q$2:Q$50)+SUMIF('2015'!$A$2:$A$50,$A58,'2015'!Q$2:Q$50)+SUMIF('2014'!$A$2:$A$50,$A58,'2014'!Q$2:Q$50)+SUMIF('2013'!$A$2:$A$50,$A58,'2013'!Q$2:Q$50)+SUMIF('2012'!$A$2:$A$50,$A58,'2012'!Q$2:Q$50)</f>
        <v>2</v>
      </c>
      <c r="T58" s="15">
        <f t="shared" si="10"/>
        <v>96.5</v>
      </c>
      <c r="U58" s="15">
        <f t="shared" si="11"/>
        <v>8.3913043478260878</v>
      </c>
      <c r="V58" s="16">
        <f t="shared" si="12"/>
        <v>69</v>
      </c>
      <c r="W58" s="17" cm="1">
        <f t="array" ref="W58">MAX(IF('2024'!$A$2:$A$50=$A58,'2024'!$W$2:$W$50),IF('2023'!$A$2:$A$50=$A58,'2023'!$W$2:$W$50),IF('2022'!$A$2:$A$50=$A58,'2022'!$U$2:U$50),IF('2021'!$A$2:$A$50=$A58,'2021'!$U$2:U$50),IF('2020'!$A$2:$A$50=$A58,'2020'!$U$2:U$50),IF('2019'!$A$2:$A$50=$A58,'2019'!$U$2:U$50),IF('2018'!$A$2:$A$50=$A58,'2018'!$U$2:U$50),IF('2017'!$A$2:$A$50=$A58,'2017'!$U$2:U$50),IF('2016'!$A$2:$A$50=$A58,'2016'!$U$2:U$50),IF('2015'!$A$2:$A$50=$A58,'2015'!$U$2:U$50),IF('2014'!$A$2:$A$50=$A58,'2014'!$U$2:U$50),IF('2013'!$A$2:$A$50=$A58,'2013'!$U$2:U$50),IF('2012'!$A$2:$A$50=$A58,'2012'!$U$2:U$50))</f>
        <v>1</v>
      </c>
      <c r="X58" s="18" t="s">
        <v>23</v>
      </c>
      <c r="Y58" s="19" cm="1">
        <f t="array" ref="Y58">MIN(IF(IF('2024'!$A$2:A$50=$A58,1,0)*IF('2024'!$W$2:$W$50=$W58,1,0)&gt;0,'2024'!$Y$2:$Y$50),IF(IF('2023'!$A$2:A$50=$A58,1,0)*IF('2023'!$W$2:$W$50=$W58,1,0)&gt;0,'2023'!$Y$2:$Y$50),IF(IF('2022'!$A$2:A$50=$A58,1,0)*IF('2022'!$U$2:$U$50=$W58,1,0)&gt;0,'2022'!$W$2:$W$50),IF(IF('2021'!$A$2:A$50=$A58,1,0)*IF('2021'!$U$2:$U$50=$W58,1,0)&gt;0,'2021'!$W$2:$W$50),IF(IF('2020'!$A$2:A$50=$A58,1,0)*IF('2020'!$U$2:$U$50=$W58,1,0)&gt;0,'2020'!$W$2:$W$50),IF(IF('2019'!$A$2:A$50=$A58,1,0)*IF('2019'!$U$2:$U$50=$W58,1,0)&gt;0,'2019'!$W$2:$W$50),IF(IF('2018'!$A$2:A$50=$A58,1,0)*IF('2018'!$U$2:$U$50=$W58,1,0)&gt;0,'2018'!$W$2:$W$50),IF(IF('2017'!$A$2:A$50=$A58,1,0)*IF('2017'!$U$2:$U$50=$W58,1,0)&gt;0,'2017'!$W$2:$W$50),IF(IF('2016'!$A$2:A$50=$A58,1,0)*IF('2016'!$U$2:$U$50=$W58,1,0)&gt;0,'2016'!$W$2:$W$50),IF(IF('2015'!$A$2:A$50=$A58,1,0)*IF('2015'!$U$2:$U$50=$W58,1,0)&gt;0,'2015'!$W$2:$W$50),IF(IF('2014'!$A$2:A$50=$A58,1,0)*IF('2014'!$U$2:$U$50=$W58,1,0)&gt;0,'2014'!$W$2:$W$50),IF(IF('2013'!$A$2:A$50=$A58,1,0)*IF('2013'!$U$2:$U$50=$W58,1,0)&gt;0,'2013'!$W$2:$W$50),IF(IF('2012'!$A$2:A$50=$A58,1,0)*IF('2012'!$U$2:$U$50=$W58,1,0)&gt;0,'2012'!$W$2:$W$50))</f>
        <v>21</v>
      </c>
      <c r="Z58" s="20"/>
      <c r="AA58" s="21" cm="1">
        <f t="array" ref="AA58">SUM(IF('2024'!$A$2:$A$50=$A58,TRUNC('2024'!Q$2:Q$50),0))+SUM(IF('2023'!$A$2:$A$50=$A58,TRUNC('2023'!Q$2:Q$50),0))+SUM(IF('2022'!$A$2:$A$50=$A58,TRUNC('2022'!O$2:O$50),0))+SUM(IF('2021'!$A$2:$A$50=$A58,TRUNC('2021'!O$2:O$50),0))+SUM(IF('2020'!$A$2:$A$50=$A58,TRUNC('2020'!O$2:O$50),0))+SUM(IF('2019'!$A$2:$A$50=$A58,TRUNC('2019'!O$2:O$50),0))+SUM(IF('2018'!$A$2:$A$50=$A58,TRUNC('2018'!O$2:O$50),0))+SUM(IF('2017'!$A$2:$A$50=$A58,TRUNC('2017'!O$2:O$50),0))+SUM(IF('2016'!$A$2:$A$50=$A58,TRUNC('2016'!O$2:O$50),0))+SUM(IF('2015'!$A$2:$A$50=$A58,TRUNC('2015'!O$2:O$50),0))+SUM(IF('2014'!$A$2:$A$50=$A58,TRUNC('2014'!O$2:O$50),0))+SUM(IF('2013'!$A$2:$A$50=$A58,TRUNC('2013'!O$2:O$50),0))+SUM(IF('2012'!$A$2:$A$50=$A58,TRUNC('2012'!O$2:O$50),0))</f>
        <v>23</v>
      </c>
      <c r="AB58" s="21" cm="1">
        <f t="array" ref="AB58">SUM(IF('2024'!$A$2:$A$50=$A58,MOD('2024'!Q$2:Q$50,1),0))+SUM(IF('2023'!$A$2:$A$50=$A58,MOD('2023'!Q$2:Q$50,1),0))+SUM(IF('2022'!$A$2:$A$50=$A58,MOD('2022'!O$2:O$50,1),0))+SUM(IF('2021'!$A$2:$A$50=$A58,MOD('2021'!O$2:O$50,1),0))+SUM(IF('2020'!$A$2:$A$50=$A58,MOD('2020'!O$2:O$50,1),0))+SUM(IF('2019'!$A$2:$A$50=$A58,MOD('2019'!O$2:O$50,1),0))+SUM(IF('2018'!$A$2:$A$50=$A58,MOD('2018'!O$2:O$50,1),0))+SUM(IF('2017'!$A$2:$A$50=$A58,MOD('2017'!O$2:O$50,1),0))+SUM(IF('2016'!$A$2:$A$50=$A58,MOD('2016'!O$2:O$50,1),0))+SUM(IF('2015'!$A$2:$A$50=$A58,MOD('2015'!O$2:O$50,1),0))+SUM(IF('2014'!$A$2:$A$50=$A58,MOD('2014'!O$2:O$50,1),0))+SUM(IF('2013'!$A$2:$A$50=$A58,MOD('2013'!O$2:O$50,1),0))+SUM(IF('2012'!$A$2:$A$50=$A58,MOD('2012'!O$2:O$50,1),0))</f>
        <v>0</v>
      </c>
      <c r="AC58" s="21">
        <f t="shared" si="6"/>
        <v>0</v>
      </c>
    </row>
    <row r="59" spans="1:29" ht="14.25" customHeight="1" x14ac:dyDescent="0.6">
      <c r="A59" s="13" t="s">
        <v>77</v>
      </c>
      <c r="B59" s="14">
        <f>SUMIF('2024'!$A$2:$A$50,$A59,'2024'!B$2:B$50)+SUMIF('2023'!$A$2:$A$50,$A59,'2023'!B$2:B$50)+SUMIF('2022'!$A$2:$A$50,$A59,'2022'!B$2:B$50)+SUMIF('2021'!$A$2:$A$50,$A59,'2021'!B$2:B$50)+SUMIF('2020'!$A$2:$A$50,$A59,'2020'!B$2:B$50)+SUMIF('2019'!$A$2:$A$50,$A59,'2019'!B$2:B$50)+SUMIF('2018'!$A$2:$A$50,$A59,'2018'!B$2:B$50)+SUMIF('2017'!$A$2:$A$50,$A59,'2017'!B$2:B$50)+SUMIF('2016'!$A$2:$A$50,$A59,'2016'!B$2:B$50)+SUMIF('2015'!$A$2:$A$50,$A59,'2015'!B$2:B$50)+SUMIF('2014'!$A$2:$A$50,$A59,'2014'!B$2:B$50)+SUMIF('2013'!$A$2:$A$50,$A59,'2013'!B$2:B$50)+SUMIF('2012'!$A$2:$A$50,$A59,'2012'!B$2:B$50)</f>
        <v>5</v>
      </c>
      <c r="C59" s="14">
        <f>SUMIF('2024'!$A$2:$A$50,$A59,'2024'!C$2:C$50)+SUMIF('2023'!$A$2:$A$50,$A59,'2023'!C$2:C$50)+SUMIF('2022'!$A$2:$A$50,$A59,'2022'!C$2:C$50)+SUMIF('2021'!$A$2:$A$50,$A59,'2021'!C$2:C$50)+SUMIF('2020'!$A$2:$A$50,$A59,'2020'!C$2:C$50)+SUMIF('2019'!$A$2:$A$50,$A59,'2019'!C$2:C$50)+SUMIF('2018'!$A$2:$A$50,$A59,'2018'!C$2:C$50)+SUMIF('2017'!$A$2:$A$50,$A59,'2017'!C$2:C$50)+SUMIF('2016'!$A$2:$A$50,$A59,'2016'!C$2:C$50)+SUMIF('2015'!$A$2:$A$50,$A59,'2015'!C$2:C$50)+SUMIF('2014'!$A$2:$A$50,$A59,'2014'!C$2:C$50)+SUMIF('2013'!$A$2:$A$50,$A59,'2013'!C$2:C$50)+SUMIF('2012'!$A$2:$A$50,$A59,'2012'!C$2:C$50)</f>
        <v>5</v>
      </c>
      <c r="D59" s="14">
        <f>SUMIF('2024'!$A$2:$A$50,$A59,'2024'!D$2:D$50)+SUMIF('2023'!$A$2:$A$50,$A59,'2023'!D$2:D$50)+SUMIF('2022'!$A$2:$A$50,$A59,'2022'!D$2:D$50)+SUMIF('2021'!$A$2:$A$50,$A59,'2021'!D$2:D$50)+SUMIF('2020'!$A$2:$A$50,$A59,'2020'!D$2:D$50)+SUMIF('2019'!$A$2:$A$50,$A59,'2019'!D$2:D$50)+SUMIF('2018'!$A$2:$A$50,$A59,'2018'!D$2:D$50)+SUMIF('2017'!$A$2:$A$50,$A59,'2017'!D$2:D$50)+SUMIF('2016'!$A$2:$A$50,$A59,'2016'!D$2:D$50)+SUMIF('2015'!$A$2:$A$50,$A59,'2015'!D$2:D$50)+SUMIF('2014'!$A$2:$A$50,$A59,'2014'!D$2:D$50)+SUMIF('2013'!$A$2:$A$50,$A59,'2013'!D$2:D$50)+SUMIF('2012'!$A$2:$A$50,$A59,'2012'!D$2:D$50)</f>
        <v>85</v>
      </c>
      <c r="E59" s="14" cm="1">
        <f t="array" ref="E59">MAX(IF('2024'!$A$2:$A$50=$A59,'2024'!E$2:E$50),IF('2023'!$A$2:$A$50=$A59,'2023'!E$2:E$50),IF('2022'!$A$2:$A$50=$A59,'2022'!E$2:E$50),IF('2021'!$A$2:$A$50=$A59,'2021'!E$2:E$50),IF('2020'!$A$2:$A$50=$A59,'2020'!E$2:E$50),IF('2019'!$A$2:$A$50=$A59,'2019'!E$2:E$50),IF('2018'!$A$2:$A$50=$A59,'2018'!E$2:E$50),IF('2017'!$A$2:$A$50=$A59,'2017'!E$2:E$50),IF('2016'!$A$2:$A$50=$A59,'2016'!E$2:E$50),IF('2015'!$A$2:$A$50=$A59,'2015'!E$2:E$50),IF('2014'!$A$2:$A$50=$A59,'2014'!E$2:E$50),IF('2013'!$A$2:$A$50=$A59,'2013'!E$2:E$50),IF('2012'!$A$2:$A$50=$A59,'2012'!E$2:E$50))</f>
        <v>28</v>
      </c>
      <c r="F59" s="14">
        <f>SUMIF('2024'!$A$2:$A$50,$A59,'2024'!F$2:F$50)+SUMIF('2023'!$A$2:$A$50,$A59,'2023'!F$2:F$50)+SUMIF('2022'!$A$2:$A$50,$A59,'2022'!F$2:F$50)+SUMIF('2021'!$A$2:$A$50,$A59,'2021'!F$2:F$50)+SUMIF('2020'!$A$2:$A$50,$A59,'2020'!F$2:F$50)+SUMIF('2019'!$A$2:$A$50,$A59,'2019'!F$2:F$50)+SUMIF('2018'!$A$2:$A$50,$A59,'2018'!F$2:F$50)+SUMIF('2017'!$A$2:$A$50,$A59,'2017'!F$2:F$50)+SUMIF('2016'!$A$2:$A$50,$A59,'2016'!F$2:F$50)+SUMIF('2015'!$A$2:$A$50,$A59,'2015'!F$2:F$50)+SUMIF('2014'!$A$2:$A$50,$A59,'2014'!F$2:F$50)+SUMIF('2013'!$A$2:$A$50,$A59,'2013'!F$2:F$50)+SUMIF('2012'!$A$2:$A$50,$A59,'2012'!F$2:F$50)</f>
        <v>1</v>
      </c>
      <c r="G59" s="15">
        <f t="shared" si="7"/>
        <v>21.25</v>
      </c>
      <c r="H59" s="14">
        <f>SUMIF('2024'!$A$2:$A$50,$A59,'2024'!H$2:H$50)+SUMIF('2023'!$A$2:$A$50,$A59,'2023'!H$2:H$50)+SUMIF('2022'!$A$2:$A$50,$A59,'2022'!H$2:H$50)+SUMIF('2021'!$A$2:$A$50,$A59,'2021'!H$2:H$50)+SUMIF('2020'!$A$2:$A$50,$A59,'2020'!H$2:H$50)+SUMIF('2019'!$A$2:$A$50,$A59,'2019'!H$2:H$50)+SUMIF('2018'!$A$2:$A$50,$A59,'2018'!H$2:H$50)+SUMIF('2017'!$A$2:$A$50,$A59,'2017'!H$2:H$50)+SUMIF('2016'!$A$2:$A$50,$A59,'2016'!H$2:H$50)+SUMIF('2015'!$A$2:$A$50,$A59,'2015'!H$2:H$50)+SUMIF('2014'!$A$2:$A$50,$A59,'2014'!H$2:H$50)+SUMIF('2013'!$A$2:$A$50,$A59,'2013'!H$2:H$50)+SUMIF('2012'!$A$2:$A$50,$A59,'2012'!H$2:H$50)</f>
        <v>0</v>
      </c>
      <c r="I59" s="14">
        <f>SUMIF('2024'!$A$2:$A$50,$A59,'2024'!I$2:I$50)+SUMIF('2023'!$A$2:$A$50,$A59,'2023'!I$2:I$50)+SUMIF('2022'!$A$2:$A$50,$A59,'2022'!I$2:I$50)+SUMIF('2021'!$A$2:$A$50,$A59,'2021'!I$2:I$50)+SUMIF('2020'!$A$2:$A$50,$A59,'2020'!I$2:I$50)+SUMIF('2019'!$A$2:$A$50,$A59,'2019'!I$2:I$50)+SUMIF('2018'!$A$2:$A$50,$A59,'2018'!I$2:I$50)+SUMIF('2017'!$A$2:$A$50,$A59,'2017'!I$2:I$50)+SUMIF('2016'!$A$2:$A$50,$A59,'2016'!I$2:I$50)+SUMIF('2015'!$A$2:$A$50,$A59,'2015'!I$2:I$50)+SUMIF('2014'!$A$2:$A$50,$A59,'2014'!I$2:I$50)+SUMIF('2013'!$A$2:$A$50,$A59,'2013'!I$2:I$50)+SUMIF('2012'!$A$2:$A$50,$A59,'2012'!I$2:I$50)</f>
        <v>0</v>
      </c>
      <c r="J59" s="14">
        <f>SUMIF('2024'!$A$2:$A$50,$A59,'2024'!J$2:J$50)+SUMIF('2023'!$A$2:$A$50,$A59,'2023'!J$2:J$50)</f>
        <v>2</v>
      </c>
      <c r="K59" s="14">
        <f>SUMIF('2024'!$A$2:$A$50,$A59,'2024'!K$2:K$50)+SUMIF('2023'!$A$2:$A$50,$A59,'2023'!K$2:K$50)</f>
        <v>0</v>
      </c>
      <c r="L59" s="14">
        <f>SUMIF('2024'!$A$2:$A$50,$A59,'2024'!L$2:L$50)+SUMIF('2023'!$A$2:$A$50,$A59,'2023'!L$2:L$50)+SUMIF('2022'!$A$2:$A$50,$A59,'2022'!J$2:J$50)+SUMIF('2021'!$A$2:$A$50,$A59,'2021'!J$2:J$50)+SUMIF('2020'!$A$2:$A$50,$A59,'2020'!J$2:J$50)+SUMIF('2019'!$A$2:$A$50,$A59,'2019'!J$2:J$50)+SUMIF('2018'!$A$2:$A$50,$A59,'2018'!J$2:J$50)+SUMIF('2017'!$A$2:$A$50,$A59,'2017'!J$2:J$50)+SUMIF('2016'!$A$2:$A$50,$A59,'2016'!J$2:J$50)+SUMIF('2015'!$A$2:$A$50,$A59,'2015'!J$2:J$50)+SUMIF('2014'!$A$2:$A$50,$A59,'2014'!J$2:J$50)+SUMIF('2013'!$A$2:$A$50,$A59,'2013'!J$2:J$50)+SUMIF('2012'!$A$2:$A$50,$A59,'2012'!J$2:J$50)</f>
        <v>0</v>
      </c>
      <c r="M59" s="14">
        <f>SUMIF('2024'!$A$2:$A$50,$A59,'2024'!M$2:M$50)+SUMIF('2023'!$A$2:$A$50,$A59,'2023'!M$2:M$50)+SUMIF('2022'!$A$2:$A$50,$A59,'2022'!K$2:K$50)+SUMIF('2021'!$A$2:$A$50,$A59,'2021'!K$2:K$50)+SUMIF('2020'!$A$2:$A$50,$A59,'2020'!K$2:K$50)+SUMIF('2019'!$A$2:$A$50,$A59,'2019'!K$2:K$50)+SUMIF('2018'!$A$2:$A$50,$A59,'2018'!K$2:K$50)+SUMIF('2017'!$A$2:$A$50,$A59,'2017'!K$2:K$50)+SUMIF('2016'!$A$2:$A$50,$A59,'2016'!K$2:K$50)+SUMIF('2015'!$A$2:$A$50,$A59,'2015'!K$2:K$50)+SUMIF('2014'!$A$2:$A$50,$A59,'2014'!K$2:K$50)+SUMIF('2013'!$A$2:$A$50,$A59,'2013'!K$2:K$50)+SUMIF('2012'!$A$2:$A$50,$A59,'2012'!K$2:K$50)</f>
        <v>1</v>
      </c>
      <c r="N59" s="14">
        <f>SUMIF('2024'!$A$2:$A$50,$A59,'2024'!N$2:N$50)+SUMIF('2023'!$A$2:$A$50,$A59,'2023'!N$2:N$50)+SUMIF('2022'!$A$2:$A$50,$A59,'2022'!L$2:L$50)+SUMIF('2021'!$A$2:$A$50,$A59,'2021'!L$2:L$50)+SUMIF('2020'!$A$2:$A$50,$A59,'2020'!L$2:L$50)+SUMIF('2019'!$A$2:$A$50,$A59,'2019'!L$2:L$50)+SUMIF('2018'!$A$2:$A$50,$A59,'2018'!L$2:L$50)+SUMIF('2017'!$A$2:$A$50,$A59,'2017'!L$2:L$50)+SUMIF('2016'!$A$2:$A$50,$A59,'2016'!L$2:L$50)+SUMIF('2015'!$A$2:$A$50,$A59,'2015'!L$2:L$50)+SUMIF('2014'!$A$2:$A$50,$A59,'2014'!L$2:L$50)+SUMIF('2013'!$A$2:$A$50,$A59,'2013'!L$2:L$50)+SUMIF('2012'!$A$2:$A$50,$A59,'2012'!L$2:L$50)</f>
        <v>1</v>
      </c>
      <c r="O59" s="14">
        <f>SUMIF('2024'!$A$2:$A$50,$A59,'2024'!O$2:O$50)+SUMIF('2023'!$A$2:$A$50,$A59,'2023'!O$2:O$50)+SUMIF('2022'!$A$2:$A$50,$A59,'2022'!M$2:M$50)+SUMIF('2021'!$A$2:$A$50,$A59,'2021'!M$2:M$50)+SUMIF('2020'!$A$2:$A$50,$A59,'2020'!M$2:M$50)+SUMIF('2019'!$A$2:$A$50,$A59,'2019'!M$2:M$50)+SUMIF('2018'!$A$2:$A$50,$A59,'2018'!M$2:M$50)+SUMIF('2017'!$A$2:$A$50,$A59,'2017'!M$2:M$50)+SUMIF('2016'!$A$2:$A$50,$A59,'2016'!M$2:M$50)+SUMIF('2015'!$A$2:$A$50,$A59,'2015'!M$2:M$50)+SUMIF('2014'!$A$2:$A$50,$A59,'2014'!M$2:M$50)+SUMIF('2013'!$A$2:$A$50,$A59,'2013'!M$2:M$50)+SUMIF('2012'!$A$2:$A$50,$A59,'2012'!M$2:M$50)</f>
        <v>0</v>
      </c>
      <c r="P59" s="14">
        <f t="shared" si="8"/>
        <v>2</v>
      </c>
      <c r="Q59" s="14">
        <f t="shared" si="9"/>
        <v>27</v>
      </c>
      <c r="R59" s="14">
        <f>SUMIF('2024'!$A$2:$A$50,$A59,'2024'!R$2:R$50)+SUMIF('2023'!$A$2:$A$50,$A59,'2023'!R$2:R$50)+SUMIF('2022'!$A$2:$A$50,$A59,'2022'!P$2:P$50)+SUMIF('2021'!$A$2:$A$50,$A59,'2021'!P$2:P$50)+SUMIF('2020'!$A$2:$A$50,$A59,'2020'!P$2:P$50)+SUMIF('2019'!$A$2:$A$50,$A59,'2019'!P$2:P$50)+SUMIF('2018'!$A$2:$A$50,$A59,'2018'!P$2:P$50)+SUMIF('2017'!$A$2:$A$50,$A59,'2017'!P$2:P$50)+SUMIF('2016'!$A$2:$A$50,$A59,'2016'!P$2:P$50)+SUMIF('2015'!$A$2:$A$50,$A59,'2015'!P$2:P$50)+SUMIF('2014'!$A$2:$A$50,$A59,'2014'!P$2:P$50)+SUMIF('2013'!$A$2:$A$50,$A59,'2013'!P$2:P$50)+SUMIF('2012'!$A$2:$A$50,$A59,'2012'!P$2:P$50)</f>
        <v>123</v>
      </c>
      <c r="S59" s="14">
        <f>SUMIF('2024'!$A$2:$A$50,$A59,'2024'!S$2:S$50)+SUMIF('2023'!$A$2:$A$50,$A59,'2023'!S$2:S$50)+SUMIF('2022'!$A$2:$A$50,$A59,'2022'!Q$2:Q$50)+SUMIF('2021'!$A$2:$A$50,$A59,'2021'!Q$2:Q$50)+SUMIF('2020'!$A$2:$A$50,$A59,'2020'!Q$2:Q$50)+SUMIF('2019'!$A$2:$A$50,$A59,'2019'!Q$2:Q$50)+SUMIF('2018'!$A$2:$A$50,$A59,'2018'!Q$2:Q$50)+SUMIF('2017'!$A$2:$A$50,$A59,'2017'!Q$2:Q$50)+SUMIF('2016'!$A$2:$A$50,$A59,'2016'!Q$2:Q$50)+SUMIF('2015'!$A$2:$A$50,$A59,'2015'!Q$2:Q$50)+SUMIF('2014'!$A$2:$A$50,$A59,'2014'!Q$2:Q$50)+SUMIF('2013'!$A$2:$A$50,$A59,'2013'!Q$2:Q$50)+SUMIF('2012'!$A$2:$A$50,$A59,'2012'!Q$2:Q$50)</f>
        <v>2</v>
      </c>
      <c r="T59" s="15">
        <f t="shared" si="10"/>
        <v>61.5</v>
      </c>
      <c r="U59" s="15">
        <f t="shared" si="11"/>
        <v>4.5555555555555554</v>
      </c>
      <c r="V59" s="16">
        <f t="shared" si="12"/>
        <v>81</v>
      </c>
      <c r="W59" s="17" cm="1">
        <f t="array" ref="W59">MAX(IF('2024'!$A$2:$A$50=$A59,'2024'!$W$2:$W$50),IF('2023'!$A$2:$A$50=$A59,'2023'!$W$2:$W$50),IF('2022'!$A$2:$A$50=$A59,'2022'!$U$2:U$50),IF('2021'!$A$2:$A$50=$A59,'2021'!$U$2:U$50),IF('2020'!$A$2:$A$50=$A59,'2020'!$U$2:U$50),IF('2019'!$A$2:$A$50=$A59,'2019'!$U$2:U$50),IF('2018'!$A$2:$A$50=$A59,'2018'!$U$2:U$50),IF('2017'!$A$2:$A$50=$A59,'2017'!$U$2:U$50),IF('2016'!$A$2:$A$50=$A59,'2016'!$U$2:U$50),IF('2015'!$A$2:$A$50=$A59,'2015'!$U$2:U$50),IF('2014'!$A$2:$A$50=$A59,'2014'!$U$2:U$50),IF('2013'!$A$2:$A$50=$A59,'2013'!$U$2:U$50),IF('2012'!$A$2:$A$50=$A59,'2012'!$U$2:U$50))</f>
        <v>1</v>
      </c>
      <c r="X59" s="18" t="s">
        <v>23</v>
      </c>
      <c r="Y59" s="19" cm="1">
        <f t="array" ref="Y59">MIN(IF(IF('2024'!$A$2:A$50=$A59,1,0)*IF('2024'!$W$2:$W$50=$W59,1,0)&gt;0,'2024'!$Y$2:$Y$50),IF(IF('2023'!$A$2:A$50=$A59,1,0)*IF('2023'!$W$2:$W$50=$W59,1,0)&gt;0,'2023'!$Y$2:$Y$50),IF(IF('2022'!$A$2:A$50=$A59,1,0)*IF('2022'!$U$2:$U$50=$W59,1,0)&gt;0,'2022'!$W$2:$W$50),IF(IF('2021'!$A$2:A$50=$A59,1,0)*IF('2021'!$U$2:$U$50=$W59,1,0)&gt;0,'2021'!$W$2:$W$50),IF(IF('2020'!$A$2:A$50=$A59,1,0)*IF('2020'!$U$2:$U$50=$W59,1,0)&gt;0,'2020'!$W$2:$W$50),IF(IF('2019'!$A$2:A$50=$A59,1,0)*IF('2019'!$U$2:$U$50=$W59,1,0)&gt;0,'2019'!$W$2:$W$50),IF(IF('2018'!$A$2:A$50=$A59,1,0)*IF('2018'!$U$2:$U$50=$W59,1,0)&gt;0,'2018'!$W$2:$W$50),IF(IF('2017'!$A$2:A$50=$A59,1,0)*IF('2017'!$U$2:$U$50=$W59,1,0)&gt;0,'2017'!$W$2:$W$50),IF(IF('2016'!$A$2:A$50=$A59,1,0)*IF('2016'!$U$2:$U$50=$W59,1,0)&gt;0,'2016'!$W$2:$W$50),IF(IF('2015'!$A$2:A$50=$A59,1,0)*IF('2015'!$U$2:$U$50=$W59,1,0)&gt;0,'2015'!$W$2:$W$50),IF(IF('2014'!$A$2:A$50=$A59,1,0)*IF('2014'!$U$2:$U$50=$W59,1,0)&gt;0,'2014'!$W$2:$W$50),IF(IF('2013'!$A$2:A$50=$A59,1,0)*IF('2013'!$U$2:$U$50=$W59,1,0)&gt;0,'2013'!$W$2:$W$50),IF(IF('2012'!$A$2:A$50=$A59,1,0)*IF('2012'!$U$2:$U$50=$W59,1,0)&gt;0,'2012'!$W$2:$W$50))</f>
        <v>17</v>
      </c>
      <c r="Z59" s="20"/>
      <c r="AA59" s="21" cm="1">
        <f t="array" ref="AA59">SUM(IF('2024'!$A$2:$A$50=$A59,TRUNC('2024'!Q$2:Q$50),0))+SUM(IF('2023'!$A$2:$A$50=$A59,TRUNC('2023'!Q$2:Q$50),0))+SUM(IF('2022'!$A$2:$A$50=$A59,TRUNC('2022'!O$2:O$50),0))+SUM(IF('2021'!$A$2:$A$50=$A59,TRUNC('2021'!O$2:O$50),0))+SUM(IF('2020'!$A$2:$A$50=$A59,TRUNC('2020'!O$2:O$50),0))+SUM(IF('2019'!$A$2:$A$50=$A59,TRUNC('2019'!O$2:O$50),0))+SUM(IF('2018'!$A$2:$A$50=$A59,TRUNC('2018'!O$2:O$50),0))+SUM(IF('2017'!$A$2:$A$50=$A59,TRUNC('2017'!O$2:O$50),0))+SUM(IF('2016'!$A$2:$A$50=$A59,TRUNC('2016'!O$2:O$50),0))+SUM(IF('2015'!$A$2:$A$50=$A59,TRUNC('2015'!O$2:O$50),0))+SUM(IF('2014'!$A$2:$A$50=$A59,TRUNC('2014'!O$2:O$50),0))+SUM(IF('2013'!$A$2:$A$50=$A59,TRUNC('2013'!O$2:O$50),0))+SUM(IF('2012'!$A$2:$A$50=$A59,TRUNC('2012'!O$2:O$50),0))</f>
        <v>27</v>
      </c>
      <c r="AB59" s="21" cm="1">
        <f t="array" ref="AB59">SUM(IF('2024'!$A$2:$A$50=$A59,MOD('2024'!Q$2:Q$50,1),0))+SUM(IF('2023'!$A$2:$A$50=$A59,MOD('2023'!Q$2:Q$50,1),0))+SUM(IF('2022'!$A$2:$A$50=$A59,MOD('2022'!O$2:O$50,1),0))+SUM(IF('2021'!$A$2:$A$50=$A59,MOD('2021'!O$2:O$50,1),0))+SUM(IF('2020'!$A$2:$A$50=$A59,MOD('2020'!O$2:O$50,1),0))+SUM(IF('2019'!$A$2:$A$50=$A59,MOD('2019'!O$2:O$50,1),0))+SUM(IF('2018'!$A$2:$A$50=$A59,MOD('2018'!O$2:O$50,1),0))+SUM(IF('2017'!$A$2:$A$50=$A59,MOD('2017'!O$2:O$50,1),0))+SUM(IF('2016'!$A$2:$A$50=$A59,MOD('2016'!O$2:O$50,1),0))+SUM(IF('2015'!$A$2:$A$50=$A59,MOD('2015'!O$2:O$50,1),0))+SUM(IF('2014'!$A$2:$A$50=$A59,MOD('2014'!O$2:O$50,1),0))+SUM(IF('2013'!$A$2:$A$50=$A59,MOD('2013'!O$2:O$50,1),0))+SUM(IF('2012'!$A$2:$A$50=$A59,MOD('2012'!O$2:O$50,1),0))</f>
        <v>0</v>
      </c>
      <c r="AC59" s="21">
        <f t="shared" si="6"/>
        <v>0</v>
      </c>
    </row>
    <row r="60" spans="1:29" ht="14.25" customHeight="1" x14ac:dyDescent="0.6">
      <c r="A60" s="13" t="s">
        <v>78</v>
      </c>
      <c r="B60" s="14">
        <f>SUMIF('2024'!$A$2:$A$50,$A60,'2024'!B$2:B$50)+SUMIF('2023'!$A$2:$A$50,$A60,'2023'!B$2:B$50)+SUMIF('2022'!$A$2:$A$50,$A60,'2022'!B$2:B$50)+SUMIF('2021'!$A$2:$A$50,$A60,'2021'!B$2:B$50)+SUMIF('2020'!$A$2:$A$50,$A60,'2020'!B$2:B$50)+SUMIF('2019'!$A$2:$A$50,$A60,'2019'!B$2:B$50)+SUMIF('2018'!$A$2:$A$50,$A60,'2018'!B$2:B$50)+SUMIF('2017'!$A$2:$A$50,$A60,'2017'!B$2:B$50)+SUMIF('2016'!$A$2:$A$50,$A60,'2016'!B$2:B$50)+SUMIF('2015'!$A$2:$A$50,$A60,'2015'!B$2:B$50)+SUMIF('2014'!$A$2:$A$50,$A60,'2014'!B$2:B$50)+SUMIF('2013'!$A$2:$A$50,$A60,'2013'!B$2:B$50)+SUMIF('2012'!$A$2:$A$50,$A60,'2012'!B$2:B$50)</f>
        <v>9</v>
      </c>
      <c r="C60" s="14">
        <f>SUMIF('2024'!$A$2:$A$50,$A60,'2024'!C$2:C$50)+SUMIF('2023'!$A$2:$A$50,$A60,'2023'!C$2:C$50)+SUMIF('2022'!$A$2:$A$50,$A60,'2022'!C$2:C$50)+SUMIF('2021'!$A$2:$A$50,$A60,'2021'!C$2:C$50)+SUMIF('2020'!$A$2:$A$50,$A60,'2020'!C$2:C$50)+SUMIF('2019'!$A$2:$A$50,$A60,'2019'!C$2:C$50)+SUMIF('2018'!$A$2:$A$50,$A60,'2018'!C$2:C$50)+SUMIF('2017'!$A$2:$A$50,$A60,'2017'!C$2:C$50)+SUMIF('2016'!$A$2:$A$50,$A60,'2016'!C$2:C$50)+SUMIF('2015'!$A$2:$A$50,$A60,'2015'!C$2:C$50)+SUMIF('2014'!$A$2:$A$50,$A60,'2014'!C$2:C$50)+SUMIF('2013'!$A$2:$A$50,$A60,'2013'!C$2:C$50)+SUMIF('2012'!$A$2:$A$50,$A60,'2012'!C$2:C$50)</f>
        <v>8</v>
      </c>
      <c r="D60" s="14">
        <f>SUMIF('2024'!$A$2:$A$50,$A60,'2024'!D$2:D$50)+SUMIF('2023'!$A$2:$A$50,$A60,'2023'!D$2:D$50)+SUMIF('2022'!$A$2:$A$50,$A60,'2022'!D$2:D$50)+SUMIF('2021'!$A$2:$A$50,$A60,'2021'!D$2:D$50)+SUMIF('2020'!$A$2:$A$50,$A60,'2020'!D$2:D$50)+SUMIF('2019'!$A$2:$A$50,$A60,'2019'!D$2:D$50)+SUMIF('2018'!$A$2:$A$50,$A60,'2018'!D$2:D$50)+SUMIF('2017'!$A$2:$A$50,$A60,'2017'!D$2:D$50)+SUMIF('2016'!$A$2:$A$50,$A60,'2016'!D$2:D$50)+SUMIF('2015'!$A$2:$A$50,$A60,'2015'!D$2:D$50)+SUMIF('2014'!$A$2:$A$50,$A60,'2014'!D$2:D$50)+SUMIF('2013'!$A$2:$A$50,$A60,'2013'!D$2:D$50)+SUMIF('2012'!$A$2:$A$50,$A60,'2012'!D$2:D$50)</f>
        <v>35</v>
      </c>
      <c r="E60" s="14" cm="1">
        <f t="array" ref="E60">MAX(IF('2024'!$A$2:$A$50=$A60,'2024'!E$2:E$50),IF('2023'!$A$2:$A$50=$A60,'2023'!E$2:E$50),IF('2022'!$A$2:$A$50=$A60,'2022'!E$2:E$50),IF('2021'!$A$2:$A$50=$A60,'2021'!E$2:E$50),IF('2020'!$A$2:$A$50=$A60,'2020'!E$2:E$50),IF('2019'!$A$2:$A$50=$A60,'2019'!E$2:E$50),IF('2018'!$A$2:$A$50=$A60,'2018'!E$2:E$50),IF('2017'!$A$2:$A$50=$A60,'2017'!E$2:E$50),IF('2016'!$A$2:$A$50=$A60,'2016'!E$2:E$50),IF('2015'!$A$2:$A$50=$A60,'2015'!E$2:E$50),IF('2014'!$A$2:$A$50=$A60,'2014'!E$2:E$50),IF('2013'!$A$2:$A$50=$A60,'2013'!E$2:E$50),IF('2012'!$A$2:$A$50=$A60,'2012'!E$2:E$50))</f>
        <v>19</v>
      </c>
      <c r="F60" s="14">
        <f>SUMIF('2024'!$A$2:$A$50,$A60,'2024'!F$2:F$50)+SUMIF('2023'!$A$2:$A$50,$A60,'2023'!F$2:F$50)+SUMIF('2022'!$A$2:$A$50,$A60,'2022'!F$2:F$50)+SUMIF('2021'!$A$2:$A$50,$A60,'2021'!F$2:F$50)+SUMIF('2020'!$A$2:$A$50,$A60,'2020'!F$2:F$50)+SUMIF('2019'!$A$2:$A$50,$A60,'2019'!F$2:F$50)+SUMIF('2018'!$A$2:$A$50,$A60,'2018'!F$2:F$50)+SUMIF('2017'!$A$2:$A$50,$A60,'2017'!F$2:F$50)+SUMIF('2016'!$A$2:$A$50,$A60,'2016'!F$2:F$50)+SUMIF('2015'!$A$2:$A$50,$A60,'2015'!F$2:F$50)+SUMIF('2014'!$A$2:$A$50,$A60,'2014'!F$2:F$50)+SUMIF('2013'!$A$2:$A$50,$A60,'2013'!F$2:F$50)+SUMIF('2012'!$A$2:$A$50,$A60,'2012'!F$2:F$50)</f>
        <v>1</v>
      </c>
      <c r="G60" s="15">
        <f t="shared" si="7"/>
        <v>5</v>
      </c>
      <c r="H60" s="14">
        <f>SUMIF('2024'!$A$2:$A$50,$A60,'2024'!H$2:H$50)+SUMIF('2023'!$A$2:$A$50,$A60,'2023'!H$2:H$50)+SUMIF('2022'!$A$2:$A$50,$A60,'2022'!H$2:H$50)+SUMIF('2021'!$A$2:$A$50,$A60,'2021'!H$2:H$50)+SUMIF('2020'!$A$2:$A$50,$A60,'2020'!H$2:H$50)+SUMIF('2019'!$A$2:$A$50,$A60,'2019'!H$2:H$50)+SUMIF('2018'!$A$2:$A$50,$A60,'2018'!H$2:H$50)+SUMIF('2017'!$A$2:$A$50,$A60,'2017'!H$2:H$50)+SUMIF('2016'!$A$2:$A$50,$A60,'2016'!H$2:H$50)+SUMIF('2015'!$A$2:$A$50,$A60,'2015'!H$2:H$50)+SUMIF('2014'!$A$2:$A$50,$A60,'2014'!H$2:H$50)+SUMIF('2013'!$A$2:$A$50,$A60,'2013'!H$2:H$50)+SUMIF('2012'!$A$2:$A$50,$A60,'2012'!H$2:H$50)</f>
        <v>0</v>
      </c>
      <c r="I60" s="14">
        <f>SUMIF('2024'!$A$2:$A$50,$A60,'2024'!I$2:I$50)+SUMIF('2023'!$A$2:$A$50,$A60,'2023'!I$2:I$50)+SUMIF('2022'!$A$2:$A$50,$A60,'2022'!I$2:I$50)+SUMIF('2021'!$A$2:$A$50,$A60,'2021'!I$2:I$50)+SUMIF('2020'!$A$2:$A$50,$A60,'2020'!I$2:I$50)+SUMIF('2019'!$A$2:$A$50,$A60,'2019'!I$2:I$50)+SUMIF('2018'!$A$2:$A$50,$A60,'2018'!I$2:I$50)+SUMIF('2017'!$A$2:$A$50,$A60,'2017'!I$2:I$50)+SUMIF('2016'!$A$2:$A$50,$A60,'2016'!I$2:I$50)+SUMIF('2015'!$A$2:$A$50,$A60,'2015'!I$2:I$50)+SUMIF('2014'!$A$2:$A$50,$A60,'2014'!I$2:I$50)+SUMIF('2013'!$A$2:$A$50,$A60,'2013'!I$2:I$50)+SUMIF('2012'!$A$2:$A$50,$A60,'2012'!I$2:I$50)</f>
        <v>0</v>
      </c>
      <c r="J60" s="14">
        <f>SUMIF('2024'!$A$2:$A$50,$A60,'2024'!J$2:J$50)+SUMIF('2023'!$A$2:$A$50,$A60,'2023'!J$2:J$50)</f>
        <v>0</v>
      </c>
      <c r="K60" s="14">
        <f>SUMIF('2024'!$A$2:$A$50,$A60,'2024'!K$2:K$50)+SUMIF('2023'!$A$2:$A$50,$A60,'2023'!K$2:K$50)</f>
        <v>0</v>
      </c>
      <c r="L60" s="14">
        <f>SUMIF('2024'!$A$2:$A$50,$A60,'2024'!L$2:L$50)+SUMIF('2023'!$A$2:$A$50,$A60,'2023'!L$2:L$50)+SUMIF('2022'!$A$2:$A$50,$A60,'2022'!J$2:J$50)+SUMIF('2021'!$A$2:$A$50,$A60,'2021'!J$2:J$50)+SUMIF('2020'!$A$2:$A$50,$A60,'2020'!J$2:J$50)+SUMIF('2019'!$A$2:$A$50,$A60,'2019'!J$2:J$50)+SUMIF('2018'!$A$2:$A$50,$A60,'2018'!J$2:J$50)+SUMIF('2017'!$A$2:$A$50,$A60,'2017'!J$2:J$50)+SUMIF('2016'!$A$2:$A$50,$A60,'2016'!J$2:J$50)+SUMIF('2015'!$A$2:$A$50,$A60,'2015'!J$2:J$50)+SUMIF('2014'!$A$2:$A$50,$A60,'2014'!J$2:J$50)+SUMIF('2013'!$A$2:$A$50,$A60,'2013'!J$2:J$50)+SUMIF('2012'!$A$2:$A$50,$A60,'2012'!J$2:J$50)</f>
        <v>0</v>
      </c>
      <c r="M60" s="14">
        <f>SUMIF('2024'!$A$2:$A$50,$A60,'2024'!M$2:M$50)+SUMIF('2023'!$A$2:$A$50,$A60,'2023'!M$2:M$50)+SUMIF('2022'!$A$2:$A$50,$A60,'2022'!K$2:K$50)+SUMIF('2021'!$A$2:$A$50,$A60,'2021'!K$2:K$50)+SUMIF('2020'!$A$2:$A$50,$A60,'2020'!K$2:K$50)+SUMIF('2019'!$A$2:$A$50,$A60,'2019'!K$2:K$50)+SUMIF('2018'!$A$2:$A$50,$A60,'2018'!K$2:K$50)+SUMIF('2017'!$A$2:$A$50,$A60,'2017'!K$2:K$50)+SUMIF('2016'!$A$2:$A$50,$A60,'2016'!K$2:K$50)+SUMIF('2015'!$A$2:$A$50,$A60,'2015'!K$2:K$50)+SUMIF('2014'!$A$2:$A$50,$A60,'2014'!K$2:K$50)+SUMIF('2013'!$A$2:$A$50,$A60,'2013'!K$2:K$50)+SUMIF('2012'!$A$2:$A$50,$A60,'2012'!K$2:K$50)</f>
        <v>9</v>
      </c>
      <c r="N60" s="14">
        <f>SUMIF('2024'!$A$2:$A$50,$A60,'2024'!N$2:N$50)+SUMIF('2023'!$A$2:$A$50,$A60,'2023'!N$2:N$50)+SUMIF('2022'!$A$2:$A$50,$A60,'2022'!L$2:L$50)+SUMIF('2021'!$A$2:$A$50,$A60,'2021'!L$2:L$50)+SUMIF('2020'!$A$2:$A$50,$A60,'2020'!L$2:L$50)+SUMIF('2019'!$A$2:$A$50,$A60,'2019'!L$2:L$50)+SUMIF('2018'!$A$2:$A$50,$A60,'2018'!L$2:L$50)+SUMIF('2017'!$A$2:$A$50,$A60,'2017'!L$2:L$50)+SUMIF('2016'!$A$2:$A$50,$A60,'2016'!L$2:L$50)+SUMIF('2015'!$A$2:$A$50,$A60,'2015'!L$2:L$50)+SUMIF('2014'!$A$2:$A$50,$A60,'2014'!L$2:L$50)+SUMIF('2013'!$A$2:$A$50,$A60,'2013'!L$2:L$50)+SUMIF('2012'!$A$2:$A$50,$A60,'2012'!L$2:L$50)</f>
        <v>1</v>
      </c>
      <c r="O60" s="14">
        <f>SUMIF('2024'!$A$2:$A$50,$A60,'2024'!O$2:O$50)+SUMIF('2023'!$A$2:$A$50,$A60,'2023'!O$2:O$50)+SUMIF('2022'!$A$2:$A$50,$A60,'2022'!M$2:M$50)+SUMIF('2021'!$A$2:$A$50,$A60,'2021'!M$2:M$50)+SUMIF('2020'!$A$2:$A$50,$A60,'2020'!M$2:M$50)+SUMIF('2019'!$A$2:$A$50,$A60,'2019'!M$2:M$50)+SUMIF('2018'!$A$2:$A$50,$A60,'2018'!M$2:M$50)+SUMIF('2017'!$A$2:$A$50,$A60,'2017'!M$2:M$50)+SUMIF('2016'!$A$2:$A$50,$A60,'2016'!M$2:M$50)+SUMIF('2015'!$A$2:$A$50,$A60,'2015'!M$2:M$50)+SUMIF('2014'!$A$2:$A$50,$A60,'2014'!M$2:M$50)+SUMIF('2013'!$A$2:$A$50,$A60,'2013'!M$2:M$50)+SUMIF('2012'!$A$2:$A$50,$A60,'2012'!M$2:M$50)</f>
        <v>0</v>
      </c>
      <c r="P60" s="14">
        <f t="shared" si="8"/>
        <v>10</v>
      </c>
      <c r="Q60" s="14">
        <f t="shared" si="9"/>
        <v>0</v>
      </c>
      <c r="R60" s="14">
        <f>SUMIF('2024'!$A$2:$A$50,$A60,'2024'!R$2:R$50)+SUMIF('2023'!$A$2:$A$50,$A60,'2023'!R$2:R$50)+SUMIF('2022'!$A$2:$A$50,$A60,'2022'!P$2:P$50)+SUMIF('2021'!$A$2:$A$50,$A60,'2021'!P$2:P$50)+SUMIF('2020'!$A$2:$A$50,$A60,'2020'!P$2:P$50)+SUMIF('2019'!$A$2:$A$50,$A60,'2019'!P$2:P$50)+SUMIF('2018'!$A$2:$A$50,$A60,'2018'!P$2:P$50)+SUMIF('2017'!$A$2:$A$50,$A60,'2017'!P$2:P$50)+SUMIF('2016'!$A$2:$A$50,$A60,'2016'!P$2:P$50)+SUMIF('2015'!$A$2:$A$50,$A60,'2015'!P$2:P$50)+SUMIF('2014'!$A$2:$A$50,$A60,'2014'!P$2:P$50)+SUMIF('2013'!$A$2:$A$50,$A60,'2013'!P$2:P$50)+SUMIF('2012'!$A$2:$A$50,$A60,'2012'!P$2:P$50)</f>
        <v>0</v>
      </c>
      <c r="S60" s="14">
        <f>SUMIF('2024'!$A$2:$A$50,$A60,'2024'!S$2:S$50)+SUMIF('2023'!$A$2:$A$50,$A60,'2023'!S$2:S$50)+SUMIF('2022'!$A$2:$A$50,$A60,'2022'!Q$2:Q$50)+SUMIF('2021'!$A$2:$A$50,$A60,'2021'!Q$2:Q$50)+SUMIF('2020'!$A$2:$A$50,$A60,'2020'!Q$2:Q$50)+SUMIF('2019'!$A$2:$A$50,$A60,'2019'!Q$2:Q$50)+SUMIF('2018'!$A$2:$A$50,$A60,'2018'!Q$2:Q$50)+SUMIF('2017'!$A$2:$A$50,$A60,'2017'!Q$2:Q$50)+SUMIF('2016'!$A$2:$A$50,$A60,'2016'!Q$2:Q$50)+SUMIF('2015'!$A$2:$A$50,$A60,'2015'!Q$2:Q$50)+SUMIF('2014'!$A$2:$A$50,$A60,'2014'!Q$2:Q$50)+SUMIF('2013'!$A$2:$A$50,$A60,'2013'!Q$2:Q$50)+SUMIF('2012'!$A$2:$A$50,$A60,'2012'!Q$2:Q$50)</f>
        <v>0</v>
      </c>
      <c r="T60" s="15" t="str">
        <f t="shared" si="10"/>
        <v xml:space="preserve"> </v>
      </c>
      <c r="U60" s="15" t="str">
        <f t="shared" si="11"/>
        <v xml:space="preserve"> </v>
      </c>
      <c r="V60" s="16" t="str">
        <f t="shared" si="12"/>
        <v xml:space="preserve"> </v>
      </c>
      <c r="W60" s="17" cm="1">
        <f t="array" ref="W60">MAX(IF('2024'!$A$2:$A$50=$A60,'2024'!$W$2:$W$50),IF('2023'!$A$2:$A$50=$A60,'2023'!$W$2:$W$50),IF('2022'!$A$2:$A$50=$A60,'2022'!$U$2:U$50),IF('2021'!$A$2:$A$50=$A60,'2021'!$U$2:U$50),IF('2020'!$A$2:$A$50=$A60,'2020'!$U$2:U$50),IF('2019'!$A$2:$A$50=$A60,'2019'!$U$2:U$50),IF('2018'!$A$2:$A$50=$A60,'2018'!$U$2:U$50),IF('2017'!$A$2:$A$50=$A60,'2017'!$U$2:U$50),IF('2016'!$A$2:$A$50=$A60,'2016'!$U$2:U$50),IF('2015'!$A$2:$A$50=$A60,'2015'!$U$2:U$50),IF('2014'!$A$2:$A$50=$A60,'2014'!$U$2:U$50),IF('2013'!$A$2:$A$50=$A60,'2013'!$U$2:U$50),IF('2012'!$A$2:$A$50=$A60,'2012'!$U$2:U$50))</f>
        <v>0</v>
      </c>
      <c r="X60" s="18" t="s">
        <v>23</v>
      </c>
      <c r="Y60" s="19" cm="1">
        <f t="array" ref="Y60">MIN(IF(IF('2024'!$A$2:A$50=$A60,1,0)*IF('2024'!$W$2:$W$50=$W60,1,0)&gt;0,'2024'!$Y$2:$Y$50),IF(IF('2023'!$A$2:A$50=$A60,1,0)*IF('2023'!$W$2:$W$50=$W60,1,0)&gt;0,'2023'!$Y$2:$Y$50),IF(IF('2022'!$A$2:A$50=$A60,1,0)*IF('2022'!$U$2:$U$50=$W60,1,0)&gt;0,'2022'!$W$2:$W$50),IF(IF('2021'!$A$2:A$50=$A60,1,0)*IF('2021'!$U$2:$U$50=$W60,1,0)&gt;0,'2021'!$W$2:$W$50),IF(IF('2020'!$A$2:A$50=$A60,1,0)*IF('2020'!$U$2:$U$50=$W60,1,0)&gt;0,'2020'!$W$2:$W$50),IF(IF('2019'!$A$2:A$50=$A60,1,0)*IF('2019'!$U$2:$U$50=$W60,1,0)&gt;0,'2019'!$W$2:$W$50),IF(IF('2018'!$A$2:A$50=$A60,1,0)*IF('2018'!$U$2:$U$50=$W60,1,0)&gt;0,'2018'!$W$2:$W$50),IF(IF('2017'!$A$2:A$50=$A60,1,0)*IF('2017'!$U$2:$U$50=$W60,1,0)&gt;0,'2017'!$W$2:$W$50),IF(IF('2016'!$A$2:A$50=$A60,1,0)*IF('2016'!$U$2:$U$50=$W60,1,0)&gt;0,'2016'!$W$2:$W$50),IF(IF('2015'!$A$2:A$50=$A60,1,0)*IF('2015'!$U$2:$U$50=$W60,1,0)&gt;0,'2015'!$W$2:$W$50),IF(IF('2014'!$A$2:A$50=$A60,1,0)*IF('2014'!$U$2:$U$50=$W60,1,0)&gt;0,'2014'!$W$2:$W$50),IF(IF('2013'!$A$2:A$50=$A60,1,0)*IF('2013'!$U$2:$U$50=$W60,1,0)&gt;0,'2013'!$W$2:$W$50),IF(IF('2012'!$A$2:A$50=$A60,1,0)*IF('2012'!$U$2:$U$50=$W60,1,0)&gt;0,'2012'!$W$2:$W$50))</f>
        <v>0</v>
      </c>
      <c r="Z60" s="20"/>
      <c r="AA60" s="21" cm="1">
        <f t="array" ref="AA60">SUM(IF('2024'!$A$2:$A$50=$A60,TRUNC('2024'!Q$2:Q$50),0))+SUM(IF('2023'!$A$2:$A$50=$A60,TRUNC('2023'!Q$2:Q$50),0))+SUM(IF('2022'!$A$2:$A$50=$A60,TRUNC('2022'!O$2:O$50),0))+SUM(IF('2021'!$A$2:$A$50=$A60,TRUNC('2021'!O$2:O$50),0))+SUM(IF('2020'!$A$2:$A$50=$A60,TRUNC('2020'!O$2:O$50),0))+SUM(IF('2019'!$A$2:$A$50=$A60,TRUNC('2019'!O$2:O$50),0))+SUM(IF('2018'!$A$2:$A$50=$A60,TRUNC('2018'!O$2:O$50),0))+SUM(IF('2017'!$A$2:$A$50=$A60,TRUNC('2017'!O$2:O$50),0))+SUM(IF('2016'!$A$2:$A$50=$A60,TRUNC('2016'!O$2:O$50),0))+SUM(IF('2015'!$A$2:$A$50=$A60,TRUNC('2015'!O$2:O$50),0))+SUM(IF('2014'!$A$2:$A$50=$A60,TRUNC('2014'!O$2:O$50),0))+SUM(IF('2013'!$A$2:$A$50=$A60,TRUNC('2013'!O$2:O$50),0))+SUM(IF('2012'!$A$2:$A$50=$A60,TRUNC('2012'!O$2:O$50),0))</f>
        <v>0</v>
      </c>
      <c r="AB60" s="21" cm="1">
        <f t="array" ref="AB60">SUM(IF('2024'!$A$2:$A$50=$A60,MOD('2024'!Q$2:Q$50,1),0))+SUM(IF('2023'!$A$2:$A$50=$A60,MOD('2023'!Q$2:Q$50,1),0))+SUM(IF('2022'!$A$2:$A$50=$A60,MOD('2022'!O$2:O$50,1),0))+SUM(IF('2021'!$A$2:$A$50=$A60,MOD('2021'!O$2:O$50,1),0))+SUM(IF('2020'!$A$2:$A$50=$A60,MOD('2020'!O$2:O$50,1),0))+SUM(IF('2019'!$A$2:$A$50=$A60,MOD('2019'!O$2:O$50,1),0))+SUM(IF('2018'!$A$2:$A$50=$A60,MOD('2018'!O$2:O$50,1),0))+SUM(IF('2017'!$A$2:$A$50=$A60,MOD('2017'!O$2:O$50,1),0))+SUM(IF('2016'!$A$2:$A$50=$A60,MOD('2016'!O$2:O$50,1),0))+SUM(IF('2015'!$A$2:$A$50=$A60,MOD('2015'!O$2:O$50,1),0))+SUM(IF('2014'!$A$2:$A$50=$A60,MOD('2014'!O$2:O$50,1),0))+SUM(IF('2013'!$A$2:$A$50=$A60,MOD('2013'!O$2:O$50,1),0))+SUM(IF('2012'!$A$2:$A$50=$A60,MOD('2012'!O$2:O$50,1),0))</f>
        <v>0</v>
      </c>
      <c r="AC60" s="21">
        <f t="shared" si="6"/>
        <v>0</v>
      </c>
    </row>
    <row r="61" spans="1:29" ht="14.25" customHeight="1" x14ac:dyDescent="0.6">
      <c r="A61" s="13" t="s">
        <v>79</v>
      </c>
      <c r="B61" s="14">
        <f>SUMIF('2024'!$A$2:$A$50,$A61,'2024'!B$2:B$50)+SUMIF('2023'!$A$2:$A$50,$A61,'2023'!B$2:B$50)+SUMIF('2022'!$A$2:$A$50,$A61,'2022'!B$2:B$50)+SUMIF('2021'!$A$2:$A$50,$A61,'2021'!B$2:B$50)+SUMIF('2020'!$A$2:$A$50,$A61,'2020'!B$2:B$50)+SUMIF('2019'!$A$2:$A$50,$A61,'2019'!B$2:B$50)+SUMIF('2018'!$A$2:$A$50,$A61,'2018'!B$2:B$50)+SUMIF('2017'!$A$2:$A$50,$A61,'2017'!B$2:B$50)+SUMIF('2016'!$A$2:$A$50,$A61,'2016'!B$2:B$50)+SUMIF('2015'!$A$2:$A$50,$A61,'2015'!B$2:B$50)+SUMIF('2014'!$A$2:$A$50,$A61,'2014'!B$2:B$50)+SUMIF('2013'!$A$2:$A$50,$A61,'2013'!B$2:B$50)+SUMIF('2012'!$A$2:$A$50,$A61,'2012'!B$2:B$50)</f>
        <v>6</v>
      </c>
      <c r="C61" s="14">
        <f>SUMIF('2024'!$A$2:$A$50,$A61,'2024'!C$2:C$50)+SUMIF('2023'!$A$2:$A$50,$A61,'2023'!C$2:C$50)+SUMIF('2022'!$A$2:$A$50,$A61,'2022'!C$2:C$50)+SUMIF('2021'!$A$2:$A$50,$A61,'2021'!C$2:C$50)+SUMIF('2020'!$A$2:$A$50,$A61,'2020'!C$2:C$50)+SUMIF('2019'!$A$2:$A$50,$A61,'2019'!C$2:C$50)+SUMIF('2018'!$A$2:$A$50,$A61,'2018'!C$2:C$50)+SUMIF('2017'!$A$2:$A$50,$A61,'2017'!C$2:C$50)+SUMIF('2016'!$A$2:$A$50,$A61,'2016'!C$2:C$50)+SUMIF('2015'!$A$2:$A$50,$A61,'2015'!C$2:C$50)+SUMIF('2014'!$A$2:$A$50,$A61,'2014'!C$2:C$50)+SUMIF('2013'!$A$2:$A$50,$A61,'2013'!C$2:C$50)+SUMIF('2012'!$A$2:$A$50,$A61,'2012'!C$2:C$50)</f>
        <v>6</v>
      </c>
      <c r="D61" s="14">
        <f>SUMIF('2024'!$A$2:$A$50,$A61,'2024'!D$2:D$50)+SUMIF('2023'!$A$2:$A$50,$A61,'2023'!D$2:D$50)+SUMIF('2022'!$A$2:$A$50,$A61,'2022'!D$2:D$50)+SUMIF('2021'!$A$2:$A$50,$A61,'2021'!D$2:D$50)+SUMIF('2020'!$A$2:$A$50,$A61,'2020'!D$2:D$50)+SUMIF('2019'!$A$2:$A$50,$A61,'2019'!D$2:D$50)+SUMIF('2018'!$A$2:$A$50,$A61,'2018'!D$2:D$50)+SUMIF('2017'!$A$2:$A$50,$A61,'2017'!D$2:D$50)+SUMIF('2016'!$A$2:$A$50,$A61,'2016'!D$2:D$50)+SUMIF('2015'!$A$2:$A$50,$A61,'2015'!D$2:D$50)+SUMIF('2014'!$A$2:$A$50,$A61,'2014'!D$2:D$50)+SUMIF('2013'!$A$2:$A$50,$A61,'2013'!D$2:D$50)+SUMIF('2012'!$A$2:$A$50,$A61,'2012'!D$2:D$50)</f>
        <v>20</v>
      </c>
      <c r="E61" s="14" cm="1">
        <f t="array" ref="E61">MAX(IF('2024'!$A$2:$A$50=$A61,'2024'!E$2:E$50),IF('2023'!$A$2:$A$50=$A61,'2023'!E$2:E$50),IF('2022'!$A$2:$A$50=$A61,'2022'!E$2:E$50),IF('2021'!$A$2:$A$50=$A61,'2021'!E$2:E$50),IF('2020'!$A$2:$A$50=$A61,'2020'!E$2:E$50),IF('2019'!$A$2:$A$50=$A61,'2019'!E$2:E$50),IF('2018'!$A$2:$A$50=$A61,'2018'!E$2:E$50),IF('2017'!$A$2:$A$50=$A61,'2017'!E$2:E$50),IF('2016'!$A$2:$A$50=$A61,'2016'!E$2:E$50),IF('2015'!$A$2:$A$50=$A61,'2015'!E$2:E$50),IF('2014'!$A$2:$A$50=$A61,'2014'!E$2:E$50),IF('2013'!$A$2:$A$50=$A61,'2013'!E$2:E$50),IF('2012'!$A$2:$A$50=$A61,'2012'!E$2:E$50))</f>
        <v>7</v>
      </c>
      <c r="F61" s="14">
        <f>SUMIF('2024'!$A$2:$A$50,$A61,'2024'!F$2:F$50)+SUMIF('2023'!$A$2:$A$50,$A61,'2023'!F$2:F$50)+SUMIF('2022'!$A$2:$A$50,$A61,'2022'!F$2:F$50)+SUMIF('2021'!$A$2:$A$50,$A61,'2021'!F$2:F$50)+SUMIF('2020'!$A$2:$A$50,$A61,'2020'!F$2:F$50)+SUMIF('2019'!$A$2:$A$50,$A61,'2019'!F$2:F$50)+SUMIF('2018'!$A$2:$A$50,$A61,'2018'!F$2:F$50)+SUMIF('2017'!$A$2:$A$50,$A61,'2017'!F$2:F$50)+SUMIF('2016'!$A$2:$A$50,$A61,'2016'!F$2:F$50)+SUMIF('2015'!$A$2:$A$50,$A61,'2015'!F$2:F$50)+SUMIF('2014'!$A$2:$A$50,$A61,'2014'!F$2:F$50)+SUMIF('2013'!$A$2:$A$50,$A61,'2013'!F$2:F$50)+SUMIF('2012'!$A$2:$A$50,$A61,'2012'!F$2:F$50)</f>
        <v>2</v>
      </c>
      <c r="G61" s="15">
        <f t="shared" si="7"/>
        <v>5</v>
      </c>
      <c r="H61" s="14">
        <f>SUMIF('2024'!$A$2:$A$50,$A61,'2024'!H$2:H$50)+SUMIF('2023'!$A$2:$A$50,$A61,'2023'!H$2:H$50)+SUMIF('2022'!$A$2:$A$50,$A61,'2022'!H$2:H$50)+SUMIF('2021'!$A$2:$A$50,$A61,'2021'!H$2:H$50)+SUMIF('2020'!$A$2:$A$50,$A61,'2020'!H$2:H$50)+SUMIF('2019'!$A$2:$A$50,$A61,'2019'!H$2:H$50)+SUMIF('2018'!$A$2:$A$50,$A61,'2018'!H$2:H$50)+SUMIF('2017'!$A$2:$A$50,$A61,'2017'!H$2:H$50)+SUMIF('2016'!$A$2:$A$50,$A61,'2016'!H$2:H$50)+SUMIF('2015'!$A$2:$A$50,$A61,'2015'!H$2:H$50)+SUMIF('2014'!$A$2:$A$50,$A61,'2014'!H$2:H$50)+SUMIF('2013'!$A$2:$A$50,$A61,'2013'!H$2:H$50)+SUMIF('2012'!$A$2:$A$50,$A61,'2012'!H$2:H$50)</f>
        <v>0</v>
      </c>
      <c r="I61" s="14">
        <f>SUMIF('2024'!$A$2:$A$50,$A61,'2024'!I$2:I$50)+SUMIF('2023'!$A$2:$A$50,$A61,'2023'!I$2:I$50)+SUMIF('2022'!$A$2:$A$50,$A61,'2022'!I$2:I$50)+SUMIF('2021'!$A$2:$A$50,$A61,'2021'!I$2:I$50)+SUMIF('2020'!$A$2:$A$50,$A61,'2020'!I$2:I$50)+SUMIF('2019'!$A$2:$A$50,$A61,'2019'!I$2:I$50)+SUMIF('2018'!$A$2:$A$50,$A61,'2018'!I$2:I$50)+SUMIF('2017'!$A$2:$A$50,$A61,'2017'!I$2:I$50)+SUMIF('2016'!$A$2:$A$50,$A61,'2016'!I$2:I$50)+SUMIF('2015'!$A$2:$A$50,$A61,'2015'!I$2:I$50)+SUMIF('2014'!$A$2:$A$50,$A61,'2014'!I$2:I$50)+SUMIF('2013'!$A$2:$A$50,$A61,'2013'!I$2:I$50)+SUMIF('2012'!$A$2:$A$50,$A61,'2012'!I$2:I$50)</f>
        <v>0</v>
      </c>
      <c r="J61" s="14">
        <f>SUMIF('2024'!$A$2:$A$50,$A61,'2024'!J$2:J$50)+SUMIF('2023'!$A$2:$A$50,$A61,'2023'!J$2:J$50)</f>
        <v>0</v>
      </c>
      <c r="K61" s="14">
        <f>SUMIF('2024'!$A$2:$A$50,$A61,'2024'!K$2:K$50)+SUMIF('2023'!$A$2:$A$50,$A61,'2023'!K$2:K$50)</f>
        <v>0</v>
      </c>
      <c r="L61" s="14">
        <f>SUMIF('2024'!$A$2:$A$50,$A61,'2024'!L$2:L$50)+SUMIF('2023'!$A$2:$A$50,$A61,'2023'!L$2:L$50)+SUMIF('2022'!$A$2:$A$50,$A61,'2022'!J$2:J$50)+SUMIF('2021'!$A$2:$A$50,$A61,'2021'!J$2:J$50)+SUMIF('2020'!$A$2:$A$50,$A61,'2020'!J$2:J$50)+SUMIF('2019'!$A$2:$A$50,$A61,'2019'!J$2:J$50)+SUMIF('2018'!$A$2:$A$50,$A61,'2018'!J$2:J$50)+SUMIF('2017'!$A$2:$A$50,$A61,'2017'!J$2:J$50)+SUMIF('2016'!$A$2:$A$50,$A61,'2016'!J$2:J$50)+SUMIF('2015'!$A$2:$A$50,$A61,'2015'!J$2:J$50)+SUMIF('2014'!$A$2:$A$50,$A61,'2014'!J$2:J$50)+SUMIF('2013'!$A$2:$A$50,$A61,'2013'!J$2:J$50)+SUMIF('2012'!$A$2:$A$50,$A61,'2012'!J$2:J$50)</f>
        <v>0</v>
      </c>
      <c r="M61" s="14">
        <f>SUMIF('2024'!$A$2:$A$50,$A61,'2024'!M$2:M$50)+SUMIF('2023'!$A$2:$A$50,$A61,'2023'!M$2:M$50)+SUMIF('2022'!$A$2:$A$50,$A61,'2022'!K$2:K$50)+SUMIF('2021'!$A$2:$A$50,$A61,'2021'!K$2:K$50)+SUMIF('2020'!$A$2:$A$50,$A61,'2020'!K$2:K$50)+SUMIF('2019'!$A$2:$A$50,$A61,'2019'!K$2:K$50)+SUMIF('2018'!$A$2:$A$50,$A61,'2018'!K$2:K$50)+SUMIF('2017'!$A$2:$A$50,$A61,'2017'!K$2:K$50)+SUMIF('2016'!$A$2:$A$50,$A61,'2016'!K$2:K$50)+SUMIF('2015'!$A$2:$A$50,$A61,'2015'!K$2:K$50)+SUMIF('2014'!$A$2:$A$50,$A61,'2014'!K$2:K$50)+SUMIF('2013'!$A$2:$A$50,$A61,'2013'!K$2:K$50)+SUMIF('2012'!$A$2:$A$50,$A61,'2012'!K$2:K$50)</f>
        <v>1</v>
      </c>
      <c r="N61" s="14">
        <f>SUMIF('2024'!$A$2:$A$50,$A61,'2024'!N$2:N$50)+SUMIF('2023'!$A$2:$A$50,$A61,'2023'!N$2:N$50)+SUMIF('2022'!$A$2:$A$50,$A61,'2022'!L$2:L$50)+SUMIF('2021'!$A$2:$A$50,$A61,'2021'!L$2:L$50)+SUMIF('2020'!$A$2:$A$50,$A61,'2020'!L$2:L$50)+SUMIF('2019'!$A$2:$A$50,$A61,'2019'!L$2:L$50)+SUMIF('2018'!$A$2:$A$50,$A61,'2018'!L$2:L$50)+SUMIF('2017'!$A$2:$A$50,$A61,'2017'!L$2:L$50)+SUMIF('2016'!$A$2:$A$50,$A61,'2016'!L$2:L$50)+SUMIF('2015'!$A$2:$A$50,$A61,'2015'!L$2:L$50)+SUMIF('2014'!$A$2:$A$50,$A61,'2014'!L$2:L$50)+SUMIF('2013'!$A$2:$A$50,$A61,'2013'!L$2:L$50)+SUMIF('2012'!$A$2:$A$50,$A61,'2012'!L$2:L$50)</f>
        <v>1</v>
      </c>
      <c r="O61" s="14">
        <f>SUMIF('2024'!$A$2:$A$50,$A61,'2024'!O$2:O$50)+SUMIF('2023'!$A$2:$A$50,$A61,'2023'!O$2:O$50)+SUMIF('2022'!$A$2:$A$50,$A61,'2022'!M$2:M$50)+SUMIF('2021'!$A$2:$A$50,$A61,'2021'!M$2:M$50)+SUMIF('2020'!$A$2:$A$50,$A61,'2020'!M$2:M$50)+SUMIF('2019'!$A$2:$A$50,$A61,'2019'!M$2:M$50)+SUMIF('2018'!$A$2:$A$50,$A61,'2018'!M$2:M$50)+SUMIF('2017'!$A$2:$A$50,$A61,'2017'!M$2:M$50)+SUMIF('2016'!$A$2:$A$50,$A61,'2016'!M$2:M$50)+SUMIF('2015'!$A$2:$A$50,$A61,'2015'!M$2:M$50)+SUMIF('2014'!$A$2:$A$50,$A61,'2014'!M$2:M$50)+SUMIF('2013'!$A$2:$A$50,$A61,'2013'!M$2:M$50)+SUMIF('2012'!$A$2:$A$50,$A61,'2012'!M$2:M$50)</f>
        <v>0</v>
      </c>
      <c r="P61" s="14">
        <f t="shared" si="8"/>
        <v>2</v>
      </c>
      <c r="Q61" s="14">
        <f t="shared" si="9"/>
        <v>11</v>
      </c>
      <c r="R61" s="14">
        <f>SUMIF('2024'!$A$2:$A$50,$A61,'2024'!R$2:R$50)+SUMIF('2023'!$A$2:$A$50,$A61,'2023'!R$2:R$50)+SUMIF('2022'!$A$2:$A$50,$A61,'2022'!P$2:P$50)+SUMIF('2021'!$A$2:$A$50,$A61,'2021'!P$2:P$50)+SUMIF('2020'!$A$2:$A$50,$A61,'2020'!P$2:P$50)+SUMIF('2019'!$A$2:$A$50,$A61,'2019'!P$2:P$50)+SUMIF('2018'!$A$2:$A$50,$A61,'2018'!P$2:P$50)+SUMIF('2017'!$A$2:$A$50,$A61,'2017'!P$2:P$50)+SUMIF('2016'!$A$2:$A$50,$A61,'2016'!P$2:P$50)+SUMIF('2015'!$A$2:$A$50,$A61,'2015'!P$2:P$50)+SUMIF('2014'!$A$2:$A$50,$A61,'2014'!P$2:P$50)+SUMIF('2013'!$A$2:$A$50,$A61,'2013'!P$2:P$50)+SUMIF('2012'!$A$2:$A$50,$A61,'2012'!P$2:P$50)</f>
        <v>68</v>
      </c>
      <c r="S61" s="14">
        <f>SUMIF('2024'!$A$2:$A$50,$A61,'2024'!S$2:S$50)+SUMIF('2023'!$A$2:$A$50,$A61,'2023'!S$2:S$50)+SUMIF('2022'!$A$2:$A$50,$A61,'2022'!Q$2:Q$50)+SUMIF('2021'!$A$2:$A$50,$A61,'2021'!Q$2:Q$50)+SUMIF('2020'!$A$2:$A$50,$A61,'2020'!Q$2:Q$50)+SUMIF('2019'!$A$2:$A$50,$A61,'2019'!Q$2:Q$50)+SUMIF('2018'!$A$2:$A$50,$A61,'2018'!Q$2:Q$50)+SUMIF('2017'!$A$2:$A$50,$A61,'2017'!Q$2:Q$50)+SUMIF('2016'!$A$2:$A$50,$A61,'2016'!Q$2:Q$50)+SUMIF('2015'!$A$2:$A$50,$A61,'2015'!Q$2:Q$50)+SUMIF('2014'!$A$2:$A$50,$A61,'2014'!Q$2:Q$50)+SUMIF('2013'!$A$2:$A$50,$A61,'2013'!Q$2:Q$50)+SUMIF('2012'!$A$2:$A$50,$A61,'2012'!Q$2:Q$50)</f>
        <v>2</v>
      </c>
      <c r="T61" s="15">
        <f t="shared" si="10"/>
        <v>34</v>
      </c>
      <c r="U61" s="15">
        <f t="shared" si="11"/>
        <v>6.1818181818181817</v>
      </c>
      <c r="V61" s="16">
        <f t="shared" si="12"/>
        <v>33</v>
      </c>
      <c r="W61" s="17" cm="1">
        <f t="array" ref="W61">MAX(IF('2024'!$A$2:$A$50=$A61,'2024'!$W$2:$W$50),IF('2023'!$A$2:$A$50=$A61,'2023'!$W$2:$W$50),IF('2022'!$A$2:$A$50=$A61,'2022'!$U$2:U$50),IF('2021'!$A$2:$A$50=$A61,'2021'!$U$2:U$50),IF('2020'!$A$2:$A$50=$A61,'2020'!$U$2:U$50),IF('2019'!$A$2:$A$50=$A61,'2019'!$U$2:U$50),IF('2018'!$A$2:$A$50=$A61,'2018'!$U$2:U$50),IF('2017'!$A$2:$A$50=$A61,'2017'!$U$2:U$50),IF('2016'!$A$2:$A$50=$A61,'2016'!$U$2:U$50),IF('2015'!$A$2:$A$50=$A61,'2015'!$U$2:U$50),IF('2014'!$A$2:$A$50=$A61,'2014'!$U$2:U$50),IF('2013'!$A$2:$A$50=$A61,'2013'!$U$2:U$50),IF('2012'!$A$2:$A$50=$A61,'2012'!$U$2:U$50))</f>
        <v>0</v>
      </c>
      <c r="X61" s="18" t="s">
        <v>23</v>
      </c>
      <c r="Y61" s="19" cm="1">
        <f t="array" ref="Y61">MIN(IF(IF('2024'!$A$2:A$50=$A61,1,0)*IF('2024'!$W$2:$W$50=$W61,1,0)&gt;0,'2024'!$Y$2:$Y$50),IF(IF('2023'!$A$2:A$50=$A61,1,0)*IF('2023'!$W$2:$W$50=$W61,1,0)&gt;0,'2023'!$Y$2:$Y$50),IF(IF('2022'!$A$2:A$50=$A61,1,0)*IF('2022'!$U$2:$U$50=$W61,1,0)&gt;0,'2022'!$W$2:$W$50),IF(IF('2021'!$A$2:A$50=$A61,1,0)*IF('2021'!$U$2:$U$50=$W61,1,0)&gt;0,'2021'!$W$2:$W$50),IF(IF('2020'!$A$2:A$50=$A61,1,0)*IF('2020'!$U$2:$U$50=$W61,1,0)&gt;0,'2020'!$W$2:$W$50),IF(IF('2019'!$A$2:A$50=$A61,1,0)*IF('2019'!$U$2:$U$50=$W61,1,0)&gt;0,'2019'!$W$2:$W$50),IF(IF('2018'!$A$2:A$50=$A61,1,0)*IF('2018'!$U$2:$U$50=$W61,1,0)&gt;0,'2018'!$W$2:$W$50),IF(IF('2017'!$A$2:A$50=$A61,1,0)*IF('2017'!$U$2:$U$50=$W61,1,0)&gt;0,'2017'!$W$2:$W$50),IF(IF('2016'!$A$2:A$50=$A61,1,0)*IF('2016'!$U$2:$U$50=$W61,1,0)&gt;0,'2016'!$W$2:$W$50),IF(IF('2015'!$A$2:A$50=$A61,1,0)*IF('2015'!$U$2:$U$50=$W61,1,0)&gt;0,'2015'!$W$2:$W$50),IF(IF('2014'!$A$2:A$50=$A61,1,0)*IF('2014'!$U$2:$U$50=$W61,1,0)&gt;0,'2014'!$W$2:$W$50),IF(IF('2013'!$A$2:A$50=$A61,1,0)*IF('2013'!$U$2:$U$50=$W61,1,0)&gt;0,'2013'!$W$2:$W$50),IF(IF('2012'!$A$2:A$50=$A61,1,0)*IF('2012'!$U$2:$U$50=$W61,1,0)&gt;0,'2012'!$W$2:$W$50))</f>
        <v>10</v>
      </c>
      <c r="Z61" s="20"/>
      <c r="AA61" s="21" cm="1">
        <f t="array" ref="AA61">SUM(IF('2024'!$A$2:$A$50=$A61,TRUNC('2024'!Q$2:Q$50),0))+SUM(IF('2023'!$A$2:$A$50=$A61,TRUNC('2023'!Q$2:Q$50),0))+SUM(IF('2022'!$A$2:$A$50=$A61,TRUNC('2022'!O$2:O$50),0))+SUM(IF('2021'!$A$2:$A$50=$A61,TRUNC('2021'!O$2:O$50),0))+SUM(IF('2020'!$A$2:$A$50=$A61,TRUNC('2020'!O$2:O$50),0))+SUM(IF('2019'!$A$2:$A$50=$A61,TRUNC('2019'!O$2:O$50),0))+SUM(IF('2018'!$A$2:$A$50=$A61,TRUNC('2018'!O$2:O$50),0))+SUM(IF('2017'!$A$2:$A$50=$A61,TRUNC('2017'!O$2:O$50),0))+SUM(IF('2016'!$A$2:$A$50=$A61,TRUNC('2016'!O$2:O$50),0))+SUM(IF('2015'!$A$2:$A$50=$A61,TRUNC('2015'!O$2:O$50),0))+SUM(IF('2014'!$A$2:$A$50=$A61,TRUNC('2014'!O$2:O$50),0))+SUM(IF('2013'!$A$2:$A$50=$A61,TRUNC('2013'!O$2:O$50),0))+SUM(IF('2012'!$A$2:$A$50=$A61,TRUNC('2012'!O$2:O$50),0))</f>
        <v>11</v>
      </c>
      <c r="AB61" s="21" cm="1">
        <f t="array" ref="AB61">SUM(IF('2024'!$A$2:$A$50=$A61,MOD('2024'!Q$2:Q$50,1),0))+SUM(IF('2023'!$A$2:$A$50=$A61,MOD('2023'!Q$2:Q$50,1),0))+SUM(IF('2022'!$A$2:$A$50=$A61,MOD('2022'!O$2:O$50,1),0))+SUM(IF('2021'!$A$2:$A$50=$A61,MOD('2021'!O$2:O$50,1),0))+SUM(IF('2020'!$A$2:$A$50=$A61,MOD('2020'!O$2:O$50,1),0))+SUM(IF('2019'!$A$2:$A$50=$A61,MOD('2019'!O$2:O$50,1),0))+SUM(IF('2018'!$A$2:$A$50=$A61,MOD('2018'!O$2:O$50,1),0))+SUM(IF('2017'!$A$2:$A$50=$A61,MOD('2017'!O$2:O$50,1),0))+SUM(IF('2016'!$A$2:$A$50=$A61,MOD('2016'!O$2:O$50,1),0))+SUM(IF('2015'!$A$2:$A$50=$A61,MOD('2015'!O$2:O$50,1),0))+SUM(IF('2014'!$A$2:$A$50=$A61,MOD('2014'!O$2:O$50,1),0))+SUM(IF('2013'!$A$2:$A$50=$A61,MOD('2013'!O$2:O$50,1),0))+SUM(IF('2012'!$A$2:$A$50=$A61,MOD('2012'!O$2:O$50,1),0))</f>
        <v>0</v>
      </c>
      <c r="AC61" s="21">
        <f t="shared" si="6"/>
        <v>0</v>
      </c>
    </row>
    <row r="62" spans="1:29" ht="14.25" customHeight="1" x14ac:dyDescent="0.6">
      <c r="A62" s="13" t="s">
        <v>80</v>
      </c>
      <c r="B62" s="14">
        <f>SUMIF('2024'!$A$2:$A$50,$A62,'2024'!B$2:B$50)+SUMIF('2023'!$A$2:$A$50,$A62,'2023'!B$2:B$50)+SUMIF('2022'!$A$2:$A$50,$A62,'2022'!B$2:B$50)+SUMIF('2021'!$A$2:$A$50,$A62,'2021'!B$2:B$50)+SUMIF('2020'!$A$2:$A$50,$A62,'2020'!B$2:B$50)+SUMIF('2019'!$A$2:$A$50,$A62,'2019'!B$2:B$50)+SUMIF('2018'!$A$2:$A$50,$A62,'2018'!B$2:B$50)+SUMIF('2017'!$A$2:$A$50,$A62,'2017'!B$2:B$50)+SUMIF('2016'!$A$2:$A$50,$A62,'2016'!B$2:B$50)+SUMIF('2015'!$A$2:$A$50,$A62,'2015'!B$2:B$50)+SUMIF('2014'!$A$2:$A$50,$A62,'2014'!B$2:B$50)+SUMIF('2013'!$A$2:$A$50,$A62,'2013'!B$2:B$50)+SUMIF('2012'!$A$2:$A$50,$A62,'2012'!B$2:B$50)</f>
        <v>53</v>
      </c>
      <c r="C62" s="14">
        <f>SUMIF('2024'!$A$2:$A$50,$A62,'2024'!C$2:C$50)+SUMIF('2023'!$A$2:$A$50,$A62,'2023'!C$2:C$50)+SUMIF('2022'!$A$2:$A$50,$A62,'2022'!C$2:C$50)+SUMIF('2021'!$A$2:$A$50,$A62,'2021'!C$2:C$50)+SUMIF('2020'!$A$2:$A$50,$A62,'2020'!C$2:C$50)+SUMIF('2019'!$A$2:$A$50,$A62,'2019'!C$2:C$50)+SUMIF('2018'!$A$2:$A$50,$A62,'2018'!C$2:C$50)+SUMIF('2017'!$A$2:$A$50,$A62,'2017'!C$2:C$50)+SUMIF('2016'!$A$2:$A$50,$A62,'2016'!C$2:C$50)+SUMIF('2015'!$A$2:$A$50,$A62,'2015'!C$2:C$50)+SUMIF('2014'!$A$2:$A$50,$A62,'2014'!C$2:C$50)+SUMIF('2013'!$A$2:$A$50,$A62,'2013'!C$2:C$50)+SUMIF('2012'!$A$2:$A$50,$A62,'2012'!C$2:C$50)</f>
        <v>49</v>
      </c>
      <c r="D62" s="14">
        <f>SUMIF('2024'!$A$2:$A$50,$A62,'2024'!D$2:D$50)+SUMIF('2023'!$A$2:$A$50,$A62,'2023'!D$2:D$50)+SUMIF('2022'!$A$2:$A$50,$A62,'2022'!D$2:D$50)+SUMIF('2021'!$A$2:$A$50,$A62,'2021'!D$2:D$50)+SUMIF('2020'!$A$2:$A$50,$A62,'2020'!D$2:D$50)+SUMIF('2019'!$A$2:$A$50,$A62,'2019'!D$2:D$50)+SUMIF('2018'!$A$2:$A$50,$A62,'2018'!D$2:D$50)+SUMIF('2017'!$A$2:$A$50,$A62,'2017'!D$2:D$50)+SUMIF('2016'!$A$2:$A$50,$A62,'2016'!D$2:D$50)+SUMIF('2015'!$A$2:$A$50,$A62,'2015'!D$2:D$50)+SUMIF('2014'!$A$2:$A$50,$A62,'2014'!D$2:D$50)+SUMIF('2013'!$A$2:$A$50,$A62,'2013'!D$2:D$50)+SUMIF('2012'!$A$2:$A$50,$A62,'2012'!D$2:D$50)</f>
        <v>1062</v>
      </c>
      <c r="E62" s="14" cm="1">
        <f t="array" ref="E62">MAX(IF('2024'!$A$2:$A$50=$A62,'2024'!E$2:E$50),IF('2023'!$A$2:$A$50=$A62,'2023'!E$2:E$50),IF('2022'!$A$2:$A$50=$A62,'2022'!E$2:E$50),IF('2021'!$A$2:$A$50=$A62,'2021'!E$2:E$50),IF('2020'!$A$2:$A$50=$A62,'2020'!E$2:E$50),IF('2019'!$A$2:$A$50=$A62,'2019'!E$2:E$50),IF('2018'!$A$2:$A$50=$A62,'2018'!E$2:E$50),IF('2017'!$A$2:$A$50=$A62,'2017'!E$2:E$50),IF('2016'!$A$2:$A$50=$A62,'2016'!E$2:E$50),IF('2015'!$A$2:$A$50=$A62,'2015'!E$2:E$50),IF('2014'!$A$2:$A$50=$A62,'2014'!E$2:E$50),IF('2013'!$A$2:$A$50=$A62,'2013'!E$2:E$50),IF('2012'!$A$2:$A$50=$A62,'2012'!E$2:E$50))</f>
        <v>102</v>
      </c>
      <c r="F62" s="14">
        <f>SUMIF('2024'!$A$2:$A$50,$A62,'2024'!F$2:F$50)+SUMIF('2023'!$A$2:$A$50,$A62,'2023'!F$2:F$50)+SUMIF('2022'!$A$2:$A$50,$A62,'2022'!F$2:F$50)+SUMIF('2021'!$A$2:$A$50,$A62,'2021'!F$2:F$50)+SUMIF('2020'!$A$2:$A$50,$A62,'2020'!F$2:F$50)+SUMIF('2019'!$A$2:$A$50,$A62,'2019'!F$2:F$50)+SUMIF('2018'!$A$2:$A$50,$A62,'2018'!F$2:F$50)+SUMIF('2017'!$A$2:$A$50,$A62,'2017'!F$2:F$50)+SUMIF('2016'!$A$2:$A$50,$A62,'2016'!F$2:F$50)+SUMIF('2015'!$A$2:$A$50,$A62,'2015'!F$2:F$50)+SUMIF('2014'!$A$2:$A$50,$A62,'2014'!F$2:F$50)+SUMIF('2013'!$A$2:$A$50,$A62,'2013'!F$2:F$50)+SUMIF('2012'!$A$2:$A$50,$A62,'2012'!F$2:F$50)</f>
        <v>9</v>
      </c>
      <c r="G62" s="15">
        <f t="shared" si="7"/>
        <v>26.55</v>
      </c>
      <c r="H62" s="14">
        <f>SUMIF('2024'!$A$2:$A$50,$A62,'2024'!H$2:H$50)+SUMIF('2023'!$A$2:$A$50,$A62,'2023'!H$2:H$50)+SUMIF('2022'!$A$2:$A$50,$A62,'2022'!H$2:H$50)+SUMIF('2021'!$A$2:$A$50,$A62,'2021'!H$2:H$50)+SUMIF('2020'!$A$2:$A$50,$A62,'2020'!H$2:H$50)+SUMIF('2019'!$A$2:$A$50,$A62,'2019'!H$2:H$50)+SUMIF('2018'!$A$2:$A$50,$A62,'2018'!H$2:H$50)+SUMIF('2017'!$A$2:$A$50,$A62,'2017'!H$2:H$50)+SUMIF('2016'!$A$2:$A$50,$A62,'2016'!H$2:H$50)+SUMIF('2015'!$A$2:$A$50,$A62,'2015'!H$2:H$50)+SUMIF('2014'!$A$2:$A$50,$A62,'2014'!H$2:H$50)+SUMIF('2013'!$A$2:$A$50,$A62,'2013'!H$2:H$50)+SUMIF('2012'!$A$2:$A$50,$A62,'2012'!H$2:H$50)</f>
        <v>4</v>
      </c>
      <c r="I62" s="14">
        <f>SUMIF('2024'!$A$2:$A$50,$A62,'2024'!I$2:I$50)+SUMIF('2023'!$A$2:$A$50,$A62,'2023'!I$2:I$50)+SUMIF('2022'!$A$2:$A$50,$A62,'2022'!I$2:I$50)+SUMIF('2021'!$A$2:$A$50,$A62,'2021'!I$2:I$50)+SUMIF('2020'!$A$2:$A$50,$A62,'2020'!I$2:I$50)+SUMIF('2019'!$A$2:$A$50,$A62,'2019'!I$2:I$50)+SUMIF('2018'!$A$2:$A$50,$A62,'2018'!I$2:I$50)+SUMIF('2017'!$A$2:$A$50,$A62,'2017'!I$2:I$50)+SUMIF('2016'!$A$2:$A$50,$A62,'2016'!I$2:I$50)+SUMIF('2015'!$A$2:$A$50,$A62,'2015'!I$2:I$50)+SUMIF('2014'!$A$2:$A$50,$A62,'2014'!I$2:I$50)+SUMIF('2013'!$A$2:$A$50,$A62,'2013'!I$2:I$50)+SUMIF('2012'!$A$2:$A$50,$A62,'2012'!I$2:I$50)</f>
        <v>1</v>
      </c>
      <c r="J62" s="14">
        <f>SUMIF('2024'!$A$2:$A$50,$A62,'2024'!J$2:J$50)+SUMIF('2023'!$A$2:$A$50,$A62,'2023'!J$2:J$50)</f>
        <v>0</v>
      </c>
      <c r="K62" s="14">
        <f>SUMIF('2024'!$A$2:$A$50,$A62,'2024'!K$2:K$50)+SUMIF('2023'!$A$2:$A$50,$A62,'2023'!K$2:K$50)</f>
        <v>0</v>
      </c>
      <c r="L62" s="14">
        <f>SUMIF('2024'!$A$2:$A$50,$A62,'2024'!L$2:L$50)+SUMIF('2023'!$A$2:$A$50,$A62,'2023'!L$2:L$50)+SUMIF('2022'!$A$2:$A$50,$A62,'2022'!J$2:J$50)+SUMIF('2021'!$A$2:$A$50,$A62,'2021'!J$2:J$50)+SUMIF('2020'!$A$2:$A$50,$A62,'2020'!J$2:J$50)+SUMIF('2019'!$A$2:$A$50,$A62,'2019'!J$2:J$50)+SUMIF('2018'!$A$2:$A$50,$A62,'2018'!J$2:J$50)+SUMIF('2017'!$A$2:$A$50,$A62,'2017'!J$2:J$50)+SUMIF('2016'!$A$2:$A$50,$A62,'2016'!J$2:J$50)+SUMIF('2015'!$A$2:$A$50,$A62,'2015'!J$2:J$50)+SUMIF('2014'!$A$2:$A$50,$A62,'2014'!J$2:J$50)+SUMIF('2013'!$A$2:$A$50,$A62,'2013'!J$2:J$50)+SUMIF('2012'!$A$2:$A$50,$A62,'2012'!J$2:J$50)</f>
        <v>2</v>
      </c>
      <c r="M62" s="14">
        <f>SUMIF('2024'!$A$2:$A$50,$A62,'2024'!M$2:M$50)+SUMIF('2023'!$A$2:$A$50,$A62,'2023'!M$2:M$50)+SUMIF('2022'!$A$2:$A$50,$A62,'2022'!K$2:K$50)+SUMIF('2021'!$A$2:$A$50,$A62,'2021'!K$2:K$50)+SUMIF('2020'!$A$2:$A$50,$A62,'2020'!K$2:K$50)+SUMIF('2019'!$A$2:$A$50,$A62,'2019'!K$2:K$50)+SUMIF('2018'!$A$2:$A$50,$A62,'2018'!K$2:K$50)+SUMIF('2017'!$A$2:$A$50,$A62,'2017'!K$2:K$50)+SUMIF('2016'!$A$2:$A$50,$A62,'2016'!K$2:K$50)+SUMIF('2015'!$A$2:$A$50,$A62,'2015'!K$2:K$50)+SUMIF('2014'!$A$2:$A$50,$A62,'2014'!K$2:K$50)+SUMIF('2013'!$A$2:$A$50,$A62,'2013'!K$2:K$50)+SUMIF('2012'!$A$2:$A$50,$A62,'2012'!K$2:K$50)</f>
        <v>14</v>
      </c>
      <c r="N62" s="14">
        <f>SUMIF('2024'!$A$2:$A$50,$A62,'2024'!N$2:N$50)+SUMIF('2023'!$A$2:$A$50,$A62,'2023'!N$2:N$50)+SUMIF('2022'!$A$2:$A$50,$A62,'2022'!L$2:L$50)+SUMIF('2021'!$A$2:$A$50,$A62,'2021'!L$2:L$50)+SUMIF('2020'!$A$2:$A$50,$A62,'2020'!L$2:L$50)+SUMIF('2019'!$A$2:$A$50,$A62,'2019'!L$2:L$50)+SUMIF('2018'!$A$2:$A$50,$A62,'2018'!L$2:L$50)+SUMIF('2017'!$A$2:$A$50,$A62,'2017'!L$2:L$50)+SUMIF('2016'!$A$2:$A$50,$A62,'2016'!L$2:L$50)+SUMIF('2015'!$A$2:$A$50,$A62,'2015'!L$2:L$50)+SUMIF('2014'!$A$2:$A$50,$A62,'2014'!L$2:L$50)+SUMIF('2013'!$A$2:$A$50,$A62,'2013'!L$2:L$50)+SUMIF('2012'!$A$2:$A$50,$A62,'2012'!L$2:L$50)</f>
        <v>3</v>
      </c>
      <c r="O62" s="14">
        <f>SUMIF('2024'!$A$2:$A$50,$A62,'2024'!O$2:O$50)+SUMIF('2023'!$A$2:$A$50,$A62,'2023'!O$2:O$50)+SUMIF('2022'!$A$2:$A$50,$A62,'2022'!M$2:M$50)+SUMIF('2021'!$A$2:$A$50,$A62,'2021'!M$2:M$50)+SUMIF('2020'!$A$2:$A$50,$A62,'2020'!M$2:M$50)+SUMIF('2019'!$A$2:$A$50,$A62,'2019'!M$2:M$50)+SUMIF('2018'!$A$2:$A$50,$A62,'2018'!M$2:M$50)+SUMIF('2017'!$A$2:$A$50,$A62,'2017'!M$2:M$50)+SUMIF('2016'!$A$2:$A$50,$A62,'2016'!M$2:M$50)+SUMIF('2015'!$A$2:$A$50,$A62,'2015'!M$2:M$50)+SUMIF('2014'!$A$2:$A$50,$A62,'2014'!M$2:M$50)+SUMIF('2013'!$A$2:$A$50,$A62,'2013'!M$2:M$50)+SUMIF('2012'!$A$2:$A$50,$A62,'2012'!M$2:M$50)</f>
        <v>0</v>
      </c>
      <c r="P62" s="14">
        <f t="shared" si="8"/>
        <v>17</v>
      </c>
      <c r="Q62" s="14">
        <f t="shared" si="9"/>
        <v>129.6</v>
      </c>
      <c r="R62" s="14">
        <f>SUMIF('2024'!$A$2:$A$50,$A62,'2024'!R$2:R$50)+SUMIF('2023'!$A$2:$A$50,$A62,'2023'!R$2:R$50)+SUMIF('2022'!$A$2:$A$50,$A62,'2022'!P$2:P$50)+SUMIF('2021'!$A$2:$A$50,$A62,'2021'!P$2:P$50)+SUMIF('2020'!$A$2:$A$50,$A62,'2020'!P$2:P$50)+SUMIF('2019'!$A$2:$A$50,$A62,'2019'!P$2:P$50)+SUMIF('2018'!$A$2:$A$50,$A62,'2018'!P$2:P$50)+SUMIF('2017'!$A$2:$A$50,$A62,'2017'!P$2:P$50)+SUMIF('2016'!$A$2:$A$50,$A62,'2016'!P$2:P$50)+SUMIF('2015'!$A$2:$A$50,$A62,'2015'!P$2:P$50)+SUMIF('2014'!$A$2:$A$50,$A62,'2014'!P$2:P$50)+SUMIF('2013'!$A$2:$A$50,$A62,'2013'!P$2:P$50)+SUMIF('2012'!$A$2:$A$50,$A62,'2012'!P$2:P$50)</f>
        <v>1084</v>
      </c>
      <c r="S62" s="14">
        <f>SUMIF('2024'!$A$2:$A$50,$A62,'2024'!S$2:S$50)+SUMIF('2023'!$A$2:$A$50,$A62,'2023'!S$2:S$50)+SUMIF('2022'!$A$2:$A$50,$A62,'2022'!Q$2:Q$50)+SUMIF('2021'!$A$2:$A$50,$A62,'2021'!Q$2:Q$50)+SUMIF('2020'!$A$2:$A$50,$A62,'2020'!Q$2:Q$50)+SUMIF('2019'!$A$2:$A$50,$A62,'2019'!Q$2:Q$50)+SUMIF('2018'!$A$2:$A$50,$A62,'2018'!Q$2:Q$50)+SUMIF('2017'!$A$2:$A$50,$A62,'2017'!Q$2:Q$50)+SUMIF('2016'!$A$2:$A$50,$A62,'2016'!Q$2:Q$50)+SUMIF('2015'!$A$2:$A$50,$A62,'2015'!Q$2:Q$50)+SUMIF('2014'!$A$2:$A$50,$A62,'2014'!Q$2:Q$50)+SUMIF('2013'!$A$2:$A$50,$A62,'2013'!Q$2:Q$50)+SUMIF('2012'!$A$2:$A$50,$A62,'2012'!Q$2:Q$50)</f>
        <v>36</v>
      </c>
      <c r="T62" s="15">
        <f t="shared" si="10"/>
        <v>30.111111111111111</v>
      </c>
      <c r="U62" s="15">
        <f t="shared" si="11"/>
        <v>8.3641975308641978</v>
      </c>
      <c r="V62" s="16">
        <f t="shared" si="12"/>
        <v>21.666666666666668</v>
      </c>
      <c r="W62" s="17" cm="1">
        <f t="array" ref="W62">MAX(IF('2024'!$A$2:$A$50=$A62,'2024'!$W$2:$W$50),IF('2023'!$A$2:$A$50=$A62,'2023'!$W$2:$W$50),IF('2022'!$A$2:$A$50=$A62,'2022'!$U$2:U$50),IF('2021'!$A$2:$A$50=$A62,'2021'!$U$2:U$50),IF('2020'!$A$2:$A$50=$A62,'2020'!$U$2:U$50),IF('2019'!$A$2:$A$50=$A62,'2019'!$U$2:U$50),IF('2018'!$A$2:$A$50=$A62,'2018'!$U$2:U$50),IF('2017'!$A$2:$A$50=$A62,'2017'!$U$2:U$50),IF('2016'!$A$2:$A$50=$A62,'2016'!$U$2:U$50),IF('2015'!$A$2:$A$50=$A62,'2015'!$U$2:U$50),IF('2014'!$A$2:$A$50=$A62,'2014'!$U$2:U$50),IF('2013'!$A$2:$A$50=$A62,'2013'!$U$2:U$50),IF('2012'!$A$2:$A$50=$A62,'2012'!$U$2:U$50))</f>
        <v>4</v>
      </c>
      <c r="X62" s="18" t="s">
        <v>23</v>
      </c>
      <c r="Y62" s="19" cm="1">
        <f t="array" ref="Y62">MIN(IF(IF('2024'!$A$2:A$50=$A62,1,0)*IF('2024'!$W$2:$W$50=$W62,1,0)&gt;0,'2024'!$Y$2:$Y$50),IF(IF('2023'!$A$2:A$50=$A62,1,0)*IF('2023'!$W$2:$W$50=$W62,1,0)&gt;0,'2023'!$Y$2:$Y$50),IF(IF('2022'!$A$2:A$50=$A62,1,0)*IF('2022'!$U$2:$U$50=$W62,1,0)&gt;0,'2022'!$W$2:$W$50),IF(IF('2021'!$A$2:A$50=$A62,1,0)*IF('2021'!$U$2:$U$50=$W62,1,0)&gt;0,'2021'!$W$2:$W$50),IF(IF('2020'!$A$2:A$50=$A62,1,0)*IF('2020'!$U$2:$U$50=$W62,1,0)&gt;0,'2020'!$W$2:$W$50),IF(IF('2019'!$A$2:A$50=$A62,1,0)*IF('2019'!$U$2:$U$50=$W62,1,0)&gt;0,'2019'!$W$2:$W$50),IF(IF('2018'!$A$2:A$50=$A62,1,0)*IF('2018'!$U$2:$U$50=$W62,1,0)&gt;0,'2018'!$W$2:$W$50),IF(IF('2017'!$A$2:A$50=$A62,1,0)*IF('2017'!$U$2:$U$50=$W62,1,0)&gt;0,'2017'!$W$2:$W$50),IF(IF('2016'!$A$2:A$50=$A62,1,0)*IF('2016'!$U$2:$U$50=$W62,1,0)&gt;0,'2016'!$W$2:$W$50),IF(IF('2015'!$A$2:A$50=$A62,1,0)*IF('2015'!$U$2:$U$50=$W62,1,0)&gt;0,'2015'!$W$2:$W$50),IF(IF('2014'!$A$2:A$50=$A62,1,0)*IF('2014'!$U$2:$U$50=$W62,1,0)&gt;0,'2014'!$W$2:$W$50),IF(IF('2013'!$A$2:A$50=$A62,1,0)*IF('2013'!$U$2:$U$50=$W62,1,0)&gt;0,'2013'!$W$2:$W$50),IF(IF('2012'!$A$2:A$50=$A62,1,0)*IF('2012'!$U$2:$U$50=$W62,1,0)&gt;0,'2012'!$W$2:$W$50))</f>
        <v>53</v>
      </c>
      <c r="Z62" s="20"/>
      <c r="AA62" s="21" cm="1">
        <f t="array" ref="AA62">SUM(IF('2024'!$A$2:$A$50=$A62,TRUNC('2024'!Q$2:Q$50),0))+SUM(IF('2023'!$A$2:$A$50=$A62,TRUNC('2023'!Q$2:Q$50),0))+SUM(IF('2022'!$A$2:$A$50=$A62,TRUNC('2022'!O$2:O$50),0))+SUM(IF('2021'!$A$2:$A$50=$A62,TRUNC('2021'!O$2:O$50),0))+SUM(IF('2020'!$A$2:$A$50=$A62,TRUNC('2020'!O$2:O$50),0))+SUM(IF('2019'!$A$2:$A$50=$A62,TRUNC('2019'!O$2:O$50),0))+SUM(IF('2018'!$A$2:$A$50=$A62,TRUNC('2018'!O$2:O$50),0))+SUM(IF('2017'!$A$2:$A$50=$A62,TRUNC('2017'!O$2:O$50),0))+SUM(IF('2016'!$A$2:$A$50=$A62,TRUNC('2016'!O$2:O$50),0))+SUM(IF('2015'!$A$2:$A$50=$A62,TRUNC('2015'!O$2:O$50),0))+SUM(IF('2014'!$A$2:$A$50=$A62,TRUNC('2014'!O$2:O$50),0))+SUM(IF('2013'!$A$2:$A$50=$A62,TRUNC('2013'!O$2:O$50),0))+SUM(IF('2012'!$A$2:$A$50=$A62,TRUNC('2012'!O$2:O$50),0))</f>
        <v>129</v>
      </c>
      <c r="AB62" s="21" cm="1">
        <f t="array" ref="AB62">SUM(IF('2024'!$A$2:$A$50=$A62,MOD('2024'!Q$2:Q$50,1),0))+SUM(IF('2023'!$A$2:$A$50=$A62,MOD('2023'!Q$2:Q$50,1),0))+SUM(IF('2022'!$A$2:$A$50=$A62,MOD('2022'!O$2:O$50,1),0))+SUM(IF('2021'!$A$2:$A$50=$A62,MOD('2021'!O$2:O$50,1),0))+SUM(IF('2020'!$A$2:$A$50=$A62,MOD('2020'!O$2:O$50,1),0))+SUM(IF('2019'!$A$2:$A$50=$A62,MOD('2019'!O$2:O$50,1),0))+SUM(IF('2018'!$A$2:$A$50=$A62,MOD('2018'!O$2:O$50,1),0))+SUM(IF('2017'!$A$2:$A$50=$A62,MOD('2017'!O$2:O$50,1),0))+SUM(IF('2016'!$A$2:$A$50=$A62,MOD('2016'!O$2:O$50,1),0))+SUM(IF('2015'!$A$2:$A$50=$A62,MOD('2015'!O$2:O$50,1),0))+SUM(IF('2014'!$A$2:$A$50=$A62,MOD('2014'!O$2:O$50,1),0))+SUM(IF('2013'!$A$2:$A$50=$A62,MOD('2013'!O$2:O$50,1),0))+SUM(IF('2012'!$A$2:$A$50=$A62,MOD('2012'!O$2:O$50,1),0))</f>
        <v>0.59999999999999876</v>
      </c>
      <c r="AC62" s="21">
        <f t="shared" si="6"/>
        <v>0.59999999999999876</v>
      </c>
    </row>
    <row r="63" spans="1:29" ht="14.25" customHeight="1" x14ac:dyDescent="0.6">
      <c r="A63" s="13" t="s">
        <v>81</v>
      </c>
      <c r="B63" s="14">
        <f>SUMIF('2024'!$A$2:$A$50,$A63,'2024'!B$2:B$50)+SUMIF('2023'!$A$2:$A$50,$A63,'2023'!B$2:B$50)+SUMIF('2022'!$A$2:$A$50,$A63,'2022'!B$2:B$50)+SUMIF('2021'!$A$2:$A$50,$A63,'2021'!B$2:B$50)+SUMIF('2020'!$A$2:$A$50,$A63,'2020'!B$2:B$50)+SUMIF('2019'!$A$2:$A$50,$A63,'2019'!B$2:B$50)+SUMIF('2018'!$A$2:$A$50,$A63,'2018'!B$2:B$50)+SUMIF('2017'!$A$2:$A$50,$A63,'2017'!B$2:B$50)+SUMIF('2016'!$A$2:$A$50,$A63,'2016'!B$2:B$50)+SUMIF('2015'!$A$2:$A$50,$A63,'2015'!B$2:B$50)+SUMIF('2014'!$A$2:$A$50,$A63,'2014'!B$2:B$50)+SUMIF('2013'!$A$2:$A$50,$A63,'2013'!B$2:B$50)+SUMIF('2012'!$A$2:$A$50,$A63,'2012'!B$2:B$50)</f>
        <v>6</v>
      </c>
      <c r="C63" s="14">
        <f>SUMIF('2024'!$A$2:$A$50,$A63,'2024'!C$2:C$50)+SUMIF('2023'!$A$2:$A$50,$A63,'2023'!C$2:C$50)+SUMIF('2022'!$A$2:$A$50,$A63,'2022'!C$2:C$50)+SUMIF('2021'!$A$2:$A$50,$A63,'2021'!C$2:C$50)+SUMIF('2020'!$A$2:$A$50,$A63,'2020'!C$2:C$50)+SUMIF('2019'!$A$2:$A$50,$A63,'2019'!C$2:C$50)+SUMIF('2018'!$A$2:$A$50,$A63,'2018'!C$2:C$50)+SUMIF('2017'!$A$2:$A$50,$A63,'2017'!C$2:C$50)+SUMIF('2016'!$A$2:$A$50,$A63,'2016'!C$2:C$50)+SUMIF('2015'!$A$2:$A$50,$A63,'2015'!C$2:C$50)+SUMIF('2014'!$A$2:$A$50,$A63,'2014'!C$2:C$50)+SUMIF('2013'!$A$2:$A$50,$A63,'2013'!C$2:C$50)+SUMIF('2012'!$A$2:$A$50,$A63,'2012'!C$2:C$50)</f>
        <v>3</v>
      </c>
      <c r="D63" s="14">
        <f>SUMIF('2024'!$A$2:$A$50,$A63,'2024'!D$2:D$50)+SUMIF('2023'!$A$2:$A$50,$A63,'2023'!D$2:D$50)+SUMIF('2022'!$A$2:$A$50,$A63,'2022'!D$2:D$50)+SUMIF('2021'!$A$2:$A$50,$A63,'2021'!D$2:D$50)+SUMIF('2020'!$A$2:$A$50,$A63,'2020'!D$2:D$50)+SUMIF('2019'!$A$2:$A$50,$A63,'2019'!D$2:D$50)+SUMIF('2018'!$A$2:$A$50,$A63,'2018'!D$2:D$50)+SUMIF('2017'!$A$2:$A$50,$A63,'2017'!D$2:D$50)+SUMIF('2016'!$A$2:$A$50,$A63,'2016'!D$2:D$50)+SUMIF('2015'!$A$2:$A$50,$A63,'2015'!D$2:D$50)+SUMIF('2014'!$A$2:$A$50,$A63,'2014'!D$2:D$50)+SUMIF('2013'!$A$2:$A$50,$A63,'2013'!D$2:D$50)+SUMIF('2012'!$A$2:$A$50,$A63,'2012'!D$2:D$50)</f>
        <v>48</v>
      </c>
      <c r="E63" s="14" cm="1">
        <f t="array" ref="E63">MAX(IF('2024'!$A$2:$A$50=$A63,'2024'!E$2:E$50),IF('2023'!$A$2:$A$50=$A63,'2023'!E$2:E$50),IF('2022'!$A$2:$A$50=$A63,'2022'!E$2:E$50),IF('2021'!$A$2:$A$50=$A63,'2021'!E$2:E$50),IF('2020'!$A$2:$A$50=$A63,'2020'!E$2:E$50),IF('2019'!$A$2:$A$50=$A63,'2019'!E$2:E$50),IF('2018'!$A$2:$A$50=$A63,'2018'!E$2:E$50),IF('2017'!$A$2:$A$50=$A63,'2017'!E$2:E$50),IF('2016'!$A$2:$A$50=$A63,'2016'!E$2:E$50),IF('2015'!$A$2:$A$50=$A63,'2015'!E$2:E$50),IF('2014'!$A$2:$A$50=$A63,'2014'!E$2:E$50),IF('2013'!$A$2:$A$50=$A63,'2013'!E$2:E$50),IF('2012'!$A$2:$A$50=$A63,'2012'!E$2:E$50))</f>
        <v>37</v>
      </c>
      <c r="F63" s="14">
        <f>SUMIF('2024'!$A$2:$A$50,$A63,'2024'!F$2:F$50)+SUMIF('2023'!$A$2:$A$50,$A63,'2023'!F$2:F$50)+SUMIF('2022'!$A$2:$A$50,$A63,'2022'!F$2:F$50)+SUMIF('2021'!$A$2:$A$50,$A63,'2021'!F$2:F$50)+SUMIF('2020'!$A$2:$A$50,$A63,'2020'!F$2:F$50)+SUMIF('2019'!$A$2:$A$50,$A63,'2019'!F$2:F$50)+SUMIF('2018'!$A$2:$A$50,$A63,'2018'!F$2:F$50)+SUMIF('2017'!$A$2:$A$50,$A63,'2017'!F$2:F$50)+SUMIF('2016'!$A$2:$A$50,$A63,'2016'!F$2:F$50)+SUMIF('2015'!$A$2:$A$50,$A63,'2015'!F$2:F$50)+SUMIF('2014'!$A$2:$A$50,$A63,'2014'!F$2:F$50)+SUMIF('2013'!$A$2:$A$50,$A63,'2013'!F$2:F$50)+SUMIF('2012'!$A$2:$A$50,$A63,'2012'!F$2:F$50)</f>
        <v>0</v>
      </c>
      <c r="G63" s="15">
        <f t="shared" si="7"/>
        <v>16</v>
      </c>
      <c r="H63" s="14">
        <f>SUMIF('2024'!$A$2:$A$50,$A63,'2024'!H$2:H$50)+SUMIF('2023'!$A$2:$A$50,$A63,'2023'!H$2:H$50)+SUMIF('2022'!$A$2:$A$50,$A63,'2022'!H$2:H$50)+SUMIF('2021'!$A$2:$A$50,$A63,'2021'!H$2:H$50)+SUMIF('2020'!$A$2:$A$50,$A63,'2020'!H$2:H$50)+SUMIF('2019'!$A$2:$A$50,$A63,'2019'!H$2:H$50)+SUMIF('2018'!$A$2:$A$50,$A63,'2018'!H$2:H$50)+SUMIF('2017'!$A$2:$A$50,$A63,'2017'!H$2:H$50)+SUMIF('2016'!$A$2:$A$50,$A63,'2016'!H$2:H$50)+SUMIF('2015'!$A$2:$A$50,$A63,'2015'!H$2:H$50)+SUMIF('2014'!$A$2:$A$50,$A63,'2014'!H$2:H$50)+SUMIF('2013'!$A$2:$A$50,$A63,'2013'!H$2:H$50)+SUMIF('2012'!$A$2:$A$50,$A63,'2012'!H$2:H$50)</f>
        <v>0</v>
      </c>
      <c r="I63" s="14">
        <f>SUMIF('2024'!$A$2:$A$50,$A63,'2024'!I$2:I$50)+SUMIF('2023'!$A$2:$A$50,$A63,'2023'!I$2:I$50)+SUMIF('2022'!$A$2:$A$50,$A63,'2022'!I$2:I$50)+SUMIF('2021'!$A$2:$A$50,$A63,'2021'!I$2:I$50)+SUMIF('2020'!$A$2:$A$50,$A63,'2020'!I$2:I$50)+SUMIF('2019'!$A$2:$A$50,$A63,'2019'!I$2:I$50)+SUMIF('2018'!$A$2:$A$50,$A63,'2018'!I$2:I$50)+SUMIF('2017'!$A$2:$A$50,$A63,'2017'!I$2:I$50)+SUMIF('2016'!$A$2:$A$50,$A63,'2016'!I$2:I$50)+SUMIF('2015'!$A$2:$A$50,$A63,'2015'!I$2:I$50)+SUMIF('2014'!$A$2:$A$50,$A63,'2014'!I$2:I$50)+SUMIF('2013'!$A$2:$A$50,$A63,'2013'!I$2:I$50)+SUMIF('2012'!$A$2:$A$50,$A63,'2012'!I$2:I$50)</f>
        <v>0</v>
      </c>
      <c r="J63" s="14">
        <f>SUMIF('2024'!$A$2:$A$50,$A63,'2024'!J$2:J$50)+SUMIF('2023'!$A$2:$A$50,$A63,'2023'!J$2:J$50)</f>
        <v>0</v>
      </c>
      <c r="K63" s="14">
        <f>SUMIF('2024'!$A$2:$A$50,$A63,'2024'!K$2:K$50)+SUMIF('2023'!$A$2:$A$50,$A63,'2023'!K$2:K$50)</f>
        <v>0</v>
      </c>
      <c r="L63" s="14">
        <f>SUMIF('2024'!$A$2:$A$50,$A63,'2024'!L$2:L$50)+SUMIF('2023'!$A$2:$A$50,$A63,'2023'!L$2:L$50)+SUMIF('2022'!$A$2:$A$50,$A63,'2022'!J$2:J$50)+SUMIF('2021'!$A$2:$A$50,$A63,'2021'!J$2:J$50)+SUMIF('2020'!$A$2:$A$50,$A63,'2020'!J$2:J$50)+SUMIF('2019'!$A$2:$A$50,$A63,'2019'!J$2:J$50)+SUMIF('2018'!$A$2:$A$50,$A63,'2018'!J$2:J$50)+SUMIF('2017'!$A$2:$A$50,$A63,'2017'!J$2:J$50)+SUMIF('2016'!$A$2:$A$50,$A63,'2016'!J$2:J$50)+SUMIF('2015'!$A$2:$A$50,$A63,'2015'!J$2:J$50)+SUMIF('2014'!$A$2:$A$50,$A63,'2014'!J$2:J$50)+SUMIF('2013'!$A$2:$A$50,$A63,'2013'!J$2:J$50)+SUMIF('2012'!$A$2:$A$50,$A63,'2012'!J$2:J$50)</f>
        <v>0</v>
      </c>
      <c r="M63" s="14">
        <f>SUMIF('2024'!$A$2:$A$50,$A63,'2024'!M$2:M$50)+SUMIF('2023'!$A$2:$A$50,$A63,'2023'!M$2:M$50)+SUMIF('2022'!$A$2:$A$50,$A63,'2022'!K$2:K$50)+SUMIF('2021'!$A$2:$A$50,$A63,'2021'!K$2:K$50)+SUMIF('2020'!$A$2:$A$50,$A63,'2020'!K$2:K$50)+SUMIF('2019'!$A$2:$A$50,$A63,'2019'!K$2:K$50)+SUMIF('2018'!$A$2:$A$50,$A63,'2018'!K$2:K$50)+SUMIF('2017'!$A$2:$A$50,$A63,'2017'!K$2:K$50)+SUMIF('2016'!$A$2:$A$50,$A63,'2016'!K$2:K$50)+SUMIF('2015'!$A$2:$A$50,$A63,'2015'!K$2:K$50)+SUMIF('2014'!$A$2:$A$50,$A63,'2014'!K$2:K$50)+SUMIF('2013'!$A$2:$A$50,$A63,'2013'!K$2:K$50)+SUMIF('2012'!$A$2:$A$50,$A63,'2012'!K$2:K$50)</f>
        <v>5</v>
      </c>
      <c r="N63" s="14">
        <f>SUMIF('2024'!$A$2:$A$50,$A63,'2024'!N$2:N$50)+SUMIF('2023'!$A$2:$A$50,$A63,'2023'!N$2:N$50)+SUMIF('2022'!$A$2:$A$50,$A63,'2022'!L$2:L$50)+SUMIF('2021'!$A$2:$A$50,$A63,'2021'!L$2:L$50)+SUMIF('2020'!$A$2:$A$50,$A63,'2020'!L$2:L$50)+SUMIF('2019'!$A$2:$A$50,$A63,'2019'!L$2:L$50)+SUMIF('2018'!$A$2:$A$50,$A63,'2018'!L$2:L$50)+SUMIF('2017'!$A$2:$A$50,$A63,'2017'!L$2:L$50)+SUMIF('2016'!$A$2:$A$50,$A63,'2016'!L$2:L$50)+SUMIF('2015'!$A$2:$A$50,$A63,'2015'!L$2:L$50)+SUMIF('2014'!$A$2:$A$50,$A63,'2014'!L$2:L$50)+SUMIF('2013'!$A$2:$A$50,$A63,'2013'!L$2:L$50)+SUMIF('2012'!$A$2:$A$50,$A63,'2012'!L$2:L$50)</f>
        <v>1</v>
      </c>
      <c r="O63" s="14">
        <f>SUMIF('2024'!$A$2:$A$50,$A63,'2024'!O$2:O$50)+SUMIF('2023'!$A$2:$A$50,$A63,'2023'!O$2:O$50)+SUMIF('2022'!$A$2:$A$50,$A63,'2022'!M$2:M$50)+SUMIF('2021'!$A$2:$A$50,$A63,'2021'!M$2:M$50)+SUMIF('2020'!$A$2:$A$50,$A63,'2020'!M$2:M$50)+SUMIF('2019'!$A$2:$A$50,$A63,'2019'!M$2:M$50)+SUMIF('2018'!$A$2:$A$50,$A63,'2018'!M$2:M$50)+SUMIF('2017'!$A$2:$A$50,$A63,'2017'!M$2:M$50)+SUMIF('2016'!$A$2:$A$50,$A63,'2016'!M$2:M$50)+SUMIF('2015'!$A$2:$A$50,$A63,'2015'!M$2:M$50)+SUMIF('2014'!$A$2:$A$50,$A63,'2014'!M$2:M$50)+SUMIF('2013'!$A$2:$A$50,$A63,'2013'!M$2:M$50)+SUMIF('2012'!$A$2:$A$50,$A63,'2012'!M$2:M$50)</f>
        <v>0</v>
      </c>
      <c r="P63" s="14">
        <f t="shared" si="8"/>
        <v>6</v>
      </c>
      <c r="Q63" s="14">
        <f t="shared" si="9"/>
        <v>27</v>
      </c>
      <c r="R63" s="14">
        <f>SUMIF('2024'!$A$2:$A$50,$A63,'2024'!R$2:R$50)+SUMIF('2023'!$A$2:$A$50,$A63,'2023'!R$2:R$50)+SUMIF('2022'!$A$2:$A$50,$A63,'2022'!P$2:P$50)+SUMIF('2021'!$A$2:$A$50,$A63,'2021'!P$2:P$50)+SUMIF('2020'!$A$2:$A$50,$A63,'2020'!P$2:P$50)+SUMIF('2019'!$A$2:$A$50,$A63,'2019'!P$2:P$50)+SUMIF('2018'!$A$2:$A$50,$A63,'2018'!P$2:P$50)+SUMIF('2017'!$A$2:$A$50,$A63,'2017'!P$2:P$50)+SUMIF('2016'!$A$2:$A$50,$A63,'2016'!P$2:P$50)+SUMIF('2015'!$A$2:$A$50,$A63,'2015'!P$2:P$50)+SUMIF('2014'!$A$2:$A$50,$A63,'2014'!P$2:P$50)+SUMIF('2013'!$A$2:$A$50,$A63,'2013'!P$2:P$50)+SUMIF('2012'!$A$2:$A$50,$A63,'2012'!P$2:P$50)</f>
        <v>115</v>
      </c>
      <c r="S63" s="14">
        <f>SUMIF('2024'!$A$2:$A$50,$A63,'2024'!S$2:S$50)+SUMIF('2023'!$A$2:$A$50,$A63,'2023'!S$2:S$50)+SUMIF('2022'!$A$2:$A$50,$A63,'2022'!Q$2:Q$50)+SUMIF('2021'!$A$2:$A$50,$A63,'2021'!Q$2:Q$50)+SUMIF('2020'!$A$2:$A$50,$A63,'2020'!Q$2:Q$50)+SUMIF('2019'!$A$2:$A$50,$A63,'2019'!Q$2:Q$50)+SUMIF('2018'!$A$2:$A$50,$A63,'2018'!Q$2:Q$50)+SUMIF('2017'!$A$2:$A$50,$A63,'2017'!Q$2:Q$50)+SUMIF('2016'!$A$2:$A$50,$A63,'2016'!Q$2:Q$50)+SUMIF('2015'!$A$2:$A$50,$A63,'2015'!Q$2:Q$50)+SUMIF('2014'!$A$2:$A$50,$A63,'2014'!Q$2:Q$50)+SUMIF('2013'!$A$2:$A$50,$A63,'2013'!Q$2:Q$50)+SUMIF('2012'!$A$2:$A$50,$A63,'2012'!Q$2:Q$50)</f>
        <v>3</v>
      </c>
      <c r="T63" s="15">
        <f t="shared" si="10"/>
        <v>38.333333333333336</v>
      </c>
      <c r="U63" s="15">
        <f t="shared" si="11"/>
        <v>4.2592592592592595</v>
      </c>
      <c r="V63" s="16">
        <f t="shared" si="12"/>
        <v>54</v>
      </c>
      <c r="W63" s="17" cm="1">
        <f t="array" ref="W63">MAX(IF('2024'!$A$2:$A$50=$A63,'2024'!$W$2:$W$50),IF('2023'!$A$2:$A$50=$A63,'2023'!$W$2:$W$50),IF('2022'!$A$2:$A$50=$A63,'2022'!$U$2:U$50),IF('2021'!$A$2:$A$50=$A63,'2021'!$U$2:U$50),IF('2020'!$A$2:$A$50=$A63,'2020'!$U$2:U$50),IF('2019'!$A$2:$A$50=$A63,'2019'!$U$2:U$50),IF('2018'!$A$2:$A$50=$A63,'2018'!$U$2:U$50),IF('2017'!$A$2:$A$50=$A63,'2017'!$U$2:U$50),IF('2016'!$A$2:$A$50=$A63,'2016'!$U$2:U$50),IF('2015'!$A$2:$A$50=$A63,'2015'!$U$2:U$50),IF('2014'!$A$2:$A$50=$A63,'2014'!$U$2:U$50),IF('2013'!$A$2:$A$50=$A63,'2013'!$U$2:U$50),IF('2012'!$A$2:$A$50=$A63,'2012'!$U$2:U$50))</f>
        <v>1</v>
      </c>
      <c r="X63" s="18" t="s">
        <v>23</v>
      </c>
      <c r="Y63" s="19" cm="1">
        <f t="array" ref="Y63">MIN(IF(IF('2024'!$A$2:A$50=$A63,1,0)*IF('2024'!$W$2:$W$50=$W63,1,0)&gt;0,'2024'!$Y$2:$Y$50),IF(IF('2023'!$A$2:A$50=$A63,1,0)*IF('2023'!$W$2:$W$50=$W63,1,0)&gt;0,'2023'!$Y$2:$Y$50),IF(IF('2022'!$A$2:A$50=$A63,1,0)*IF('2022'!$U$2:$U$50=$W63,1,0)&gt;0,'2022'!$W$2:$W$50),IF(IF('2021'!$A$2:A$50=$A63,1,0)*IF('2021'!$U$2:$U$50=$W63,1,0)&gt;0,'2021'!$W$2:$W$50),IF(IF('2020'!$A$2:A$50=$A63,1,0)*IF('2020'!$U$2:$U$50=$W63,1,0)&gt;0,'2020'!$W$2:$W$50),IF(IF('2019'!$A$2:A$50=$A63,1,0)*IF('2019'!$U$2:$U$50=$W63,1,0)&gt;0,'2019'!$W$2:$W$50),IF(IF('2018'!$A$2:A$50=$A63,1,0)*IF('2018'!$U$2:$U$50=$W63,1,0)&gt;0,'2018'!$W$2:$W$50),IF(IF('2017'!$A$2:A$50=$A63,1,0)*IF('2017'!$U$2:$U$50=$W63,1,0)&gt;0,'2017'!$W$2:$W$50),IF(IF('2016'!$A$2:A$50=$A63,1,0)*IF('2016'!$U$2:$U$50=$W63,1,0)&gt;0,'2016'!$W$2:$W$50),IF(IF('2015'!$A$2:A$50=$A63,1,0)*IF('2015'!$U$2:$U$50=$W63,1,0)&gt;0,'2015'!$W$2:$W$50),IF(IF('2014'!$A$2:A$50=$A63,1,0)*IF('2014'!$U$2:$U$50=$W63,1,0)&gt;0,'2014'!$W$2:$W$50),IF(IF('2013'!$A$2:A$50=$A63,1,0)*IF('2013'!$U$2:$U$50=$W63,1,0)&gt;0,'2013'!$W$2:$W$50),IF(IF('2012'!$A$2:A$50=$A63,1,0)*IF('2012'!$U$2:$U$50=$W63,1,0)&gt;0,'2012'!$W$2:$W$50))</f>
        <v>5</v>
      </c>
      <c r="Z63" s="20"/>
      <c r="AA63" s="21" cm="1">
        <f t="array" ref="AA63">SUM(IF('2024'!$A$2:$A$50=$A63,TRUNC('2024'!Q$2:Q$50),0))+SUM(IF('2023'!$A$2:$A$50=$A63,TRUNC('2023'!Q$2:Q$50),0))+SUM(IF('2022'!$A$2:$A$50=$A63,TRUNC('2022'!O$2:O$50),0))+SUM(IF('2021'!$A$2:$A$50=$A63,TRUNC('2021'!O$2:O$50),0))+SUM(IF('2020'!$A$2:$A$50=$A63,TRUNC('2020'!O$2:O$50),0))+SUM(IF('2019'!$A$2:$A$50=$A63,TRUNC('2019'!O$2:O$50),0))+SUM(IF('2018'!$A$2:$A$50=$A63,TRUNC('2018'!O$2:O$50),0))+SUM(IF('2017'!$A$2:$A$50=$A63,TRUNC('2017'!O$2:O$50),0))+SUM(IF('2016'!$A$2:$A$50=$A63,TRUNC('2016'!O$2:O$50),0))+SUM(IF('2015'!$A$2:$A$50=$A63,TRUNC('2015'!O$2:O$50),0))+SUM(IF('2014'!$A$2:$A$50=$A63,TRUNC('2014'!O$2:O$50),0))+SUM(IF('2013'!$A$2:$A$50=$A63,TRUNC('2013'!O$2:O$50),0))+SUM(IF('2012'!$A$2:$A$50=$A63,TRUNC('2012'!O$2:O$50),0))</f>
        <v>27</v>
      </c>
      <c r="AB63" s="21" cm="1">
        <f t="array" ref="AB63">SUM(IF('2024'!$A$2:$A$50=$A63,MOD('2024'!Q$2:Q$50,1),0))+SUM(IF('2023'!$A$2:$A$50=$A63,MOD('2023'!Q$2:Q$50,1),0))+SUM(IF('2022'!$A$2:$A$50=$A63,MOD('2022'!O$2:O$50,1),0))+SUM(IF('2021'!$A$2:$A$50=$A63,MOD('2021'!O$2:O$50,1),0))+SUM(IF('2020'!$A$2:$A$50=$A63,MOD('2020'!O$2:O$50,1),0))+SUM(IF('2019'!$A$2:$A$50=$A63,MOD('2019'!O$2:O$50,1),0))+SUM(IF('2018'!$A$2:$A$50=$A63,MOD('2018'!O$2:O$50,1),0))+SUM(IF('2017'!$A$2:$A$50=$A63,MOD('2017'!O$2:O$50,1),0))+SUM(IF('2016'!$A$2:$A$50=$A63,MOD('2016'!O$2:O$50,1),0))+SUM(IF('2015'!$A$2:$A$50=$A63,MOD('2015'!O$2:O$50,1),0))+SUM(IF('2014'!$A$2:$A$50=$A63,MOD('2014'!O$2:O$50,1),0))+SUM(IF('2013'!$A$2:$A$50=$A63,MOD('2013'!O$2:O$50,1),0))+SUM(IF('2012'!$A$2:$A$50=$A63,MOD('2012'!O$2:O$50,1),0))</f>
        <v>0</v>
      </c>
      <c r="AC63" s="21">
        <f t="shared" si="6"/>
        <v>0</v>
      </c>
    </row>
    <row r="64" spans="1:29" ht="14.25" customHeight="1" x14ac:dyDescent="0.6">
      <c r="A64" s="13" t="s">
        <v>82</v>
      </c>
      <c r="B64" s="14">
        <f>SUMIF('2024'!$A$2:$A$50,$A64,'2024'!B$2:B$50)+SUMIF('2023'!$A$2:$A$50,$A64,'2023'!B$2:B$50)+SUMIF('2022'!$A$2:$A$50,$A64,'2022'!B$2:B$50)+SUMIF('2021'!$A$2:$A$50,$A64,'2021'!B$2:B$50)+SUMIF('2020'!$A$2:$A$50,$A64,'2020'!B$2:B$50)+SUMIF('2019'!$A$2:$A$50,$A64,'2019'!B$2:B$50)+SUMIF('2018'!$A$2:$A$50,$A64,'2018'!B$2:B$50)+SUMIF('2017'!$A$2:$A$50,$A64,'2017'!B$2:B$50)+SUMIF('2016'!$A$2:$A$50,$A64,'2016'!B$2:B$50)+SUMIF('2015'!$A$2:$A$50,$A64,'2015'!B$2:B$50)+SUMIF('2014'!$A$2:$A$50,$A64,'2014'!B$2:B$50)+SUMIF('2013'!$A$2:$A$50,$A64,'2013'!B$2:B$50)+SUMIF('2012'!$A$2:$A$50,$A64,'2012'!B$2:B$50)</f>
        <v>3</v>
      </c>
      <c r="C64" s="14">
        <f>SUMIF('2024'!$A$2:$A$50,$A64,'2024'!C$2:C$50)+SUMIF('2023'!$A$2:$A$50,$A64,'2023'!C$2:C$50)+SUMIF('2022'!$A$2:$A$50,$A64,'2022'!C$2:C$50)+SUMIF('2021'!$A$2:$A$50,$A64,'2021'!C$2:C$50)+SUMIF('2020'!$A$2:$A$50,$A64,'2020'!C$2:C$50)+SUMIF('2019'!$A$2:$A$50,$A64,'2019'!C$2:C$50)+SUMIF('2018'!$A$2:$A$50,$A64,'2018'!C$2:C$50)+SUMIF('2017'!$A$2:$A$50,$A64,'2017'!C$2:C$50)+SUMIF('2016'!$A$2:$A$50,$A64,'2016'!C$2:C$50)+SUMIF('2015'!$A$2:$A$50,$A64,'2015'!C$2:C$50)+SUMIF('2014'!$A$2:$A$50,$A64,'2014'!C$2:C$50)+SUMIF('2013'!$A$2:$A$50,$A64,'2013'!C$2:C$50)+SUMIF('2012'!$A$2:$A$50,$A64,'2012'!C$2:C$50)</f>
        <v>3</v>
      </c>
      <c r="D64" s="14">
        <f>SUMIF('2024'!$A$2:$A$50,$A64,'2024'!D$2:D$50)+SUMIF('2023'!$A$2:$A$50,$A64,'2023'!D$2:D$50)+SUMIF('2022'!$A$2:$A$50,$A64,'2022'!D$2:D$50)+SUMIF('2021'!$A$2:$A$50,$A64,'2021'!D$2:D$50)+SUMIF('2020'!$A$2:$A$50,$A64,'2020'!D$2:D$50)+SUMIF('2019'!$A$2:$A$50,$A64,'2019'!D$2:D$50)+SUMIF('2018'!$A$2:$A$50,$A64,'2018'!D$2:D$50)+SUMIF('2017'!$A$2:$A$50,$A64,'2017'!D$2:D$50)+SUMIF('2016'!$A$2:$A$50,$A64,'2016'!D$2:D$50)+SUMIF('2015'!$A$2:$A$50,$A64,'2015'!D$2:D$50)+SUMIF('2014'!$A$2:$A$50,$A64,'2014'!D$2:D$50)+SUMIF('2013'!$A$2:$A$50,$A64,'2013'!D$2:D$50)+SUMIF('2012'!$A$2:$A$50,$A64,'2012'!D$2:D$50)</f>
        <v>61</v>
      </c>
      <c r="E64" s="14" cm="1">
        <f t="array" ref="E64">MAX(IF('2024'!$A$2:$A$50=$A64,'2024'!E$2:E$50),IF('2023'!$A$2:$A$50=$A64,'2023'!E$2:E$50),IF('2022'!$A$2:$A$50=$A64,'2022'!E$2:E$50),IF('2021'!$A$2:$A$50=$A64,'2021'!E$2:E$50),IF('2020'!$A$2:$A$50=$A64,'2020'!E$2:E$50),IF('2019'!$A$2:$A$50=$A64,'2019'!E$2:E$50),IF('2018'!$A$2:$A$50=$A64,'2018'!E$2:E$50),IF('2017'!$A$2:$A$50=$A64,'2017'!E$2:E$50),IF('2016'!$A$2:$A$50=$A64,'2016'!E$2:E$50),IF('2015'!$A$2:$A$50=$A64,'2015'!E$2:E$50),IF('2014'!$A$2:$A$50=$A64,'2014'!E$2:E$50),IF('2013'!$A$2:$A$50=$A64,'2013'!E$2:E$50),IF('2012'!$A$2:$A$50=$A64,'2012'!E$2:E$50))</f>
        <v>36</v>
      </c>
      <c r="F64" s="14">
        <f>SUMIF('2024'!$A$2:$A$50,$A64,'2024'!F$2:F$50)+SUMIF('2023'!$A$2:$A$50,$A64,'2023'!F$2:F$50)+SUMIF('2022'!$A$2:$A$50,$A64,'2022'!F$2:F$50)+SUMIF('2021'!$A$2:$A$50,$A64,'2021'!F$2:F$50)+SUMIF('2020'!$A$2:$A$50,$A64,'2020'!F$2:F$50)+SUMIF('2019'!$A$2:$A$50,$A64,'2019'!F$2:F$50)+SUMIF('2018'!$A$2:$A$50,$A64,'2018'!F$2:F$50)+SUMIF('2017'!$A$2:$A$50,$A64,'2017'!F$2:F$50)+SUMIF('2016'!$A$2:$A$50,$A64,'2016'!F$2:F$50)+SUMIF('2015'!$A$2:$A$50,$A64,'2015'!F$2:F$50)+SUMIF('2014'!$A$2:$A$50,$A64,'2014'!F$2:F$50)+SUMIF('2013'!$A$2:$A$50,$A64,'2013'!F$2:F$50)+SUMIF('2012'!$A$2:$A$50,$A64,'2012'!F$2:F$50)</f>
        <v>1</v>
      </c>
      <c r="G64" s="15">
        <f t="shared" si="7"/>
        <v>30.5</v>
      </c>
      <c r="H64" s="14">
        <f>SUMIF('2024'!$A$2:$A$50,$A64,'2024'!H$2:H$50)+SUMIF('2023'!$A$2:$A$50,$A64,'2023'!H$2:H$50)+SUMIF('2022'!$A$2:$A$50,$A64,'2022'!H$2:H$50)+SUMIF('2021'!$A$2:$A$50,$A64,'2021'!H$2:H$50)+SUMIF('2020'!$A$2:$A$50,$A64,'2020'!H$2:H$50)+SUMIF('2019'!$A$2:$A$50,$A64,'2019'!H$2:H$50)+SUMIF('2018'!$A$2:$A$50,$A64,'2018'!H$2:H$50)+SUMIF('2017'!$A$2:$A$50,$A64,'2017'!H$2:H$50)+SUMIF('2016'!$A$2:$A$50,$A64,'2016'!H$2:H$50)+SUMIF('2015'!$A$2:$A$50,$A64,'2015'!H$2:H$50)+SUMIF('2014'!$A$2:$A$50,$A64,'2014'!H$2:H$50)+SUMIF('2013'!$A$2:$A$50,$A64,'2013'!H$2:H$50)+SUMIF('2012'!$A$2:$A$50,$A64,'2012'!H$2:H$50)</f>
        <v>0</v>
      </c>
      <c r="I64" s="14">
        <f>SUMIF('2024'!$A$2:$A$50,$A64,'2024'!I$2:I$50)+SUMIF('2023'!$A$2:$A$50,$A64,'2023'!I$2:I$50)+SUMIF('2022'!$A$2:$A$50,$A64,'2022'!I$2:I$50)+SUMIF('2021'!$A$2:$A$50,$A64,'2021'!I$2:I$50)+SUMIF('2020'!$A$2:$A$50,$A64,'2020'!I$2:I$50)+SUMIF('2019'!$A$2:$A$50,$A64,'2019'!I$2:I$50)+SUMIF('2018'!$A$2:$A$50,$A64,'2018'!I$2:I$50)+SUMIF('2017'!$A$2:$A$50,$A64,'2017'!I$2:I$50)+SUMIF('2016'!$A$2:$A$50,$A64,'2016'!I$2:I$50)+SUMIF('2015'!$A$2:$A$50,$A64,'2015'!I$2:I$50)+SUMIF('2014'!$A$2:$A$50,$A64,'2014'!I$2:I$50)+SUMIF('2013'!$A$2:$A$50,$A64,'2013'!I$2:I$50)+SUMIF('2012'!$A$2:$A$50,$A64,'2012'!I$2:I$50)</f>
        <v>0</v>
      </c>
      <c r="J64" s="14">
        <f>SUMIF('2024'!$A$2:$A$50,$A64,'2024'!J$2:J$50)+SUMIF('2023'!$A$2:$A$50,$A64,'2023'!J$2:J$50)</f>
        <v>0</v>
      </c>
      <c r="K64" s="14">
        <f>SUMIF('2024'!$A$2:$A$50,$A64,'2024'!K$2:K$50)+SUMIF('2023'!$A$2:$A$50,$A64,'2023'!K$2:K$50)</f>
        <v>0</v>
      </c>
      <c r="L64" s="14">
        <f>SUMIF('2024'!$A$2:$A$50,$A64,'2024'!L$2:L$50)+SUMIF('2023'!$A$2:$A$50,$A64,'2023'!L$2:L$50)+SUMIF('2022'!$A$2:$A$50,$A64,'2022'!J$2:J$50)+SUMIF('2021'!$A$2:$A$50,$A64,'2021'!J$2:J$50)+SUMIF('2020'!$A$2:$A$50,$A64,'2020'!J$2:J$50)+SUMIF('2019'!$A$2:$A$50,$A64,'2019'!J$2:J$50)+SUMIF('2018'!$A$2:$A$50,$A64,'2018'!J$2:J$50)+SUMIF('2017'!$A$2:$A$50,$A64,'2017'!J$2:J$50)+SUMIF('2016'!$A$2:$A$50,$A64,'2016'!J$2:J$50)+SUMIF('2015'!$A$2:$A$50,$A64,'2015'!J$2:J$50)+SUMIF('2014'!$A$2:$A$50,$A64,'2014'!J$2:J$50)+SUMIF('2013'!$A$2:$A$50,$A64,'2013'!J$2:J$50)+SUMIF('2012'!$A$2:$A$50,$A64,'2012'!J$2:J$50)</f>
        <v>0</v>
      </c>
      <c r="M64" s="14">
        <f>SUMIF('2024'!$A$2:$A$50,$A64,'2024'!M$2:M$50)+SUMIF('2023'!$A$2:$A$50,$A64,'2023'!M$2:M$50)+SUMIF('2022'!$A$2:$A$50,$A64,'2022'!K$2:K$50)+SUMIF('2021'!$A$2:$A$50,$A64,'2021'!K$2:K$50)+SUMIF('2020'!$A$2:$A$50,$A64,'2020'!K$2:K$50)+SUMIF('2019'!$A$2:$A$50,$A64,'2019'!K$2:K$50)+SUMIF('2018'!$A$2:$A$50,$A64,'2018'!K$2:K$50)+SUMIF('2017'!$A$2:$A$50,$A64,'2017'!K$2:K$50)+SUMIF('2016'!$A$2:$A$50,$A64,'2016'!K$2:K$50)+SUMIF('2015'!$A$2:$A$50,$A64,'2015'!K$2:K$50)+SUMIF('2014'!$A$2:$A$50,$A64,'2014'!K$2:K$50)+SUMIF('2013'!$A$2:$A$50,$A64,'2013'!K$2:K$50)+SUMIF('2012'!$A$2:$A$50,$A64,'2012'!K$2:K$50)</f>
        <v>2</v>
      </c>
      <c r="N64" s="14">
        <f>SUMIF('2024'!$A$2:$A$50,$A64,'2024'!N$2:N$50)+SUMIF('2023'!$A$2:$A$50,$A64,'2023'!N$2:N$50)+SUMIF('2022'!$A$2:$A$50,$A64,'2022'!L$2:L$50)+SUMIF('2021'!$A$2:$A$50,$A64,'2021'!L$2:L$50)+SUMIF('2020'!$A$2:$A$50,$A64,'2020'!L$2:L$50)+SUMIF('2019'!$A$2:$A$50,$A64,'2019'!L$2:L$50)+SUMIF('2018'!$A$2:$A$50,$A64,'2018'!L$2:L$50)+SUMIF('2017'!$A$2:$A$50,$A64,'2017'!L$2:L$50)+SUMIF('2016'!$A$2:$A$50,$A64,'2016'!L$2:L$50)+SUMIF('2015'!$A$2:$A$50,$A64,'2015'!L$2:L$50)+SUMIF('2014'!$A$2:$A$50,$A64,'2014'!L$2:L$50)+SUMIF('2013'!$A$2:$A$50,$A64,'2013'!L$2:L$50)+SUMIF('2012'!$A$2:$A$50,$A64,'2012'!L$2:L$50)</f>
        <v>0</v>
      </c>
      <c r="O64" s="14">
        <f>SUMIF('2024'!$A$2:$A$50,$A64,'2024'!O$2:O$50)+SUMIF('2023'!$A$2:$A$50,$A64,'2023'!O$2:O$50)+SUMIF('2022'!$A$2:$A$50,$A64,'2022'!M$2:M$50)+SUMIF('2021'!$A$2:$A$50,$A64,'2021'!M$2:M$50)+SUMIF('2020'!$A$2:$A$50,$A64,'2020'!M$2:M$50)+SUMIF('2019'!$A$2:$A$50,$A64,'2019'!M$2:M$50)+SUMIF('2018'!$A$2:$A$50,$A64,'2018'!M$2:M$50)+SUMIF('2017'!$A$2:$A$50,$A64,'2017'!M$2:M$50)+SUMIF('2016'!$A$2:$A$50,$A64,'2016'!M$2:M$50)+SUMIF('2015'!$A$2:$A$50,$A64,'2015'!M$2:M$50)+SUMIF('2014'!$A$2:$A$50,$A64,'2014'!M$2:M$50)+SUMIF('2013'!$A$2:$A$50,$A64,'2013'!M$2:M$50)+SUMIF('2012'!$A$2:$A$50,$A64,'2012'!M$2:M$50)</f>
        <v>0</v>
      </c>
      <c r="P64" s="14">
        <f t="shared" si="8"/>
        <v>2</v>
      </c>
      <c r="Q64" s="14">
        <f t="shared" si="9"/>
        <v>10</v>
      </c>
      <c r="R64" s="14">
        <f>SUMIF('2024'!$A$2:$A$50,$A64,'2024'!R$2:R$50)+SUMIF('2023'!$A$2:$A$50,$A64,'2023'!R$2:R$50)+SUMIF('2022'!$A$2:$A$50,$A64,'2022'!P$2:P$50)+SUMIF('2021'!$A$2:$A$50,$A64,'2021'!P$2:P$50)+SUMIF('2020'!$A$2:$A$50,$A64,'2020'!P$2:P$50)+SUMIF('2019'!$A$2:$A$50,$A64,'2019'!P$2:P$50)+SUMIF('2018'!$A$2:$A$50,$A64,'2018'!P$2:P$50)+SUMIF('2017'!$A$2:$A$50,$A64,'2017'!P$2:P$50)+SUMIF('2016'!$A$2:$A$50,$A64,'2016'!P$2:P$50)+SUMIF('2015'!$A$2:$A$50,$A64,'2015'!P$2:P$50)+SUMIF('2014'!$A$2:$A$50,$A64,'2014'!P$2:P$50)+SUMIF('2013'!$A$2:$A$50,$A64,'2013'!P$2:P$50)+SUMIF('2012'!$A$2:$A$50,$A64,'2012'!P$2:P$50)</f>
        <v>60</v>
      </c>
      <c r="S64" s="14">
        <f>SUMIF('2024'!$A$2:$A$50,$A64,'2024'!S$2:S$50)+SUMIF('2023'!$A$2:$A$50,$A64,'2023'!S$2:S$50)+SUMIF('2022'!$A$2:$A$50,$A64,'2022'!Q$2:Q$50)+SUMIF('2021'!$A$2:$A$50,$A64,'2021'!Q$2:Q$50)+SUMIF('2020'!$A$2:$A$50,$A64,'2020'!Q$2:Q$50)+SUMIF('2019'!$A$2:$A$50,$A64,'2019'!Q$2:Q$50)+SUMIF('2018'!$A$2:$A$50,$A64,'2018'!Q$2:Q$50)+SUMIF('2017'!$A$2:$A$50,$A64,'2017'!Q$2:Q$50)+SUMIF('2016'!$A$2:$A$50,$A64,'2016'!Q$2:Q$50)+SUMIF('2015'!$A$2:$A$50,$A64,'2015'!Q$2:Q$50)+SUMIF('2014'!$A$2:$A$50,$A64,'2014'!Q$2:Q$50)+SUMIF('2013'!$A$2:$A$50,$A64,'2013'!Q$2:Q$50)+SUMIF('2012'!$A$2:$A$50,$A64,'2012'!Q$2:Q$50)</f>
        <v>0</v>
      </c>
      <c r="T64" s="15" t="str">
        <f t="shared" si="10"/>
        <v xml:space="preserve"> </v>
      </c>
      <c r="U64" s="15">
        <f t="shared" si="11"/>
        <v>6</v>
      </c>
      <c r="V64" s="16" t="str">
        <f t="shared" si="12"/>
        <v xml:space="preserve"> </v>
      </c>
      <c r="W64" s="17" cm="1">
        <f t="array" ref="W64">MAX(IF('2024'!$A$2:$A$50=$A64,'2024'!$W$2:$W$50),IF('2023'!$A$2:$A$50=$A64,'2023'!$W$2:$W$50),IF('2022'!$A$2:$A$50=$A64,'2022'!$U$2:U$50),IF('2021'!$A$2:$A$50=$A64,'2021'!$U$2:U$50),IF('2020'!$A$2:$A$50=$A64,'2020'!$U$2:U$50),IF('2019'!$A$2:$A$50=$A64,'2019'!$U$2:U$50),IF('2018'!$A$2:$A$50=$A64,'2018'!$U$2:U$50),IF('2017'!$A$2:$A$50=$A64,'2017'!$U$2:U$50),IF('2016'!$A$2:$A$50=$A64,'2016'!$U$2:U$50),IF('2015'!$A$2:$A$50=$A64,'2015'!$U$2:U$50),IF('2014'!$A$2:$A$50=$A64,'2014'!$U$2:U$50),IF('2013'!$A$2:$A$50=$A64,'2013'!$U$2:U$50),IF('2012'!$A$2:$A$50=$A64,'2012'!$U$2:U$50))</f>
        <v>0</v>
      </c>
      <c r="X64" s="18" t="s">
        <v>23</v>
      </c>
      <c r="Y64" s="19" cm="1">
        <f t="array" ref="Y64">MIN(IF(IF('2024'!$A$2:A$50=$A64,1,0)*IF('2024'!$W$2:$W$50=$W64,1,0)&gt;0,'2024'!$Y$2:$Y$50),IF(IF('2023'!$A$2:A$50=$A64,1,0)*IF('2023'!$W$2:$W$50=$W64,1,0)&gt;0,'2023'!$Y$2:$Y$50),IF(IF('2022'!$A$2:A$50=$A64,1,0)*IF('2022'!$U$2:$U$50=$W64,1,0)&gt;0,'2022'!$W$2:$W$50),IF(IF('2021'!$A$2:A$50=$A64,1,0)*IF('2021'!$U$2:$U$50=$W64,1,0)&gt;0,'2021'!$W$2:$W$50),IF(IF('2020'!$A$2:A$50=$A64,1,0)*IF('2020'!$U$2:$U$50=$W64,1,0)&gt;0,'2020'!$W$2:$W$50),IF(IF('2019'!$A$2:A$50=$A64,1,0)*IF('2019'!$U$2:$U$50=$W64,1,0)&gt;0,'2019'!$W$2:$W$50),IF(IF('2018'!$A$2:A$50=$A64,1,0)*IF('2018'!$U$2:$U$50=$W64,1,0)&gt;0,'2018'!$W$2:$W$50),IF(IF('2017'!$A$2:A$50=$A64,1,0)*IF('2017'!$U$2:$U$50=$W64,1,0)&gt;0,'2017'!$W$2:$W$50),IF(IF('2016'!$A$2:A$50=$A64,1,0)*IF('2016'!$U$2:$U$50=$W64,1,0)&gt;0,'2016'!$W$2:$W$50),IF(IF('2015'!$A$2:A$50=$A64,1,0)*IF('2015'!$U$2:$U$50=$W64,1,0)&gt;0,'2015'!$W$2:$W$50),IF(IF('2014'!$A$2:A$50=$A64,1,0)*IF('2014'!$U$2:$U$50=$W64,1,0)&gt;0,'2014'!$W$2:$W$50),IF(IF('2013'!$A$2:A$50=$A64,1,0)*IF('2013'!$U$2:$U$50=$W64,1,0)&gt;0,'2013'!$W$2:$W$50),IF(IF('2012'!$A$2:A$50=$A64,1,0)*IF('2012'!$U$2:$U$50=$W64,1,0)&gt;0,'2012'!$W$2:$W$50))</f>
        <v>0</v>
      </c>
      <c r="Z64" s="20"/>
      <c r="AA64" s="21" cm="1">
        <f t="array" ref="AA64">SUM(IF('2024'!$A$2:$A$50=$A64,TRUNC('2024'!Q$2:Q$50),0))+SUM(IF('2023'!$A$2:$A$50=$A64,TRUNC('2023'!Q$2:Q$50),0))+SUM(IF('2022'!$A$2:$A$50=$A64,TRUNC('2022'!O$2:O$50),0))+SUM(IF('2021'!$A$2:$A$50=$A64,TRUNC('2021'!O$2:O$50),0))+SUM(IF('2020'!$A$2:$A$50=$A64,TRUNC('2020'!O$2:O$50),0))+SUM(IF('2019'!$A$2:$A$50=$A64,TRUNC('2019'!O$2:O$50),0))+SUM(IF('2018'!$A$2:$A$50=$A64,TRUNC('2018'!O$2:O$50),0))+SUM(IF('2017'!$A$2:$A$50=$A64,TRUNC('2017'!O$2:O$50),0))+SUM(IF('2016'!$A$2:$A$50=$A64,TRUNC('2016'!O$2:O$50),0))+SUM(IF('2015'!$A$2:$A$50=$A64,TRUNC('2015'!O$2:O$50),0))+SUM(IF('2014'!$A$2:$A$50=$A64,TRUNC('2014'!O$2:O$50),0))+SUM(IF('2013'!$A$2:$A$50=$A64,TRUNC('2013'!O$2:O$50),0))+SUM(IF('2012'!$A$2:$A$50=$A64,TRUNC('2012'!O$2:O$50),0))</f>
        <v>10</v>
      </c>
      <c r="AB64" s="21" cm="1">
        <f t="array" ref="AB64">SUM(IF('2024'!$A$2:$A$50=$A64,MOD('2024'!Q$2:Q$50,1),0))+SUM(IF('2023'!$A$2:$A$50=$A64,MOD('2023'!Q$2:Q$50,1),0))+SUM(IF('2022'!$A$2:$A$50=$A64,MOD('2022'!O$2:O$50,1),0))+SUM(IF('2021'!$A$2:$A$50=$A64,MOD('2021'!O$2:O$50,1),0))+SUM(IF('2020'!$A$2:$A$50=$A64,MOD('2020'!O$2:O$50,1),0))+SUM(IF('2019'!$A$2:$A$50=$A64,MOD('2019'!O$2:O$50,1),0))+SUM(IF('2018'!$A$2:$A$50=$A64,MOD('2018'!O$2:O$50,1),0))+SUM(IF('2017'!$A$2:$A$50=$A64,MOD('2017'!O$2:O$50,1),0))+SUM(IF('2016'!$A$2:$A$50=$A64,MOD('2016'!O$2:O$50,1),0))+SUM(IF('2015'!$A$2:$A$50=$A64,MOD('2015'!O$2:O$50,1),0))+SUM(IF('2014'!$A$2:$A$50=$A64,MOD('2014'!O$2:O$50,1),0))+SUM(IF('2013'!$A$2:$A$50=$A64,MOD('2013'!O$2:O$50,1),0))+SUM(IF('2012'!$A$2:$A$50=$A64,MOD('2012'!O$2:O$50,1),0))</f>
        <v>0</v>
      </c>
      <c r="AC64" s="21">
        <f t="shared" si="6"/>
        <v>0</v>
      </c>
    </row>
    <row r="65" spans="1:29" ht="14.25" customHeight="1" x14ac:dyDescent="0.6">
      <c r="A65" s="13" t="s">
        <v>83</v>
      </c>
      <c r="B65" s="14">
        <f>SUMIF('2024'!$A$2:$A$50,$A65,'2024'!B$2:B$50)+SUMIF('2023'!$A$2:$A$50,$A65,'2023'!B$2:B$50)+SUMIF('2022'!$A$2:$A$50,$A65,'2022'!B$2:B$50)+SUMIF('2021'!$A$2:$A$50,$A65,'2021'!B$2:B$50)+SUMIF('2020'!$A$2:$A$50,$A65,'2020'!B$2:B$50)+SUMIF('2019'!$A$2:$A$50,$A65,'2019'!B$2:B$50)+SUMIF('2018'!$A$2:$A$50,$A65,'2018'!B$2:B$50)+SUMIF('2017'!$A$2:$A$50,$A65,'2017'!B$2:B$50)+SUMIF('2016'!$A$2:$A$50,$A65,'2016'!B$2:B$50)+SUMIF('2015'!$A$2:$A$50,$A65,'2015'!B$2:B$50)+SUMIF('2014'!$A$2:$A$50,$A65,'2014'!B$2:B$50)+SUMIF('2013'!$A$2:$A$50,$A65,'2013'!B$2:B$50)+SUMIF('2012'!$A$2:$A$50,$A65,'2012'!B$2:B$50)</f>
        <v>2</v>
      </c>
      <c r="C65" s="14">
        <f>SUMIF('2024'!$A$2:$A$50,$A65,'2024'!C$2:C$50)+SUMIF('2023'!$A$2:$A$50,$A65,'2023'!C$2:C$50)+SUMIF('2022'!$A$2:$A$50,$A65,'2022'!C$2:C$50)+SUMIF('2021'!$A$2:$A$50,$A65,'2021'!C$2:C$50)+SUMIF('2020'!$A$2:$A$50,$A65,'2020'!C$2:C$50)+SUMIF('2019'!$A$2:$A$50,$A65,'2019'!C$2:C$50)+SUMIF('2018'!$A$2:$A$50,$A65,'2018'!C$2:C$50)+SUMIF('2017'!$A$2:$A$50,$A65,'2017'!C$2:C$50)+SUMIF('2016'!$A$2:$A$50,$A65,'2016'!C$2:C$50)+SUMIF('2015'!$A$2:$A$50,$A65,'2015'!C$2:C$50)+SUMIF('2014'!$A$2:$A$50,$A65,'2014'!C$2:C$50)+SUMIF('2013'!$A$2:$A$50,$A65,'2013'!C$2:C$50)+SUMIF('2012'!$A$2:$A$50,$A65,'2012'!C$2:C$50)</f>
        <v>2</v>
      </c>
      <c r="D65" s="14">
        <f>SUMIF('2024'!$A$2:$A$50,$A65,'2024'!D$2:D$50)+SUMIF('2023'!$A$2:$A$50,$A65,'2023'!D$2:D$50)+SUMIF('2022'!$A$2:$A$50,$A65,'2022'!D$2:D$50)+SUMIF('2021'!$A$2:$A$50,$A65,'2021'!D$2:D$50)+SUMIF('2020'!$A$2:$A$50,$A65,'2020'!D$2:D$50)+SUMIF('2019'!$A$2:$A$50,$A65,'2019'!D$2:D$50)+SUMIF('2018'!$A$2:$A$50,$A65,'2018'!D$2:D$50)+SUMIF('2017'!$A$2:$A$50,$A65,'2017'!D$2:D$50)+SUMIF('2016'!$A$2:$A$50,$A65,'2016'!D$2:D$50)+SUMIF('2015'!$A$2:$A$50,$A65,'2015'!D$2:D$50)+SUMIF('2014'!$A$2:$A$50,$A65,'2014'!D$2:D$50)+SUMIF('2013'!$A$2:$A$50,$A65,'2013'!D$2:D$50)+SUMIF('2012'!$A$2:$A$50,$A65,'2012'!D$2:D$50)</f>
        <v>54</v>
      </c>
      <c r="E65" s="14" cm="1">
        <f t="array" ref="E65">MAX(IF('2024'!$A$2:$A$50=$A65,'2024'!E$2:E$50),IF('2023'!$A$2:$A$50=$A65,'2023'!E$2:E$50),IF('2022'!$A$2:$A$50=$A65,'2022'!E$2:E$50),IF('2021'!$A$2:$A$50=$A65,'2021'!E$2:E$50),IF('2020'!$A$2:$A$50=$A65,'2020'!E$2:E$50),IF('2019'!$A$2:$A$50=$A65,'2019'!E$2:E$50),IF('2018'!$A$2:$A$50=$A65,'2018'!E$2:E$50),IF('2017'!$A$2:$A$50=$A65,'2017'!E$2:E$50),IF('2016'!$A$2:$A$50=$A65,'2016'!E$2:E$50),IF('2015'!$A$2:$A$50=$A65,'2015'!E$2:E$50),IF('2014'!$A$2:$A$50=$A65,'2014'!E$2:E$50),IF('2013'!$A$2:$A$50=$A65,'2013'!E$2:E$50),IF('2012'!$A$2:$A$50=$A65,'2012'!E$2:E$50))</f>
        <v>46</v>
      </c>
      <c r="F65" s="14">
        <f>SUMIF('2024'!$A$2:$A$50,$A65,'2024'!F$2:F$50)+SUMIF('2023'!$A$2:$A$50,$A65,'2023'!F$2:F$50)+SUMIF('2022'!$A$2:$A$50,$A65,'2022'!F$2:F$50)+SUMIF('2021'!$A$2:$A$50,$A65,'2021'!F$2:F$50)+SUMIF('2020'!$A$2:$A$50,$A65,'2020'!F$2:F$50)+SUMIF('2019'!$A$2:$A$50,$A65,'2019'!F$2:F$50)+SUMIF('2018'!$A$2:$A$50,$A65,'2018'!F$2:F$50)+SUMIF('2017'!$A$2:$A$50,$A65,'2017'!F$2:F$50)+SUMIF('2016'!$A$2:$A$50,$A65,'2016'!F$2:F$50)+SUMIF('2015'!$A$2:$A$50,$A65,'2015'!F$2:F$50)+SUMIF('2014'!$A$2:$A$50,$A65,'2014'!F$2:F$50)+SUMIF('2013'!$A$2:$A$50,$A65,'2013'!F$2:F$50)+SUMIF('2012'!$A$2:$A$50,$A65,'2012'!F$2:F$50)</f>
        <v>0</v>
      </c>
      <c r="G65" s="15">
        <f t="shared" si="7"/>
        <v>27</v>
      </c>
      <c r="H65" s="14">
        <f>SUMIF('2024'!$A$2:$A$50,$A65,'2024'!H$2:H$50)+SUMIF('2023'!$A$2:$A$50,$A65,'2023'!H$2:H$50)+SUMIF('2022'!$A$2:$A$50,$A65,'2022'!H$2:H$50)+SUMIF('2021'!$A$2:$A$50,$A65,'2021'!H$2:H$50)+SUMIF('2020'!$A$2:$A$50,$A65,'2020'!H$2:H$50)+SUMIF('2019'!$A$2:$A$50,$A65,'2019'!H$2:H$50)+SUMIF('2018'!$A$2:$A$50,$A65,'2018'!H$2:H$50)+SUMIF('2017'!$A$2:$A$50,$A65,'2017'!H$2:H$50)+SUMIF('2016'!$A$2:$A$50,$A65,'2016'!H$2:H$50)+SUMIF('2015'!$A$2:$A$50,$A65,'2015'!H$2:H$50)+SUMIF('2014'!$A$2:$A$50,$A65,'2014'!H$2:H$50)+SUMIF('2013'!$A$2:$A$50,$A65,'2013'!H$2:H$50)+SUMIF('2012'!$A$2:$A$50,$A65,'2012'!H$2:H$50)</f>
        <v>0</v>
      </c>
      <c r="I65" s="14">
        <f>SUMIF('2024'!$A$2:$A$50,$A65,'2024'!I$2:I$50)+SUMIF('2023'!$A$2:$A$50,$A65,'2023'!I$2:I$50)+SUMIF('2022'!$A$2:$A$50,$A65,'2022'!I$2:I$50)+SUMIF('2021'!$A$2:$A$50,$A65,'2021'!I$2:I$50)+SUMIF('2020'!$A$2:$A$50,$A65,'2020'!I$2:I$50)+SUMIF('2019'!$A$2:$A$50,$A65,'2019'!I$2:I$50)+SUMIF('2018'!$A$2:$A$50,$A65,'2018'!I$2:I$50)+SUMIF('2017'!$A$2:$A$50,$A65,'2017'!I$2:I$50)+SUMIF('2016'!$A$2:$A$50,$A65,'2016'!I$2:I$50)+SUMIF('2015'!$A$2:$A$50,$A65,'2015'!I$2:I$50)+SUMIF('2014'!$A$2:$A$50,$A65,'2014'!I$2:I$50)+SUMIF('2013'!$A$2:$A$50,$A65,'2013'!I$2:I$50)+SUMIF('2012'!$A$2:$A$50,$A65,'2012'!I$2:I$50)</f>
        <v>0</v>
      </c>
      <c r="J65" s="14">
        <f>SUMIF('2024'!$A$2:$A$50,$A65,'2024'!J$2:J$50)+SUMIF('2023'!$A$2:$A$50,$A65,'2023'!J$2:J$50)</f>
        <v>0</v>
      </c>
      <c r="K65" s="14">
        <f>SUMIF('2024'!$A$2:$A$50,$A65,'2024'!K$2:K$50)+SUMIF('2023'!$A$2:$A$50,$A65,'2023'!K$2:K$50)</f>
        <v>0</v>
      </c>
      <c r="L65" s="14">
        <f>SUMIF('2024'!$A$2:$A$50,$A65,'2024'!L$2:L$50)+SUMIF('2023'!$A$2:$A$50,$A65,'2023'!L$2:L$50)+SUMIF('2022'!$A$2:$A$50,$A65,'2022'!J$2:J$50)+SUMIF('2021'!$A$2:$A$50,$A65,'2021'!J$2:J$50)+SUMIF('2020'!$A$2:$A$50,$A65,'2020'!J$2:J$50)+SUMIF('2019'!$A$2:$A$50,$A65,'2019'!J$2:J$50)+SUMIF('2018'!$A$2:$A$50,$A65,'2018'!J$2:J$50)+SUMIF('2017'!$A$2:$A$50,$A65,'2017'!J$2:J$50)+SUMIF('2016'!$A$2:$A$50,$A65,'2016'!J$2:J$50)+SUMIF('2015'!$A$2:$A$50,$A65,'2015'!J$2:J$50)+SUMIF('2014'!$A$2:$A$50,$A65,'2014'!J$2:J$50)+SUMIF('2013'!$A$2:$A$50,$A65,'2013'!J$2:J$50)+SUMIF('2012'!$A$2:$A$50,$A65,'2012'!J$2:J$50)</f>
        <v>0</v>
      </c>
      <c r="M65" s="14">
        <f>SUMIF('2024'!$A$2:$A$50,$A65,'2024'!M$2:M$50)+SUMIF('2023'!$A$2:$A$50,$A65,'2023'!M$2:M$50)+SUMIF('2022'!$A$2:$A$50,$A65,'2022'!K$2:K$50)+SUMIF('2021'!$A$2:$A$50,$A65,'2021'!K$2:K$50)+SUMIF('2020'!$A$2:$A$50,$A65,'2020'!K$2:K$50)+SUMIF('2019'!$A$2:$A$50,$A65,'2019'!K$2:K$50)+SUMIF('2018'!$A$2:$A$50,$A65,'2018'!K$2:K$50)+SUMIF('2017'!$A$2:$A$50,$A65,'2017'!K$2:K$50)+SUMIF('2016'!$A$2:$A$50,$A65,'2016'!K$2:K$50)+SUMIF('2015'!$A$2:$A$50,$A65,'2015'!K$2:K$50)+SUMIF('2014'!$A$2:$A$50,$A65,'2014'!K$2:K$50)+SUMIF('2013'!$A$2:$A$50,$A65,'2013'!K$2:K$50)+SUMIF('2012'!$A$2:$A$50,$A65,'2012'!K$2:K$50)</f>
        <v>0</v>
      </c>
      <c r="N65" s="14">
        <f>SUMIF('2024'!$A$2:$A$50,$A65,'2024'!N$2:N$50)+SUMIF('2023'!$A$2:$A$50,$A65,'2023'!N$2:N$50)+SUMIF('2022'!$A$2:$A$50,$A65,'2022'!L$2:L$50)+SUMIF('2021'!$A$2:$A$50,$A65,'2021'!L$2:L$50)+SUMIF('2020'!$A$2:$A$50,$A65,'2020'!L$2:L$50)+SUMIF('2019'!$A$2:$A$50,$A65,'2019'!L$2:L$50)+SUMIF('2018'!$A$2:$A$50,$A65,'2018'!L$2:L$50)+SUMIF('2017'!$A$2:$A$50,$A65,'2017'!L$2:L$50)+SUMIF('2016'!$A$2:$A$50,$A65,'2016'!L$2:L$50)+SUMIF('2015'!$A$2:$A$50,$A65,'2015'!L$2:L$50)+SUMIF('2014'!$A$2:$A$50,$A65,'2014'!L$2:L$50)+SUMIF('2013'!$A$2:$A$50,$A65,'2013'!L$2:L$50)+SUMIF('2012'!$A$2:$A$50,$A65,'2012'!L$2:L$50)</f>
        <v>0</v>
      </c>
      <c r="O65" s="14">
        <f>SUMIF('2024'!$A$2:$A$50,$A65,'2024'!O$2:O$50)+SUMIF('2023'!$A$2:$A$50,$A65,'2023'!O$2:O$50)+SUMIF('2022'!$A$2:$A$50,$A65,'2022'!M$2:M$50)+SUMIF('2021'!$A$2:$A$50,$A65,'2021'!M$2:M$50)+SUMIF('2020'!$A$2:$A$50,$A65,'2020'!M$2:M$50)+SUMIF('2019'!$A$2:$A$50,$A65,'2019'!M$2:M$50)+SUMIF('2018'!$A$2:$A$50,$A65,'2018'!M$2:M$50)+SUMIF('2017'!$A$2:$A$50,$A65,'2017'!M$2:M$50)+SUMIF('2016'!$A$2:$A$50,$A65,'2016'!M$2:M$50)+SUMIF('2015'!$A$2:$A$50,$A65,'2015'!M$2:M$50)+SUMIF('2014'!$A$2:$A$50,$A65,'2014'!M$2:M$50)+SUMIF('2013'!$A$2:$A$50,$A65,'2013'!M$2:M$50)+SUMIF('2012'!$A$2:$A$50,$A65,'2012'!M$2:M$50)</f>
        <v>0</v>
      </c>
      <c r="P65" s="14">
        <f t="shared" si="8"/>
        <v>0</v>
      </c>
      <c r="Q65" s="14">
        <f t="shared" si="9"/>
        <v>1</v>
      </c>
      <c r="R65" s="14">
        <f>SUMIF('2024'!$A$2:$A$50,$A65,'2024'!R$2:R$50)+SUMIF('2023'!$A$2:$A$50,$A65,'2023'!R$2:R$50)+SUMIF('2022'!$A$2:$A$50,$A65,'2022'!P$2:P$50)+SUMIF('2021'!$A$2:$A$50,$A65,'2021'!P$2:P$50)+SUMIF('2020'!$A$2:$A$50,$A65,'2020'!P$2:P$50)+SUMIF('2019'!$A$2:$A$50,$A65,'2019'!P$2:P$50)+SUMIF('2018'!$A$2:$A$50,$A65,'2018'!P$2:P$50)+SUMIF('2017'!$A$2:$A$50,$A65,'2017'!P$2:P$50)+SUMIF('2016'!$A$2:$A$50,$A65,'2016'!P$2:P$50)+SUMIF('2015'!$A$2:$A$50,$A65,'2015'!P$2:P$50)+SUMIF('2014'!$A$2:$A$50,$A65,'2014'!P$2:P$50)+SUMIF('2013'!$A$2:$A$50,$A65,'2013'!P$2:P$50)+SUMIF('2012'!$A$2:$A$50,$A65,'2012'!P$2:P$50)</f>
        <v>8</v>
      </c>
      <c r="S65" s="14">
        <f>SUMIF('2024'!$A$2:$A$50,$A65,'2024'!S$2:S$50)+SUMIF('2023'!$A$2:$A$50,$A65,'2023'!S$2:S$50)+SUMIF('2022'!$A$2:$A$50,$A65,'2022'!Q$2:Q$50)+SUMIF('2021'!$A$2:$A$50,$A65,'2021'!Q$2:Q$50)+SUMIF('2020'!$A$2:$A$50,$A65,'2020'!Q$2:Q$50)+SUMIF('2019'!$A$2:$A$50,$A65,'2019'!Q$2:Q$50)+SUMIF('2018'!$A$2:$A$50,$A65,'2018'!Q$2:Q$50)+SUMIF('2017'!$A$2:$A$50,$A65,'2017'!Q$2:Q$50)+SUMIF('2016'!$A$2:$A$50,$A65,'2016'!Q$2:Q$50)+SUMIF('2015'!$A$2:$A$50,$A65,'2015'!Q$2:Q$50)+SUMIF('2014'!$A$2:$A$50,$A65,'2014'!Q$2:Q$50)+SUMIF('2013'!$A$2:$A$50,$A65,'2013'!Q$2:Q$50)+SUMIF('2012'!$A$2:$A$50,$A65,'2012'!Q$2:Q$50)</f>
        <v>0</v>
      </c>
      <c r="T65" s="15" t="str">
        <f t="shared" si="10"/>
        <v xml:space="preserve"> </v>
      </c>
      <c r="U65" s="15">
        <f t="shared" si="11"/>
        <v>8</v>
      </c>
      <c r="V65" s="16" t="str">
        <f t="shared" si="12"/>
        <v xml:space="preserve"> </v>
      </c>
      <c r="W65" s="17" cm="1">
        <f t="array" ref="W65">MAX(IF('2024'!$A$2:$A$50=$A65,'2024'!$W$2:$W$50),IF('2023'!$A$2:$A$50=$A65,'2023'!$W$2:$W$50),IF('2022'!$A$2:$A$50=$A65,'2022'!$U$2:U$50),IF('2021'!$A$2:$A$50=$A65,'2021'!$U$2:U$50),IF('2020'!$A$2:$A$50=$A65,'2020'!$U$2:U$50),IF('2019'!$A$2:$A$50=$A65,'2019'!$U$2:U$50),IF('2018'!$A$2:$A$50=$A65,'2018'!$U$2:U$50),IF('2017'!$A$2:$A$50=$A65,'2017'!$U$2:U$50),IF('2016'!$A$2:$A$50=$A65,'2016'!$U$2:U$50),IF('2015'!$A$2:$A$50=$A65,'2015'!$U$2:U$50),IF('2014'!$A$2:$A$50=$A65,'2014'!$U$2:U$50),IF('2013'!$A$2:$A$50=$A65,'2013'!$U$2:U$50),IF('2012'!$A$2:$A$50=$A65,'2012'!$U$2:U$50))</f>
        <v>0</v>
      </c>
      <c r="X65" s="18" t="s">
        <v>23</v>
      </c>
      <c r="Y65" s="19" cm="1">
        <f t="array" ref="Y65">MIN(IF(IF('2024'!$A$2:A$50=$A65,1,0)*IF('2024'!$W$2:$W$50=$W65,1,0)&gt;0,'2024'!$Y$2:$Y$50),IF(IF('2023'!$A$2:A$50=$A65,1,0)*IF('2023'!$W$2:$W$50=$W65,1,0)&gt;0,'2023'!$Y$2:$Y$50),IF(IF('2022'!$A$2:A$50=$A65,1,0)*IF('2022'!$U$2:$U$50=$W65,1,0)&gt;0,'2022'!$W$2:$W$50),IF(IF('2021'!$A$2:A$50=$A65,1,0)*IF('2021'!$U$2:$U$50=$W65,1,0)&gt;0,'2021'!$W$2:$W$50),IF(IF('2020'!$A$2:A$50=$A65,1,0)*IF('2020'!$U$2:$U$50=$W65,1,0)&gt;0,'2020'!$W$2:$W$50),IF(IF('2019'!$A$2:A$50=$A65,1,0)*IF('2019'!$U$2:$U$50=$W65,1,0)&gt;0,'2019'!$W$2:$W$50),IF(IF('2018'!$A$2:A$50=$A65,1,0)*IF('2018'!$U$2:$U$50=$W65,1,0)&gt;0,'2018'!$W$2:$W$50),IF(IF('2017'!$A$2:A$50=$A65,1,0)*IF('2017'!$U$2:$U$50=$W65,1,0)&gt;0,'2017'!$W$2:$W$50),IF(IF('2016'!$A$2:A$50=$A65,1,0)*IF('2016'!$U$2:$U$50=$W65,1,0)&gt;0,'2016'!$W$2:$W$50),IF(IF('2015'!$A$2:A$50=$A65,1,0)*IF('2015'!$U$2:$U$50=$W65,1,0)&gt;0,'2015'!$W$2:$W$50),IF(IF('2014'!$A$2:A$50=$A65,1,0)*IF('2014'!$U$2:$U$50=$W65,1,0)&gt;0,'2014'!$W$2:$W$50),IF(IF('2013'!$A$2:A$50=$A65,1,0)*IF('2013'!$U$2:$U$50=$W65,1,0)&gt;0,'2013'!$W$2:$W$50),IF(IF('2012'!$A$2:A$50=$A65,1,0)*IF('2012'!$U$2:$U$50=$W65,1,0)&gt;0,'2012'!$W$2:$W$50))</f>
        <v>0</v>
      </c>
      <c r="Z65" s="20"/>
      <c r="AA65" s="21" cm="1">
        <f t="array" ref="AA65">SUM(IF('2024'!$A$2:$A$50=$A65,TRUNC('2024'!Q$2:Q$50),0))+SUM(IF('2023'!$A$2:$A$50=$A65,TRUNC('2023'!Q$2:Q$50),0))+SUM(IF('2022'!$A$2:$A$50=$A65,TRUNC('2022'!O$2:O$50),0))+SUM(IF('2021'!$A$2:$A$50=$A65,TRUNC('2021'!O$2:O$50),0))+SUM(IF('2020'!$A$2:$A$50=$A65,TRUNC('2020'!O$2:O$50),0))+SUM(IF('2019'!$A$2:$A$50=$A65,TRUNC('2019'!O$2:O$50),0))+SUM(IF('2018'!$A$2:$A$50=$A65,TRUNC('2018'!O$2:O$50),0))+SUM(IF('2017'!$A$2:$A$50=$A65,TRUNC('2017'!O$2:O$50),0))+SUM(IF('2016'!$A$2:$A$50=$A65,TRUNC('2016'!O$2:O$50),0))+SUM(IF('2015'!$A$2:$A$50=$A65,TRUNC('2015'!O$2:O$50),0))+SUM(IF('2014'!$A$2:$A$50=$A65,TRUNC('2014'!O$2:O$50),0))+SUM(IF('2013'!$A$2:$A$50=$A65,TRUNC('2013'!O$2:O$50),0))+SUM(IF('2012'!$A$2:$A$50=$A65,TRUNC('2012'!O$2:O$50),0))</f>
        <v>1</v>
      </c>
      <c r="AB65" s="21" cm="1">
        <f t="array" ref="AB65">SUM(IF('2024'!$A$2:$A$50=$A65,MOD('2024'!Q$2:Q$50,1),0))+SUM(IF('2023'!$A$2:$A$50=$A65,MOD('2023'!Q$2:Q$50,1),0))+SUM(IF('2022'!$A$2:$A$50=$A65,MOD('2022'!O$2:O$50,1),0))+SUM(IF('2021'!$A$2:$A$50=$A65,MOD('2021'!O$2:O$50,1),0))+SUM(IF('2020'!$A$2:$A$50=$A65,MOD('2020'!O$2:O$50,1),0))+SUM(IF('2019'!$A$2:$A$50=$A65,MOD('2019'!O$2:O$50,1),0))+SUM(IF('2018'!$A$2:$A$50=$A65,MOD('2018'!O$2:O$50,1),0))+SUM(IF('2017'!$A$2:$A$50=$A65,MOD('2017'!O$2:O$50,1),0))+SUM(IF('2016'!$A$2:$A$50=$A65,MOD('2016'!O$2:O$50,1),0))+SUM(IF('2015'!$A$2:$A$50=$A65,MOD('2015'!O$2:O$50,1),0))+SUM(IF('2014'!$A$2:$A$50=$A65,MOD('2014'!O$2:O$50,1),0))+SUM(IF('2013'!$A$2:$A$50=$A65,MOD('2013'!O$2:O$50,1),0))+SUM(IF('2012'!$A$2:$A$50=$A65,MOD('2012'!O$2:O$50,1),0))</f>
        <v>0</v>
      </c>
      <c r="AC65" s="21">
        <f t="shared" si="6"/>
        <v>0</v>
      </c>
    </row>
    <row r="66" spans="1:29" ht="14.25" customHeight="1" x14ac:dyDescent="0.6">
      <c r="A66" s="13" t="s">
        <v>84</v>
      </c>
      <c r="B66" s="14">
        <f>SUMIF('2024'!$A$2:$A$50,$A66,'2024'!B$2:B$50)+SUMIF('2023'!$A$2:$A$50,$A66,'2023'!B$2:B$50)+SUMIF('2022'!$A$2:$A$50,$A66,'2022'!B$2:B$50)+SUMIF('2021'!$A$2:$A$50,$A66,'2021'!B$2:B$50)+SUMIF('2020'!$A$2:$A$50,$A66,'2020'!B$2:B$50)+SUMIF('2019'!$A$2:$A$50,$A66,'2019'!B$2:B$50)+SUMIF('2018'!$A$2:$A$50,$A66,'2018'!B$2:B$50)+SUMIF('2017'!$A$2:$A$50,$A66,'2017'!B$2:B$50)+SUMIF('2016'!$A$2:$A$50,$A66,'2016'!B$2:B$50)+SUMIF('2015'!$A$2:$A$50,$A66,'2015'!B$2:B$50)+SUMIF('2014'!$A$2:$A$50,$A66,'2014'!B$2:B$50)+SUMIF('2013'!$A$2:$A$50,$A66,'2013'!B$2:B$50)+SUMIF('2012'!$A$2:$A$50,$A66,'2012'!B$2:B$50)</f>
        <v>1</v>
      </c>
      <c r="C66" s="14">
        <f>SUMIF('2024'!$A$2:$A$50,$A66,'2024'!C$2:C$50)+SUMIF('2023'!$A$2:$A$50,$A66,'2023'!C$2:C$50)+SUMIF('2022'!$A$2:$A$50,$A66,'2022'!C$2:C$50)+SUMIF('2021'!$A$2:$A$50,$A66,'2021'!C$2:C$50)+SUMIF('2020'!$A$2:$A$50,$A66,'2020'!C$2:C$50)+SUMIF('2019'!$A$2:$A$50,$A66,'2019'!C$2:C$50)+SUMIF('2018'!$A$2:$A$50,$A66,'2018'!C$2:C$50)+SUMIF('2017'!$A$2:$A$50,$A66,'2017'!C$2:C$50)+SUMIF('2016'!$A$2:$A$50,$A66,'2016'!C$2:C$50)+SUMIF('2015'!$A$2:$A$50,$A66,'2015'!C$2:C$50)+SUMIF('2014'!$A$2:$A$50,$A66,'2014'!C$2:C$50)+SUMIF('2013'!$A$2:$A$50,$A66,'2013'!C$2:C$50)+SUMIF('2012'!$A$2:$A$50,$A66,'2012'!C$2:C$50)</f>
        <v>1</v>
      </c>
      <c r="D66" s="14">
        <f>SUMIF('2024'!$A$2:$A$50,$A66,'2024'!D$2:D$50)+SUMIF('2023'!$A$2:$A$50,$A66,'2023'!D$2:D$50)+SUMIF('2022'!$A$2:$A$50,$A66,'2022'!D$2:D$50)+SUMIF('2021'!$A$2:$A$50,$A66,'2021'!D$2:D$50)+SUMIF('2020'!$A$2:$A$50,$A66,'2020'!D$2:D$50)+SUMIF('2019'!$A$2:$A$50,$A66,'2019'!D$2:D$50)+SUMIF('2018'!$A$2:$A$50,$A66,'2018'!D$2:D$50)+SUMIF('2017'!$A$2:$A$50,$A66,'2017'!D$2:D$50)+SUMIF('2016'!$A$2:$A$50,$A66,'2016'!D$2:D$50)+SUMIF('2015'!$A$2:$A$50,$A66,'2015'!D$2:D$50)+SUMIF('2014'!$A$2:$A$50,$A66,'2014'!D$2:D$50)+SUMIF('2013'!$A$2:$A$50,$A66,'2013'!D$2:D$50)+SUMIF('2012'!$A$2:$A$50,$A66,'2012'!D$2:D$50)</f>
        <v>1</v>
      </c>
      <c r="E66" s="14" cm="1">
        <f t="array" ref="E66">MAX(IF('2024'!$A$2:$A$50=$A66,'2024'!E$2:E$50),IF('2023'!$A$2:$A$50=$A66,'2023'!E$2:E$50),IF('2022'!$A$2:$A$50=$A66,'2022'!E$2:E$50),IF('2021'!$A$2:$A$50=$A66,'2021'!E$2:E$50),IF('2020'!$A$2:$A$50=$A66,'2020'!E$2:E$50),IF('2019'!$A$2:$A$50=$A66,'2019'!E$2:E$50),IF('2018'!$A$2:$A$50=$A66,'2018'!E$2:E$50),IF('2017'!$A$2:$A$50=$A66,'2017'!E$2:E$50),IF('2016'!$A$2:$A$50=$A66,'2016'!E$2:E$50),IF('2015'!$A$2:$A$50=$A66,'2015'!E$2:E$50),IF('2014'!$A$2:$A$50=$A66,'2014'!E$2:E$50),IF('2013'!$A$2:$A$50=$A66,'2013'!E$2:E$50),IF('2012'!$A$2:$A$50=$A66,'2012'!E$2:E$50))</f>
        <v>1</v>
      </c>
      <c r="F66" s="14">
        <f>SUMIF('2024'!$A$2:$A$50,$A66,'2024'!F$2:F$50)+SUMIF('2023'!$A$2:$A$50,$A66,'2023'!F$2:F$50)+SUMIF('2022'!$A$2:$A$50,$A66,'2022'!F$2:F$50)+SUMIF('2021'!$A$2:$A$50,$A66,'2021'!F$2:F$50)+SUMIF('2020'!$A$2:$A$50,$A66,'2020'!F$2:F$50)+SUMIF('2019'!$A$2:$A$50,$A66,'2019'!F$2:F$50)+SUMIF('2018'!$A$2:$A$50,$A66,'2018'!F$2:F$50)+SUMIF('2017'!$A$2:$A$50,$A66,'2017'!F$2:F$50)+SUMIF('2016'!$A$2:$A$50,$A66,'2016'!F$2:F$50)+SUMIF('2015'!$A$2:$A$50,$A66,'2015'!F$2:F$50)+SUMIF('2014'!$A$2:$A$50,$A66,'2014'!F$2:F$50)+SUMIF('2013'!$A$2:$A$50,$A66,'2013'!F$2:F$50)+SUMIF('2012'!$A$2:$A$50,$A66,'2012'!F$2:F$50)</f>
        <v>0</v>
      </c>
      <c r="G66" s="15">
        <f t="shared" ref="G66:G97" si="13">IFERROR(D66/(C66-F66),0)</f>
        <v>1</v>
      </c>
      <c r="H66" s="14">
        <f>SUMIF('2024'!$A$2:$A$50,$A66,'2024'!H$2:H$50)+SUMIF('2023'!$A$2:$A$50,$A66,'2023'!H$2:H$50)+SUMIF('2022'!$A$2:$A$50,$A66,'2022'!H$2:H$50)+SUMIF('2021'!$A$2:$A$50,$A66,'2021'!H$2:H$50)+SUMIF('2020'!$A$2:$A$50,$A66,'2020'!H$2:H$50)+SUMIF('2019'!$A$2:$A$50,$A66,'2019'!H$2:H$50)+SUMIF('2018'!$A$2:$A$50,$A66,'2018'!H$2:H$50)+SUMIF('2017'!$A$2:$A$50,$A66,'2017'!H$2:H$50)+SUMIF('2016'!$A$2:$A$50,$A66,'2016'!H$2:H$50)+SUMIF('2015'!$A$2:$A$50,$A66,'2015'!H$2:H$50)+SUMIF('2014'!$A$2:$A$50,$A66,'2014'!H$2:H$50)+SUMIF('2013'!$A$2:$A$50,$A66,'2013'!H$2:H$50)+SUMIF('2012'!$A$2:$A$50,$A66,'2012'!H$2:H$50)</f>
        <v>0</v>
      </c>
      <c r="I66" s="14">
        <f>SUMIF('2024'!$A$2:$A$50,$A66,'2024'!I$2:I$50)+SUMIF('2023'!$A$2:$A$50,$A66,'2023'!I$2:I$50)+SUMIF('2022'!$A$2:$A$50,$A66,'2022'!I$2:I$50)+SUMIF('2021'!$A$2:$A$50,$A66,'2021'!I$2:I$50)+SUMIF('2020'!$A$2:$A$50,$A66,'2020'!I$2:I$50)+SUMIF('2019'!$A$2:$A$50,$A66,'2019'!I$2:I$50)+SUMIF('2018'!$A$2:$A$50,$A66,'2018'!I$2:I$50)+SUMIF('2017'!$A$2:$A$50,$A66,'2017'!I$2:I$50)+SUMIF('2016'!$A$2:$A$50,$A66,'2016'!I$2:I$50)+SUMIF('2015'!$A$2:$A$50,$A66,'2015'!I$2:I$50)+SUMIF('2014'!$A$2:$A$50,$A66,'2014'!I$2:I$50)+SUMIF('2013'!$A$2:$A$50,$A66,'2013'!I$2:I$50)+SUMIF('2012'!$A$2:$A$50,$A66,'2012'!I$2:I$50)</f>
        <v>0</v>
      </c>
      <c r="J66" s="14">
        <f>SUMIF('2024'!$A$2:$A$50,$A66,'2024'!J$2:J$50)+SUMIF('2023'!$A$2:$A$50,$A66,'2023'!J$2:J$50)</f>
        <v>0</v>
      </c>
      <c r="K66" s="14">
        <f>SUMIF('2024'!$A$2:$A$50,$A66,'2024'!K$2:K$50)+SUMIF('2023'!$A$2:$A$50,$A66,'2023'!K$2:K$50)</f>
        <v>0</v>
      </c>
      <c r="L66" s="14">
        <f>SUMIF('2024'!$A$2:$A$50,$A66,'2024'!L$2:L$50)+SUMIF('2023'!$A$2:$A$50,$A66,'2023'!L$2:L$50)+SUMIF('2022'!$A$2:$A$50,$A66,'2022'!J$2:J$50)+SUMIF('2021'!$A$2:$A$50,$A66,'2021'!J$2:J$50)+SUMIF('2020'!$A$2:$A$50,$A66,'2020'!J$2:J$50)+SUMIF('2019'!$A$2:$A$50,$A66,'2019'!J$2:J$50)+SUMIF('2018'!$A$2:$A$50,$A66,'2018'!J$2:J$50)+SUMIF('2017'!$A$2:$A$50,$A66,'2017'!J$2:J$50)+SUMIF('2016'!$A$2:$A$50,$A66,'2016'!J$2:J$50)+SUMIF('2015'!$A$2:$A$50,$A66,'2015'!J$2:J$50)+SUMIF('2014'!$A$2:$A$50,$A66,'2014'!J$2:J$50)+SUMIF('2013'!$A$2:$A$50,$A66,'2013'!J$2:J$50)+SUMIF('2012'!$A$2:$A$50,$A66,'2012'!J$2:J$50)</f>
        <v>0</v>
      </c>
      <c r="M66" s="14">
        <f>SUMIF('2024'!$A$2:$A$50,$A66,'2024'!M$2:M$50)+SUMIF('2023'!$A$2:$A$50,$A66,'2023'!M$2:M$50)+SUMIF('2022'!$A$2:$A$50,$A66,'2022'!K$2:K$50)+SUMIF('2021'!$A$2:$A$50,$A66,'2021'!K$2:K$50)+SUMIF('2020'!$A$2:$A$50,$A66,'2020'!K$2:K$50)+SUMIF('2019'!$A$2:$A$50,$A66,'2019'!K$2:K$50)+SUMIF('2018'!$A$2:$A$50,$A66,'2018'!K$2:K$50)+SUMIF('2017'!$A$2:$A$50,$A66,'2017'!K$2:K$50)+SUMIF('2016'!$A$2:$A$50,$A66,'2016'!K$2:K$50)+SUMIF('2015'!$A$2:$A$50,$A66,'2015'!K$2:K$50)+SUMIF('2014'!$A$2:$A$50,$A66,'2014'!K$2:K$50)+SUMIF('2013'!$A$2:$A$50,$A66,'2013'!K$2:K$50)+SUMIF('2012'!$A$2:$A$50,$A66,'2012'!K$2:K$50)</f>
        <v>2</v>
      </c>
      <c r="N66" s="14">
        <f>SUMIF('2024'!$A$2:$A$50,$A66,'2024'!N$2:N$50)+SUMIF('2023'!$A$2:$A$50,$A66,'2023'!N$2:N$50)+SUMIF('2022'!$A$2:$A$50,$A66,'2022'!L$2:L$50)+SUMIF('2021'!$A$2:$A$50,$A66,'2021'!L$2:L$50)+SUMIF('2020'!$A$2:$A$50,$A66,'2020'!L$2:L$50)+SUMIF('2019'!$A$2:$A$50,$A66,'2019'!L$2:L$50)+SUMIF('2018'!$A$2:$A$50,$A66,'2018'!L$2:L$50)+SUMIF('2017'!$A$2:$A$50,$A66,'2017'!L$2:L$50)+SUMIF('2016'!$A$2:$A$50,$A66,'2016'!L$2:L$50)+SUMIF('2015'!$A$2:$A$50,$A66,'2015'!L$2:L$50)+SUMIF('2014'!$A$2:$A$50,$A66,'2014'!L$2:L$50)+SUMIF('2013'!$A$2:$A$50,$A66,'2013'!L$2:L$50)+SUMIF('2012'!$A$2:$A$50,$A66,'2012'!L$2:L$50)</f>
        <v>0</v>
      </c>
      <c r="O66" s="14">
        <f>SUMIF('2024'!$A$2:$A$50,$A66,'2024'!O$2:O$50)+SUMIF('2023'!$A$2:$A$50,$A66,'2023'!O$2:O$50)+SUMIF('2022'!$A$2:$A$50,$A66,'2022'!M$2:M$50)+SUMIF('2021'!$A$2:$A$50,$A66,'2021'!M$2:M$50)+SUMIF('2020'!$A$2:$A$50,$A66,'2020'!M$2:M$50)+SUMIF('2019'!$A$2:$A$50,$A66,'2019'!M$2:M$50)+SUMIF('2018'!$A$2:$A$50,$A66,'2018'!M$2:M$50)+SUMIF('2017'!$A$2:$A$50,$A66,'2017'!M$2:M$50)+SUMIF('2016'!$A$2:$A$50,$A66,'2016'!M$2:M$50)+SUMIF('2015'!$A$2:$A$50,$A66,'2015'!M$2:M$50)+SUMIF('2014'!$A$2:$A$50,$A66,'2014'!M$2:M$50)+SUMIF('2013'!$A$2:$A$50,$A66,'2013'!M$2:M$50)+SUMIF('2012'!$A$2:$A$50,$A66,'2012'!M$2:M$50)</f>
        <v>0</v>
      </c>
      <c r="P66" s="14">
        <f t="shared" ref="P66:P97" si="14">M66+N66+O66</f>
        <v>2</v>
      </c>
      <c r="Q66" s="14">
        <f t="shared" ref="Q66:Q97" si="15">AA66+AC66</f>
        <v>0</v>
      </c>
      <c r="R66" s="14">
        <f>SUMIF('2024'!$A$2:$A$50,$A66,'2024'!R$2:R$50)+SUMIF('2023'!$A$2:$A$50,$A66,'2023'!R$2:R$50)+SUMIF('2022'!$A$2:$A$50,$A66,'2022'!P$2:P$50)+SUMIF('2021'!$A$2:$A$50,$A66,'2021'!P$2:P$50)+SUMIF('2020'!$A$2:$A$50,$A66,'2020'!P$2:P$50)+SUMIF('2019'!$A$2:$A$50,$A66,'2019'!P$2:P$50)+SUMIF('2018'!$A$2:$A$50,$A66,'2018'!P$2:P$50)+SUMIF('2017'!$A$2:$A$50,$A66,'2017'!P$2:P$50)+SUMIF('2016'!$A$2:$A$50,$A66,'2016'!P$2:P$50)+SUMIF('2015'!$A$2:$A$50,$A66,'2015'!P$2:P$50)+SUMIF('2014'!$A$2:$A$50,$A66,'2014'!P$2:P$50)+SUMIF('2013'!$A$2:$A$50,$A66,'2013'!P$2:P$50)+SUMIF('2012'!$A$2:$A$50,$A66,'2012'!P$2:P$50)</f>
        <v>0</v>
      </c>
      <c r="S66" s="14">
        <f>SUMIF('2024'!$A$2:$A$50,$A66,'2024'!S$2:S$50)+SUMIF('2023'!$A$2:$A$50,$A66,'2023'!S$2:S$50)+SUMIF('2022'!$A$2:$A$50,$A66,'2022'!Q$2:Q$50)+SUMIF('2021'!$A$2:$A$50,$A66,'2021'!Q$2:Q$50)+SUMIF('2020'!$A$2:$A$50,$A66,'2020'!Q$2:Q$50)+SUMIF('2019'!$A$2:$A$50,$A66,'2019'!Q$2:Q$50)+SUMIF('2018'!$A$2:$A$50,$A66,'2018'!Q$2:Q$50)+SUMIF('2017'!$A$2:$A$50,$A66,'2017'!Q$2:Q$50)+SUMIF('2016'!$A$2:$A$50,$A66,'2016'!Q$2:Q$50)+SUMIF('2015'!$A$2:$A$50,$A66,'2015'!Q$2:Q$50)+SUMIF('2014'!$A$2:$A$50,$A66,'2014'!Q$2:Q$50)+SUMIF('2013'!$A$2:$A$50,$A66,'2013'!Q$2:Q$50)+SUMIF('2012'!$A$2:$A$50,$A66,'2012'!Q$2:Q$50)</f>
        <v>0</v>
      </c>
      <c r="T66" s="15" t="str">
        <f t="shared" ref="T66:T97" si="16">IFERROR(R66/S66," ")</f>
        <v xml:space="preserve"> </v>
      </c>
      <c r="U66" s="15" t="str">
        <f t="shared" ref="U66:U97" si="17">IFERROR(R66/Q66," ")</f>
        <v xml:space="preserve"> </v>
      </c>
      <c r="V66" s="16" t="str">
        <f t="shared" ref="V66:V97" si="18">IFERROR(((TRUNC(Q66)*6)+(MOD(Q66,1)*10))/S66," ")</f>
        <v xml:space="preserve"> </v>
      </c>
      <c r="W66" s="17" cm="1">
        <f t="array" ref="W66">MAX(IF('2024'!$A$2:$A$50=$A66,'2024'!$W$2:$W$50),IF('2023'!$A$2:$A$50=$A66,'2023'!$W$2:$W$50),IF('2022'!$A$2:$A$50=$A66,'2022'!$U$2:U$50),IF('2021'!$A$2:$A$50=$A66,'2021'!$U$2:U$50),IF('2020'!$A$2:$A$50=$A66,'2020'!$U$2:U$50),IF('2019'!$A$2:$A$50=$A66,'2019'!$U$2:U$50),IF('2018'!$A$2:$A$50=$A66,'2018'!$U$2:U$50),IF('2017'!$A$2:$A$50=$A66,'2017'!$U$2:U$50),IF('2016'!$A$2:$A$50=$A66,'2016'!$U$2:U$50),IF('2015'!$A$2:$A$50=$A66,'2015'!$U$2:U$50),IF('2014'!$A$2:$A$50=$A66,'2014'!$U$2:U$50),IF('2013'!$A$2:$A$50=$A66,'2013'!$U$2:U$50),IF('2012'!$A$2:$A$50=$A66,'2012'!$U$2:U$50))</f>
        <v>0</v>
      </c>
      <c r="X66" s="18" t="s">
        <v>23</v>
      </c>
      <c r="Y66" s="19" cm="1">
        <f t="array" ref="Y66">MIN(IF(IF('2024'!$A$2:A$50=$A66,1,0)*IF('2024'!$W$2:$W$50=$W66,1,0)&gt;0,'2024'!$Y$2:$Y$50),IF(IF('2023'!$A$2:A$50=$A66,1,0)*IF('2023'!$W$2:$W$50=$W66,1,0)&gt;0,'2023'!$Y$2:$Y$50),IF(IF('2022'!$A$2:A$50=$A66,1,0)*IF('2022'!$U$2:$U$50=$W66,1,0)&gt;0,'2022'!$W$2:$W$50),IF(IF('2021'!$A$2:A$50=$A66,1,0)*IF('2021'!$U$2:$U$50=$W66,1,0)&gt;0,'2021'!$W$2:$W$50),IF(IF('2020'!$A$2:A$50=$A66,1,0)*IF('2020'!$U$2:$U$50=$W66,1,0)&gt;0,'2020'!$W$2:$W$50),IF(IF('2019'!$A$2:A$50=$A66,1,0)*IF('2019'!$U$2:$U$50=$W66,1,0)&gt;0,'2019'!$W$2:$W$50),IF(IF('2018'!$A$2:A$50=$A66,1,0)*IF('2018'!$U$2:$U$50=$W66,1,0)&gt;0,'2018'!$W$2:$W$50),IF(IF('2017'!$A$2:A$50=$A66,1,0)*IF('2017'!$U$2:$U$50=$W66,1,0)&gt;0,'2017'!$W$2:$W$50),IF(IF('2016'!$A$2:A$50=$A66,1,0)*IF('2016'!$U$2:$U$50=$W66,1,0)&gt;0,'2016'!$W$2:$W$50),IF(IF('2015'!$A$2:A$50=$A66,1,0)*IF('2015'!$U$2:$U$50=$W66,1,0)&gt;0,'2015'!$W$2:$W$50),IF(IF('2014'!$A$2:A$50=$A66,1,0)*IF('2014'!$U$2:$U$50=$W66,1,0)&gt;0,'2014'!$W$2:$W$50),IF(IF('2013'!$A$2:A$50=$A66,1,0)*IF('2013'!$U$2:$U$50=$W66,1,0)&gt;0,'2013'!$W$2:$W$50),IF(IF('2012'!$A$2:A$50=$A66,1,0)*IF('2012'!$U$2:$U$50=$W66,1,0)&gt;0,'2012'!$W$2:$W$50))</f>
        <v>0</v>
      </c>
      <c r="Z66" s="20"/>
      <c r="AA66" s="21" cm="1">
        <f t="array" ref="AA66">SUM(IF('2024'!$A$2:$A$50=$A66,TRUNC('2024'!Q$2:Q$50),0))+SUM(IF('2023'!$A$2:$A$50=$A66,TRUNC('2023'!Q$2:Q$50),0))+SUM(IF('2022'!$A$2:$A$50=$A66,TRUNC('2022'!O$2:O$50),0))+SUM(IF('2021'!$A$2:$A$50=$A66,TRUNC('2021'!O$2:O$50),0))+SUM(IF('2020'!$A$2:$A$50=$A66,TRUNC('2020'!O$2:O$50),0))+SUM(IF('2019'!$A$2:$A$50=$A66,TRUNC('2019'!O$2:O$50),0))+SUM(IF('2018'!$A$2:$A$50=$A66,TRUNC('2018'!O$2:O$50),0))+SUM(IF('2017'!$A$2:$A$50=$A66,TRUNC('2017'!O$2:O$50),0))+SUM(IF('2016'!$A$2:$A$50=$A66,TRUNC('2016'!O$2:O$50),0))+SUM(IF('2015'!$A$2:$A$50=$A66,TRUNC('2015'!O$2:O$50),0))+SUM(IF('2014'!$A$2:$A$50=$A66,TRUNC('2014'!O$2:O$50),0))+SUM(IF('2013'!$A$2:$A$50=$A66,TRUNC('2013'!O$2:O$50),0))+SUM(IF('2012'!$A$2:$A$50=$A66,TRUNC('2012'!O$2:O$50),0))</f>
        <v>0</v>
      </c>
      <c r="AB66" s="21" cm="1">
        <f t="array" ref="AB66">SUM(IF('2024'!$A$2:$A$50=$A66,MOD('2024'!Q$2:Q$50,1),0))+SUM(IF('2023'!$A$2:$A$50=$A66,MOD('2023'!Q$2:Q$50,1),0))+SUM(IF('2022'!$A$2:$A$50=$A66,MOD('2022'!O$2:O$50,1),0))+SUM(IF('2021'!$A$2:$A$50=$A66,MOD('2021'!O$2:O$50,1),0))+SUM(IF('2020'!$A$2:$A$50=$A66,MOD('2020'!O$2:O$50,1),0))+SUM(IF('2019'!$A$2:$A$50=$A66,MOD('2019'!O$2:O$50,1),0))+SUM(IF('2018'!$A$2:$A$50=$A66,MOD('2018'!O$2:O$50,1),0))+SUM(IF('2017'!$A$2:$A$50=$A66,MOD('2017'!O$2:O$50,1),0))+SUM(IF('2016'!$A$2:$A$50=$A66,MOD('2016'!O$2:O$50,1),0))+SUM(IF('2015'!$A$2:$A$50=$A66,MOD('2015'!O$2:O$50,1),0))+SUM(IF('2014'!$A$2:$A$50=$A66,MOD('2014'!O$2:O$50,1),0))+SUM(IF('2013'!$A$2:$A$50=$A66,MOD('2013'!O$2:O$50,1),0))+SUM(IF('2012'!$A$2:$A$50=$A66,MOD('2012'!O$2:O$50,1),0))</f>
        <v>0</v>
      </c>
      <c r="AC66" s="21">
        <f t="shared" si="6"/>
        <v>0</v>
      </c>
    </row>
    <row r="67" spans="1:29" ht="14.25" customHeight="1" x14ac:dyDescent="0.6">
      <c r="A67" s="13" t="s">
        <v>85</v>
      </c>
      <c r="B67" s="14">
        <f>SUMIF('2024'!$A$2:$A$50,$A67,'2024'!B$2:B$50)+SUMIF('2023'!$A$2:$A$50,$A67,'2023'!B$2:B$50)+SUMIF('2022'!$A$2:$A$50,$A67,'2022'!B$2:B$50)+SUMIF('2021'!$A$2:$A$50,$A67,'2021'!B$2:B$50)+SUMIF('2020'!$A$2:$A$50,$A67,'2020'!B$2:B$50)+SUMIF('2019'!$A$2:$A$50,$A67,'2019'!B$2:B$50)+SUMIF('2018'!$A$2:$A$50,$A67,'2018'!B$2:B$50)+SUMIF('2017'!$A$2:$A$50,$A67,'2017'!B$2:B$50)+SUMIF('2016'!$A$2:$A$50,$A67,'2016'!B$2:B$50)+SUMIF('2015'!$A$2:$A$50,$A67,'2015'!B$2:B$50)+SUMIF('2014'!$A$2:$A$50,$A67,'2014'!B$2:B$50)+SUMIF('2013'!$A$2:$A$50,$A67,'2013'!B$2:B$50)+SUMIF('2012'!$A$2:$A$50,$A67,'2012'!B$2:B$50)</f>
        <v>4</v>
      </c>
      <c r="C67" s="14">
        <f>SUMIF('2024'!$A$2:$A$50,$A67,'2024'!C$2:C$50)+SUMIF('2023'!$A$2:$A$50,$A67,'2023'!C$2:C$50)+SUMIF('2022'!$A$2:$A$50,$A67,'2022'!C$2:C$50)+SUMIF('2021'!$A$2:$A$50,$A67,'2021'!C$2:C$50)+SUMIF('2020'!$A$2:$A$50,$A67,'2020'!C$2:C$50)+SUMIF('2019'!$A$2:$A$50,$A67,'2019'!C$2:C$50)+SUMIF('2018'!$A$2:$A$50,$A67,'2018'!C$2:C$50)+SUMIF('2017'!$A$2:$A$50,$A67,'2017'!C$2:C$50)+SUMIF('2016'!$A$2:$A$50,$A67,'2016'!C$2:C$50)+SUMIF('2015'!$A$2:$A$50,$A67,'2015'!C$2:C$50)+SUMIF('2014'!$A$2:$A$50,$A67,'2014'!C$2:C$50)+SUMIF('2013'!$A$2:$A$50,$A67,'2013'!C$2:C$50)+SUMIF('2012'!$A$2:$A$50,$A67,'2012'!C$2:C$50)</f>
        <v>4</v>
      </c>
      <c r="D67" s="14">
        <f>SUMIF('2024'!$A$2:$A$50,$A67,'2024'!D$2:D$50)+SUMIF('2023'!$A$2:$A$50,$A67,'2023'!D$2:D$50)+SUMIF('2022'!$A$2:$A$50,$A67,'2022'!D$2:D$50)+SUMIF('2021'!$A$2:$A$50,$A67,'2021'!D$2:D$50)+SUMIF('2020'!$A$2:$A$50,$A67,'2020'!D$2:D$50)+SUMIF('2019'!$A$2:$A$50,$A67,'2019'!D$2:D$50)+SUMIF('2018'!$A$2:$A$50,$A67,'2018'!D$2:D$50)+SUMIF('2017'!$A$2:$A$50,$A67,'2017'!D$2:D$50)+SUMIF('2016'!$A$2:$A$50,$A67,'2016'!D$2:D$50)+SUMIF('2015'!$A$2:$A$50,$A67,'2015'!D$2:D$50)+SUMIF('2014'!$A$2:$A$50,$A67,'2014'!D$2:D$50)+SUMIF('2013'!$A$2:$A$50,$A67,'2013'!D$2:D$50)+SUMIF('2012'!$A$2:$A$50,$A67,'2012'!D$2:D$50)</f>
        <v>14</v>
      </c>
      <c r="E67" s="14" cm="1">
        <f t="array" ref="E67">MAX(IF('2024'!$A$2:$A$50=$A67,'2024'!E$2:E$50),IF('2023'!$A$2:$A$50=$A67,'2023'!E$2:E$50),IF('2022'!$A$2:$A$50=$A67,'2022'!E$2:E$50),IF('2021'!$A$2:$A$50=$A67,'2021'!E$2:E$50),IF('2020'!$A$2:$A$50=$A67,'2020'!E$2:E$50),IF('2019'!$A$2:$A$50=$A67,'2019'!E$2:E$50),IF('2018'!$A$2:$A$50=$A67,'2018'!E$2:E$50),IF('2017'!$A$2:$A$50=$A67,'2017'!E$2:E$50),IF('2016'!$A$2:$A$50=$A67,'2016'!E$2:E$50),IF('2015'!$A$2:$A$50=$A67,'2015'!E$2:E$50),IF('2014'!$A$2:$A$50=$A67,'2014'!E$2:E$50),IF('2013'!$A$2:$A$50=$A67,'2013'!E$2:E$50),IF('2012'!$A$2:$A$50=$A67,'2012'!E$2:E$50))</f>
        <v>7</v>
      </c>
      <c r="F67" s="14">
        <f>SUMIF('2024'!$A$2:$A$50,$A67,'2024'!F$2:F$50)+SUMIF('2023'!$A$2:$A$50,$A67,'2023'!F$2:F$50)+SUMIF('2022'!$A$2:$A$50,$A67,'2022'!F$2:F$50)+SUMIF('2021'!$A$2:$A$50,$A67,'2021'!F$2:F$50)+SUMIF('2020'!$A$2:$A$50,$A67,'2020'!F$2:F$50)+SUMIF('2019'!$A$2:$A$50,$A67,'2019'!F$2:F$50)+SUMIF('2018'!$A$2:$A$50,$A67,'2018'!F$2:F$50)+SUMIF('2017'!$A$2:$A$50,$A67,'2017'!F$2:F$50)+SUMIF('2016'!$A$2:$A$50,$A67,'2016'!F$2:F$50)+SUMIF('2015'!$A$2:$A$50,$A67,'2015'!F$2:F$50)+SUMIF('2014'!$A$2:$A$50,$A67,'2014'!F$2:F$50)+SUMIF('2013'!$A$2:$A$50,$A67,'2013'!F$2:F$50)+SUMIF('2012'!$A$2:$A$50,$A67,'2012'!F$2:F$50)</f>
        <v>1</v>
      </c>
      <c r="G67" s="15">
        <f t="shared" si="13"/>
        <v>4.666666666666667</v>
      </c>
      <c r="H67" s="14">
        <f>SUMIF('2024'!$A$2:$A$50,$A67,'2024'!H$2:H$50)+SUMIF('2023'!$A$2:$A$50,$A67,'2023'!H$2:H$50)+SUMIF('2022'!$A$2:$A$50,$A67,'2022'!H$2:H$50)+SUMIF('2021'!$A$2:$A$50,$A67,'2021'!H$2:H$50)+SUMIF('2020'!$A$2:$A$50,$A67,'2020'!H$2:H$50)+SUMIF('2019'!$A$2:$A$50,$A67,'2019'!H$2:H$50)+SUMIF('2018'!$A$2:$A$50,$A67,'2018'!H$2:H$50)+SUMIF('2017'!$A$2:$A$50,$A67,'2017'!H$2:H$50)+SUMIF('2016'!$A$2:$A$50,$A67,'2016'!H$2:H$50)+SUMIF('2015'!$A$2:$A$50,$A67,'2015'!H$2:H$50)+SUMIF('2014'!$A$2:$A$50,$A67,'2014'!H$2:H$50)+SUMIF('2013'!$A$2:$A$50,$A67,'2013'!H$2:H$50)+SUMIF('2012'!$A$2:$A$50,$A67,'2012'!H$2:H$50)</f>
        <v>0</v>
      </c>
      <c r="I67" s="14">
        <f>SUMIF('2024'!$A$2:$A$50,$A67,'2024'!I$2:I$50)+SUMIF('2023'!$A$2:$A$50,$A67,'2023'!I$2:I$50)+SUMIF('2022'!$A$2:$A$50,$A67,'2022'!I$2:I$50)+SUMIF('2021'!$A$2:$A$50,$A67,'2021'!I$2:I$50)+SUMIF('2020'!$A$2:$A$50,$A67,'2020'!I$2:I$50)+SUMIF('2019'!$A$2:$A$50,$A67,'2019'!I$2:I$50)+SUMIF('2018'!$A$2:$A$50,$A67,'2018'!I$2:I$50)+SUMIF('2017'!$A$2:$A$50,$A67,'2017'!I$2:I$50)+SUMIF('2016'!$A$2:$A$50,$A67,'2016'!I$2:I$50)+SUMIF('2015'!$A$2:$A$50,$A67,'2015'!I$2:I$50)+SUMIF('2014'!$A$2:$A$50,$A67,'2014'!I$2:I$50)+SUMIF('2013'!$A$2:$A$50,$A67,'2013'!I$2:I$50)+SUMIF('2012'!$A$2:$A$50,$A67,'2012'!I$2:I$50)</f>
        <v>0</v>
      </c>
      <c r="J67" s="14">
        <f>SUMIF('2024'!$A$2:$A$50,$A67,'2024'!J$2:J$50)+SUMIF('2023'!$A$2:$A$50,$A67,'2023'!J$2:J$50)</f>
        <v>0</v>
      </c>
      <c r="K67" s="14">
        <f>SUMIF('2024'!$A$2:$A$50,$A67,'2024'!K$2:K$50)+SUMIF('2023'!$A$2:$A$50,$A67,'2023'!K$2:K$50)</f>
        <v>0</v>
      </c>
      <c r="L67" s="14">
        <f>SUMIF('2024'!$A$2:$A$50,$A67,'2024'!L$2:L$50)+SUMIF('2023'!$A$2:$A$50,$A67,'2023'!L$2:L$50)+SUMIF('2022'!$A$2:$A$50,$A67,'2022'!J$2:J$50)+SUMIF('2021'!$A$2:$A$50,$A67,'2021'!J$2:J$50)+SUMIF('2020'!$A$2:$A$50,$A67,'2020'!J$2:J$50)+SUMIF('2019'!$A$2:$A$50,$A67,'2019'!J$2:J$50)+SUMIF('2018'!$A$2:$A$50,$A67,'2018'!J$2:J$50)+SUMIF('2017'!$A$2:$A$50,$A67,'2017'!J$2:J$50)+SUMIF('2016'!$A$2:$A$50,$A67,'2016'!J$2:J$50)+SUMIF('2015'!$A$2:$A$50,$A67,'2015'!J$2:J$50)+SUMIF('2014'!$A$2:$A$50,$A67,'2014'!J$2:J$50)+SUMIF('2013'!$A$2:$A$50,$A67,'2013'!J$2:J$50)+SUMIF('2012'!$A$2:$A$50,$A67,'2012'!J$2:J$50)</f>
        <v>1</v>
      </c>
      <c r="M67" s="14">
        <f>SUMIF('2024'!$A$2:$A$50,$A67,'2024'!M$2:M$50)+SUMIF('2023'!$A$2:$A$50,$A67,'2023'!M$2:M$50)+SUMIF('2022'!$A$2:$A$50,$A67,'2022'!K$2:K$50)+SUMIF('2021'!$A$2:$A$50,$A67,'2021'!K$2:K$50)+SUMIF('2020'!$A$2:$A$50,$A67,'2020'!K$2:K$50)+SUMIF('2019'!$A$2:$A$50,$A67,'2019'!K$2:K$50)+SUMIF('2018'!$A$2:$A$50,$A67,'2018'!K$2:K$50)+SUMIF('2017'!$A$2:$A$50,$A67,'2017'!K$2:K$50)+SUMIF('2016'!$A$2:$A$50,$A67,'2016'!K$2:K$50)+SUMIF('2015'!$A$2:$A$50,$A67,'2015'!K$2:K$50)+SUMIF('2014'!$A$2:$A$50,$A67,'2014'!K$2:K$50)+SUMIF('2013'!$A$2:$A$50,$A67,'2013'!K$2:K$50)+SUMIF('2012'!$A$2:$A$50,$A67,'2012'!K$2:K$50)</f>
        <v>0</v>
      </c>
      <c r="N67" s="14">
        <f>SUMIF('2024'!$A$2:$A$50,$A67,'2024'!N$2:N$50)+SUMIF('2023'!$A$2:$A$50,$A67,'2023'!N$2:N$50)+SUMIF('2022'!$A$2:$A$50,$A67,'2022'!L$2:L$50)+SUMIF('2021'!$A$2:$A$50,$A67,'2021'!L$2:L$50)+SUMIF('2020'!$A$2:$A$50,$A67,'2020'!L$2:L$50)+SUMIF('2019'!$A$2:$A$50,$A67,'2019'!L$2:L$50)+SUMIF('2018'!$A$2:$A$50,$A67,'2018'!L$2:L$50)+SUMIF('2017'!$A$2:$A$50,$A67,'2017'!L$2:L$50)+SUMIF('2016'!$A$2:$A$50,$A67,'2016'!L$2:L$50)+SUMIF('2015'!$A$2:$A$50,$A67,'2015'!L$2:L$50)+SUMIF('2014'!$A$2:$A$50,$A67,'2014'!L$2:L$50)+SUMIF('2013'!$A$2:$A$50,$A67,'2013'!L$2:L$50)+SUMIF('2012'!$A$2:$A$50,$A67,'2012'!L$2:L$50)</f>
        <v>0</v>
      </c>
      <c r="O67" s="14">
        <f>SUMIF('2024'!$A$2:$A$50,$A67,'2024'!O$2:O$50)+SUMIF('2023'!$A$2:$A$50,$A67,'2023'!O$2:O$50)+SUMIF('2022'!$A$2:$A$50,$A67,'2022'!M$2:M$50)+SUMIF('2021'!$A$2:$A$50,$A67,'2021'!M$2:M$50)+SUMIF('2020'!$A$2:$A$50,$A67,'2020'!M$2:M$50)+SUMIF('2019'!$A$2:$A$50,$A67,'2019'!M$2:M$50)+SUMIF('2018'!$A$2:$A$50,$A67,'2018'!M$2:M$50)+SUMIF('2017'!$A$2:$A$50,$A67,'2017'!M$2:M$50)+SUMIF('2016'!$A$2:$A$50,$A67,'2016'!M$2:M$50)+SUMIF('2015'!$A$2:$A$50,$A67,'2015'!M$2:M$50)+SUMIF('2014'!$A$2:$A$50,$A67,'2014'!M$2:M$50)+SUMIF('2013'!$A$2:$A$50,$A67,'2013'!M$2:M$50)+SUMIF('2012'!$A$2:$A$50,$A67,'2012'!M$2:M$50)</f>
        <v>0</v>
      </c>
      <c r="P67" s="14">
        <f t="shared" si="14"/>
        <v>0</v>
      </c>
      <c r="Q67" s="14">
        <f t="shared" si="15"/>
        <v>19.5</v>
      </c>
      <c r="R67" s="14">
        <f>SUMIF('2024'!$A$2:$A$50,$A67,'2024'!R$2:R$50)+SUMIF('2023'!$A$2:$A$50,$A67,'2023'!R$2:R$50)+SUMIF('2022'!$A$2:$A$50,$A67,'2022'!P$2:P$50)+SUMIF('2021'!$A$2:$A$50,$A67,'2021'!P$2:P$50)+SUMIF('2020'!$A$2:$A$50,$A67,'2020'!P$2:P$50)+SUMIF('2019'!$A$2:$A$50,$A67,'2019'!P$2:P$50)+SUMIF('2018'!$A$2:$A$50,$A67,'2018'!P$2:P$50)+SUMIF('2017'!$A$2:$A$50,$A67,'2017'!P$2:P$50)+SUMIF('2016'!$A$2:$A$50,$A67,'2016'!P$2:P$50)+SUMIF('2015'!$A$2:$A$50,$A67,'2015'!P$2:P$50)+SUMIF('2014'!$A$2:$A$50,$A67,'2014'!P$2:P$50)+SUMIF('2013'!$A$2:$A$50,$A67,'2013'!P$2:P$50)+SUMIF('2012'!$A$2:$A$50,$A67,'2012'!P$2:P$50)</f>
        <v>108</v>
      </c>
      <c r="S67" s="14">
        <f>SUMIF('2024'!$A$2:$A$50,$A67,'2024'!S$2:S$50)+SUMIF('2023'!$A$2:$A$50,$A67,'2023'!S$2:S$50)+SUMIF('2022'!$A$2:$A$50,$A67,'2022'!Q$2:Q$50)+SUMIF('2021'!$A$2:$A$50,$A67,'2021'!Q$2:Q$50)+SUMIF('2020'!$A$2:$A$50,$A67,'2020'!Q$2:Q$50)+SUMIF('2019'!$A$2:$A$50,$A67,'2019'!Q$2:Q$50)+SUMIF('2018'!$A$2:$A$50,$A67,'2018'!Q$2:Q$50)+SUMIF('2017'!$A$2:$A$50,$A67,'2017'!Q$2:Q$50)+SUMIF('2016'!$A$2:$A$50,$A67,'2016'!Q$2:Q$50)+SUMIF('2015'!$A$2:$A$50,$A67,'2015'!Q$2:Q$50)+SUMIF('2014'!$A$2:$A$50,$A67,'2014'!Q$2:Q$50)+SUMIF('2013'!$A$2:$A$50,$A67,'2013'!Q$2:Q$50)+SUMIF('2012'!$A$2:$A$50,$A67,'2012'!Q$2:Q$50)</f>
        <v>4</v>
      </c>
      <c r="T67" s="15">
        <f t="shared" si="16"/>
        <v>27</v>
      </c>
      <c r="U67" s="15">
        <f t="shared" si="17"/>
        <v>5.5384615384615383</v>
      </c>
      <c r="V67" s="16">
        <f t="shared" si="18"/>
        <v>29.75</v>
      </c>
      <c r="W67" s="17" cm="1">
        <f t="array" ref="W67">MAX(IF('2024'!$A$2:$A$50=$A67,'2024'!$W$2:$W$50),IF('2023'!$A$2:$A$50=$A67,'2023'!$W$2:$W$50),IF('2022'!$A$2:$A$50=$A67,'2022'!$U$2:U$50),IF('2021'!$A$2:$A$50=$A67,'2021'!$U$2:U$50),IF('2020'!$A$2:$A$50=$A67,'2020'!$U$2:U$50),IF('2019'!$A$2:$A$50=$A67,'2019'!$U$2:U$50),IF('2018'!$A$2:$A$50=$A67,'2018'!$U$2:U$50),IF('2017'!$A$2:$A$50=$A67,'2017'!$U$2:U$50),IF('2016'!$A$2:$A$50=$A67,'2016'!$U$2:U$50),IF('2015'!$A$2:$A$50=$A67,'2015'!$U$2:U$50),IF('2014'!$A$2:$A$50=$A67,'2014'!$U$2:U$50),IF('2013'!$A$2:$A$50=$A67,'2013'!$U$2:U$50),IF('2012'!$A$2:$A$50=$A67,'2012'!$U$2:U$50))</f>
        <v>2</v>
      </c>
      <c r="X67" s="18" t="s">
        <v>23</v>
      </c>
      <c r="Y67" s="19" cm="1">
        <f t="array" ref="Y67">MIN(IF(IF('2024'!$A$2:A$50=$A67,1,0)*IF('2024'!$W$2:$W$50=$W67,1,0)&gt;0,'2024'!$Y$2:$Y$50),IF(IF('2023'!$A$2:A$50=$A67,1,0)*IF('2023'!$W$2:$W$50=$W67,1,0)&gt;0,'2023'!$Y$2:$Y$50),IF(IF('2022'!$A$2:A$50=$A67,1,0)*IF('2022'!$U$2:$U$50=$W67,1,0)&gt;0,'2022'!$W$2:$W$50),IF(IF('2021'!$A$2:A$50=$A67,1,0)*IF('2021'!$U$2:$U$50=$W67,1,0)&gt;0,'2021'!$W$2:$W$50),IF(IF('2020'!$A$2:A$50=$A67,1,0)*IF('2020'!$U$2:$U$50=$W67,1,0)&gt;0,'2020'!$W$2:$W$50),IF(IF('2019'!$A$2:A$50=$A67,1,0)*IF('2019'!$U$2:$U$50=$W67,1,0)&gt;0,'2019'!$W$2:$W$50),IF(IF('2018'!$A$2:A$50=$A67,1,0)*IF('2018'!$U$2:$U$50=$W67,1,0)&gt;0,'2018'!$W$2:$W$50),IF(IF('2017'!$A$2:A$50=$A67,1,0)*IF('2017'!$U$2:$U$50=$W67,1,0)&gt;0,'2017'!$W$2:$W$50),IF(IF('2016'!$A$2:A$50=$A67,1,0)*IF('2016'!$U$2:$U$50=$W67,1,0)&gt;0,'2016'!$W$2:$W$50),IF(IF('2015'!$A$2:A$50=$A67,1,0)*IF('2015'!$U$2:$U$50=$W67,1,0)&gt;0,'2015'!$W$2:$W$50),IF(IF('2014'!$A$2:A$50=$A67,1,0)*IF('2014'!$U$2:$U$50=$W67,1,0)&gt;0,'2014'!$W$2:$W$50),IF(IF('2013'!$A$2:A$50=$A67,1,0)*IF('2013'!$U$2:$U$50=$W67,1,0)&gt;0,'2013'!$W$2:$W$50),IF(IF('2012'!$A$2:A$50=$A67,1,0)*IF('2012'!$U$2:$U$50=$W67,1,0)&gt;0,'2012'!$W$2:$W$50))</f>
        <v>17</v>
      </c>
      <c r="Z67" s="20"/>
      <c r="AA67" s="21" cm="1">
        <f t="array" ref="AA67">SUM(IF('2024'!$A$2:$A$50=$A67,TRUNC('2024'!Q$2:Q$50),0))+SUM(IF('2023'!$A$2:$A$50=$A67,TRUNC('2023'!Q$2:Q$50),0))+SUM(IF('2022'!$A$2:$A$50=$A67,TRUNC('2022'!O$2:O$50),0))+SUM(IF('2021'!$A$2:$A$50=$A67,TRUNC('2021'!O$2:O$50),0))+SUM(IF('2020'!$A$2:$A$50=$A67,TRUNC('2020'!O$2:O$50),0))+SUM(IF('2019'!$A$2:$A$50=$A67,TRUNC('2019'!O$2:O$50),0))+SUM(IF('2018'!$A$2:$A$50=$A67,TRUNC('2018'!O$2:O$50),0))+SUM(IF('2017'!$A$2:$A$50=$A67,TRUNC('2017'!O$2:O$50),0))+SUM(IF('2016'!$A$2:$A$50=$A67,TRUNC('2016'!O$2:O$50),0))+SUM(IF('2015'!$A$2:$A$50=$A67,TRUNC('2015'!O$2:O$50),0))+SUM(IF('2014'!$A$2:$A$50=$A67,TRUNC('2014'!O$2:O$50),0))+SUM(IF('2013'!$A$2:$A$50=$A67,TRUNC('2013'!O$2:O$50),0))+SUM(IF('2012'!$A$2:$A$50=$A67,TRUNC('2012'!O$2:O$50),0))</f>
        <v>19</v>
      </c>
      <c r="AB67" s="21" cm="1">
        <f t="array" ref="AB67">SUM(IF('2024'!$A$2:$A$50=$A67,MOD('2024'!Q$2:Q$50,1),0))+SUM(IF('2023'!$A$2:$A$50=$A67,MOD('2023'!Q$2:Q$50,1),0))+SUM(IF('2022'!$A$2:$A$50=$A67,MOD('2022'!O$2:O$50,1),0))+SUM(IF('2021'!$A$2:$A$50=$A67,MOD('2021'!O$2:O$50,1),0))+SUM(IF('2020'!$A$2:$A$50=$A67,MOD('2020'!O$2:O$50,1),0))+SUM(IF('2019'!$A$2:$A$50=$A67,MOD('2019'!O$2:O$50,1),0))+SUM(IF('2018'!$A$2:$A$50=$A67,MOD('2018'!O$2:O$50,1),0))+SUM(IF('2017'!$A$2:$A$50=$A67,MOD('2017'!O$2:O$50,1),0))+SUM(IF('2016'!$A$2:$A$50=$A67,MOD('2016'!O$2:O$50,1),0))+SUM(IF('2015'!$A$2:$A$50=$A67,MOD('2015'!O$2:O$50,1),0))+SUM(IF('2014'!$A$2:$A$50=$A67,MOD('2014'!O$2:O$50,1),0))+SUM(IF('2013'!$A$2:$A$50=$A67,MOD('2013'!O$2:O$50,1),0))+SUM(IF('2012'!$A$2:$A$50=$A67,MOD('2012'!O$2:O$50,1),0))</f>
        <v>0.5</v>
      </c>
      <c r="AC67" s="21">
        <f t="shared" si="6"/>
        <v>0.5</v>
      </c>
    </row>
    <row r="68" spans="1:29" ht="14.25" customHeight="1" x14ac:dyDescent="0.6">
      <c r="A68" s="13" t="s">
        <v>86</v>
      </c>
      <c r="B68" s="14">
        <f>SUMIF('2024'!$A$2:$A$50,$A68,'2024'!B$2:B$50)+SUMIF('2023'!$A$2:$A$50,$A68,'2023'!B$2:B$50)+SUMIF('2022'!$A$2:$A$50,$A68,'2022'!B$2:B$50)+SUMIF('2021'!$A$2:$A$50,$A68,'2021'!B$2:B$50)+SUMIF('2020'!$A$2:$A$50,$A68,'2020'!B$2:B$50)+SUMIF('2019'!$A$2:$A$50,$A68,'2019'!B$2:B$50)+SUMIF('2018'!$A$2:$A$50,$A68,'2018'!B$2:B$50)+SUMIF('2017'!$A$2:$A$50,$A68,'2017'!B$2:B$50)+SUMIF('2016'!$A$2:$A$50,$A68,'2016'!B$2:B$50)+SUMIF('2015'!$A$2:$A$50,$A68,'2015'!B$2:B$50)+SUMIF('2014'!$A$2:$A$50,$A68,'2014'!B$2:B$50)+SUMIF('2013'!$A$2:$A$50,$A68,'2013'!B$2:B$50)+SUMIF('2012'!$A$2:$A$50,$A68,'2012'!B$2:B$50)</f>
        <v>96</v>
      </c>
      <c r="C68" s="14">
        <f>SUMIF('2024'!$A$2:$A$50,$A68,'2024'!C$2:C$50)+SUMIF('2023'!$A$2:$A$50,$A68,'2023'!C$2:C$50)+SUMIF('2022'!$A$2:$A$50,$A68,'2022'!C$2:C$50)+SUMIF('2021'!$A$2:$A$50,$A68,'2021'!C$2:C$50)+SUMIF('2020'!$A$2:$A$50,$A68,'2020'!C$2:C$50)+SUMIF('2019'!$A$2:$A$50,$A68,'2019'!C$2:C$50)+SUMIF('2018'!$A$2:$A$50,$A68,'2018'!C$2:C$50)+SUMIF('2017'!$A$2:$A$50,$A68,'2017'!C$2:C$50)+SUMIF('2016'!$A$2:$A$50,$A68,'2016'!C$2:C$50)+SUMIF('2015'!$A$2:$A$50,$A68,'2015'!C$2:C$50)+SUMIF('2014'!$A$2:$A$50,$A68,'2014'!C$2:C$50)+SUMIF('2013'!$A$2:$A$50,$A68,'2013'!C$2:C$50)+SUMIF('2012'!$A$2:$A$50,$A68,'2012'!C$2:C$50)</f>
        <v>64</v>
      </c>
      <c r="D68" s="14">
        <f>SUMIF('2024'!$A$2:$A$50,$A68,'2024'!D$2:D$50)+SUMIF('2023'!$A$2:$A$50,$A68,'2023'!D$2:D$50)+SUMIF('2022'!$A$2:$A$50,$A68,'2022'!D$2:D$50)+SUMIF('2021'!$A$2:$A$50,$A68,'2021'!D$2:D$50)+SUMIF('2020'!$A$2:$A$50,$A68,'2020'!D$2:D$50)+SUMIF('2019'!$A$2:$A$50,$A68,'2019'!D$2:D$50)+SUMIF('2018'!$A$2:$A$50,$A68,'2018'!D$2:D$50)+SUMIF('2017'!$A$2:$A$50,$A68,'2017'!D$2:D$50)+SUMIF('2016'!$A$2:$A$50,$A68,'2016'!D$2:D$50)+SUMIF('2015'!$A$2:$A$50,$A68,'2015'!D$2:D$50)+SUMIF('2014'!$A$2:$A$50,$A68,'2014'!D$2:D$50)+SUMIF('2013'!$A$2:$A$50,$A68,'2013'!D$2:D$50)+SUMIF('2012'!$A$2:$A$50,$A68,'2012'!D$2:D$50)</f>
        <v>435</v>
      </c>
      <c r="E68" s="14" cm="1">
        <f t="array" ref="E68">MAX(IF('2024'!$A$2:$A$50=$A68,'2024'!E$2:E$50),IF('2023'!$A$2:$A$50=$A68,'2023'!E$2:E$50),IF('2022'!$A$2:$A$50=$A68,'2022'!E$2:E$50),IF('2021'!$A$2:$A$50=$A68,'2021'!E$2:E$50),IF('2020'!$A$2:$A$50=$A68,'2020'!E$2:E$50),IF('2019'!$A$2:$A$50=$A68,'2019'!E$2:E$50),IF('2018'!$A$2:$A$50=$A68,'2018'!E$2:E$50),IF('2017'!$A$2:$A$50=$A68,'2017'!E$2:E$50),IF('2016'!$A$2:$A$50=$A68,'2016'!E$2:E$50),IF('2015'!$A$2:$A$50=$A68,'2015'!E$2:E$50),IF('2014'!$A$2:$A$50=$A68,'2014'!E$2:E$50),IF('2013'!$A$2:$A$50=$A68,'2013'!E$2:E$50),IF('2012'!$A$2:$A$50=$A68,'2012'!E$2:E$50))</f>
        <v>30</v>
      </c>
      <c r="F68" s="14">
        <f>SUMIF('2024'!$A$2:$A$50,$A68,'2024'!F$2:F$50)+SUMIF('2023'!$A$2:$A$50,$A68,'2023'!F$2:F$50)+SUMIF('2022'!$A$2:$A$50,$A68,'2022'!F$2:F$50)+SUMIF('2021'!$A$2:$A$50,$A68,'2021'!F$2:F$50)+SUMIF('2020'!$A$2:$A$50,$A68,'2020'!F$2:F$50)+SUMIF('2019'!$A$2:$A$50,$A68,'2019'!F$2:F$50)+SUMIF('2018'!$A$2:$A$50,$A68,'2018'!F$2:F$50)+SUMIF('2017'!$A$2:$A$50,$A68,'2017'!F$2:F$50)+SUMIF('2016'!$A$2:$A$50,$A68,'2016'!F$2:F$50)+SUMIF('2015'!$A$2:$A$50,$A68,'2015'!F$2:F$50)+SUMIF('2014'!$A$2:$A$50,$A68,'2014'!F$2:F$50)+SUMIF('2013'!$A$2:$A$50,$A68,'2013'!F$2:F$50)+SUMIF('2012'!$A$2:$A$50,$A68,'2012'!F$2:F$50)</f>
        <v>36</v>
      </c>
      <c r="G68" s="15">
        <f t="shared" si="13"/>
        <v>15.535714285714286</v>
      </c>
      <c r="H68" s="14">
        <f>SUMIF('2024'!$A$2:$A$50,$A68,'2024'!H$2:H$50)+SUMIF('2023'!$A$2:$A$50,$A68,'2023'!H$2:H$50)+SUMIF('2022'!$A$2:$A$50,$A68,'2022'!H$2:H$50)+SUMIF('2021'!$A$2:$A$50,$A68,'2021'!H$2:H$50)+SUMIF('2020'!$A$2:$A$50,$A68,'2020'!H$2:H$50)+SUMIF('2019'!$A$2:$A$50,$A68,'2019'!H$2:H$50)+SUMIF('2018'!$A$2:$A$50,$A68,'2018'!H$2:H$50)+SUMIF('2017'!$A$2:$A$50,$A68,'2017'!H$2:H$50)+SUMIF('2016'!$A$2:$A$50,$A68,'2016'!H$2:H$50)+SUMIF('2015'!$A$2:$A$50,$A68,'2015'!H$2:H$50)+SUMIF('2014'!$A$2:$A$50,$A68,'2014'!H$2:H$50)+SUMIF('2013'!$A$2:$A$50,$A68,'2013'!H$2:H$50)+SUMIF('2012'!$A$2:$A$50,$A68,'2012'!H$2:H$50)</f>
        <v>0</v>
      </c>
      <c r="I68" s="14">
        <f>SUMIF('2024'!$A$2:$A$50,$A68,'2024'!I$2:I$50)+SUMIF('2023'!$A$2:$A$50,$A68,'2023'!I$2:I$50)+SUMIF('2022'!$A$2:$A$50,$A68,'2022'!I$2:I$50)+SUMIF('2021'!$A$2:$A$50,$A68,'2021'!I$2:I$50)+SUMIF('2020'!$A$2:$A$50,$A68,'2020'!I$2:I$50)+SUMIF('2019'!$A$2:$A$50,$A68,'2019'!I$2:I$50)+SUMIF('2018'!$A$2:$A$50,$A68,'2018'!I$2:I$50)+SUMIF('2017'!$A$2:$A$50,$A68,'2017'!I$2:I$50)+SUMIF('2016'!$A$2:$A$50,$A68,'2016'!I$2:I$50)+SUMIF('2015'!$A$2:$A$50,$A68,'2015'!I$2:I$50)+SUMIF('2014'!$A$2:$A$50,$A68,'2014'!I$2:I$50)+SUMIF('2013'!$A$2:$A$50,$A68,'2013'!I$2:I$50)+SUMIF('2012'!$A$2:$A$50,$A68,'2012'!I$2:I$50)</f>
        <v>0</v>
      </c>
      <c r="J68" s="14">
        <f>SUMIF('2024'!$A$2:$A$50,$A68,'2024'!J$2:J$50)+SUMIF('2023'!$A$2:$A$50,$A68,'2023'!J$2:J$50)</f>
        <v>2</v>
      </c>
      <c r="K68" s="14">
        <f>SUMIF('2024'!$A$2:$A$50,$A68,'2024'!K$2:K$50)+SUMIF('2023'!$A$2:$A$50,$A68,'2023'!K$2:K$50)</f>
        <v>0</v>
      </c>
      <c r="L68" s="14">
        <f>SUMIF('2024'!$A$2:$A$50,$A68,'2024'!L$2:L$50)+SUMIF('2023'!$A$2:$A$50,$A68,'2023'!L$2:L$50)+SUMIF('2022'!$A$2:$A$50,$A68,'2022'!J$2:J$50)+SUMIF('2021'!$A$2:$A$50,$A68,'2021'!J$2:J$50)+SUMIF('2020'!$A$2:$A$50,$A68,'2020'!J$2:J$50)+SUMIF('2019'!$A$2:$A$50,$A68,'2019'!J$2:J$50)+SUMIF('2018'!$A$2:$A$50,$A68,'2018'!J$2:J$50)+SUMIF('2017'!$A$2:$A$50,$A68,'2017'!J$2:J$50)+SUMIF('2016'!$A$2:$A$50,$A68,'2016'!J$2:J$50)+SUMIF('2015'!$A$2:$A$50,$A68,'2015'!J$2:J$50)+SUMIF('2014'!$A$2:$A$50,$A68,'2014'!J$2:J$50)+SUMIF('2013'!$A$2:$A$50,$A68,'2013'!J$2:J$50)+SUMIF('2012'!$A$2:$A$50,$A68,'2012'!J$2:J$50)</f>
        <v>3</v>
      </c>
      <c r="M68" s="14">
        <f>SUMIF('2024'!$A$2:$A$50,$A68,'2024'!M$2:M$50)+SUMIF('2023'!$A$2:$A$50,$A68,'2023'!M$2:M$50)+SUMIF('2022'!$A$2:$A$50,$A68,'2022'!K$2:K$50)+SUMIF('2021'!$A$2:$A$50,$A68,'2021'!K$2:K$50)+SUMIF('2020'!$A$2:$A$50,$A68,'2020'!K$2:K$50)+SUMIF('2019'!$A$2:$A$50,$A68,'2019'!K$2:K$50)+SUMIF('2018'!$A$2:$A$50,$A68,'2018'!K$2:K$50)+SUMIF('2017'!$A$2:$A$50,$A68,'2017'!K$2:K$50)+SUMIF('2016'!$A$2:$A$50,$A68,'2016'!K$2:K$50)+SUMIF('2015'!$A$2:$A$50,$A68,'2015'!K$2:K$50)+SUMIF('2014'!$A$2:$A$50,$A68,'2014'!K$2:K$50)+SUMIF('2013'!$A$2:$A$50,$A68,'2013'!K$2:K$50)+SUMIF('2012'!$A$2:$A$50,$A68,'2012'!K$2:K$50)</f>
        <v>29</v>
      </c>
      <c r="N68" s="14">
        <f>SUMIF('2024'!$A$2:$A$50,$A68,'2024'!N$2:N$50)+SUMIF('2023'!$A$2:$A$50,$A68,'2023'!N$2:N$50)+SUMIF('2022'!$A$2:$A$50,$A68,'2022'!L$2:L$50)+SUMIF('2021'!$A$2:$A$50,$A68,'2021'!L$2:L$50)+SUMIF('2020'!$A$2:$A$50,$A68,'2020'!L$2:L$50)+SUMIF('2019'!$A$2:$A$50,$A68,'2019'!L$2:L$50)+SUMIF('2018'!$A$2:$A$50,$A68,'2018'!L$2:L$50)+SUMIF('2017'!$A$2:$A$50,$A68,'2017'!L$2:L$50)+SUMIF('2016'!$A$2:$A$50,$A68,'2016'!L$2:L$50)+SUMIF('2015'!$A$2:$A$50,$A68,'2015'!L$2:L$50)+SUMIF('2014'!$A$2:$A$50,$A68,'2014'!L$2:L$50)+SUMIF('2013'!$A$2:$A$50,$A68,'2013'!L$2:L$50)+SUMIF('2012'!$A$2:$A$50,$A68,'2012'!L$2:L$50)</f>
        <v>5</v>
      </c>
      <c r="O68" s="14">
        <f>SUMIF('2024'!$A$2:$A$50,$A68,'2024'!O$2:O$50)+SUMIF('2023'!$A$2:$A$50,$A68,'2023'!O$2:O$50)+SUMIF('2022'!$A$2:$A$50,$A68,'2022'!M$2:M$50)+SUMIF('2021'!$A$2:$A$50,$A68,'2021'!M$2:M$50)+SUMIF('2020'!$A$2:$A$50,$A68,'2020'!M$2:M$50)+SUMIF('2019'!$A$2:$A$50,$A68,'2019'!M$2:M$50)+SUMIF('2018'!$A$2:$A$50,$A68,'2018'!M$2:M$50)+SUMIF('2017'!$A$2:$A$50,$A68,'2017'!M$2:M$50)+SUMIF('2016'!$A$2:$A$50,$A68,'2016'!M$2:M$50)+SUMIF('2015'!$A$2:$A$50,$A68,'2015'!M$2:M$50)+SUMIF('2014'!$A$2:$A$50,$A68,'2014'!M$2:M$50)+SUMIF('2013'!$A$2:$A$50,$A68,'2013'!M$2:M$50)+SUMIF('2012'!$A$2:$A$50,$A68,'2012'!M$2:M$50)</f>
        <v>0</v>
      </c>
      <c r="P68" s="14">
        <f t="shared" si="14"/>
        <v>34</v>
      </c>
      <c r="Q68" s="14">
        <f t="shared" si="15"/>
        <v>510.03333333333336</v>
      </c>
      <c r="R68" s="14">
        <f>SUMIF('2024'!$A$2:$A$50,$A68,'2024'!R$2:R$50)+SUMIF('2023'!$A$2:$A$50,$A68,'2023'!R$2:R$50)+SUMIF('2022'!$A$2:$A$50,$A68,'2022'!P$2:P$50)+SUMIF('2021'!$A$2:$A$50,$A68,'2021'!P$2:P$50)+SUMIF('2020'!$A$2:$A$50,$A68,'2020'!P$2:P$50)+SUMIF('2019'!$A$2:$A$50,$A68,'2019'!P$2:P$50)+SUMIF('2018'!$A$2:$A$50,$A68,'2018'!P$2:P$50)+SUMIF('2017'!$A$2:$A$50,$A68,'2017'!P$2:P$50)+SUMIF('2016'!$A$2:$A$50,$A68,'2016'!P$2:P$50)+SUMIF('2015'!$A$2:$A$50,$A68,'2015'!P$2:P$50)+SUMIF('2014'!$A$2:$A$50,$A68,'2014'!P$2:P$50)+SUMIF('2013'!$A$2:$A$50,$A68,'2013'!P$2:P$50)+SUMIF('2012'!$A$2:$A$50,$A68,'2012'!P$2:P$50)</f>
        <v>2055</v>
      </c>
      <c r="S68" s="14">
        <f>SUMIF('2024'!$A$2:$A$50,$A68,'2024'!S$2:S$50)+SUMIF('2023'!$A$2:$A$50,$A68,'2023'!S$2:S$50)+SUMIF('2022'!$A$2:$A$50,$A68,'2022'!Q$2:Q$50)+SUMIF('2021'!$A$2:$A$50,$A68,'2021'!Q$2:Q$50)+SUMIF('2020'!$A$2:$A$50,$A68,'2020'!Q$2:Q$50)+SUMIF('2019'!$A$2:$A$50,$A68,'2019'!Q$2:Q$50)+SUMIF('2018'!$A$2:$A$50,$A68,'2018'!Q$2:Q$50)+SUMIF('2017'!$A$2:$A$50,$A68,'2017'!Q$2:Q$50)+SUMIF('2016'!$A$2:$A$50,$A68,'2016'!Q$2:Q$50)+SUMIF('2015'!$A$2:$A$50,$A68,'2015'!Q$2:Q$50)+SUMIF('2014'!$A$2:$A$50,$A68,'2014'!Q$2:Q$50)+SUMIF('2013'!$A$2:$A$50,$A68,'2013'!Q$2:Q$50)+SUMIF('2012'!$A$2:$A$50,$A68,'2012'!Q$2:Q$50)</f>
        <v>137</v>
      </c>
      <c r="T68" s="15">
        <f t="shared" si="16"/>
        <v>15</v>
      </c>
      <c r="U68" s="15">
        <f t="shared" si="17"/>
        <v>4.0291484216717857</v>
      </c>
      <c r="V68" s="16">
        <f t="shared" si="18"/>
        <v>22.338199513381998</v>
      </c>
      <c r="W68" s="17" cm="1">
        <f t="array" ref="W68">MAX(IF('2024'!$A$2:$A$50=$A68,'2024'!$W$2:$W$50),IF('2023'!$A$2:$A$50=$A68,'2023'!$W$2:$W$50),IF('2022'!$A$2:$A$50=$A68,'2022'!$U$2:U$50),IF('2021'!$A$2:$A$50=$A68,'2021'!$U$2:U$50),IF('2020'!$A$2:$A$50=$A68,'2020'!$U$2:U$50),IF('2019'!$A$2:$A$50=$A68,'2019'!$U$2:U$50),IF('2018'!$A$2:$A$50=$A68,'2018'!$U$2:U$50),IF('2017'!$A$2:$A$50=$A68,'2017'!$U$2:U$50),IF('2016'!$A$2:$A$50=$A68,'2016'!$U$2:U$50),IF('2015'!$A$2:$A$50=$A68,'2015'!$U$2:U$50),IF('2014'!$A$2:$A$50=$A68,'2014'!$U$2:U$50),IF('2013'!$A$2:$A$50=$A68,'2013'!$U$2:U$50),IF('2012'!$A$2:$A$50=$A68,'2012'!$U$2:U$50))</f>
        <v>5</v>
      </c>
      <c r="X68" s="18" t="s">
        <v>23</v>
      </c>
      <c r="Y68" s="19" cm="1">
        <f t="array" ref="Y68">MIN(IF(IF('2024'!$A$2:A$50=$A68,1,0)*IF('2024'!$W$2:$W$50=$W68,1,0)&gt;0,'2024'!$Y$2:$Y$50),IF(IF('2023'!$A$2:A$50=$A68,1,0)*IF('2023'!$W$2:$W$50=$W68,1,0)&gt;0,'2023'!$Y$2:$Y$50),IF(IF('2022'!$A$2:A$50=$A68,1,0)*IF('2022'!$U$2:$U$50=$W68,1,0)&gt;0,'2022'!$W$2:$W$50),IF(IF('2021'!$A$2:A$50=$A68,1,0)*IF('2021'!$U$2:$U$50=$W68,1,0)&gt;0,'2021'!$W$2:$W$50),IF(IF('2020'!$A$2:A$50=$A68,1,0)*IF('2020'!$U$2:$U$50=$W68,1,0)&gt;0,'2020'!$W$2:$W$50),IF(IF('2019'!$A$2:A$50=$A68,1,0)*IF('2019'!$U$2:$U$50=$W68,1,0)&gt;0,'2019'!$W$2:$W$50),IF(IF('2018'!$A$2:A$50=$A68,1,0)*IF('2018'!$U$2:$U$50=$W68,1,0)&gt;0,'2018'!$W$2:$W$50),IF(IF('2017'!$A$2:A$50=$A68,1,0)*IF('2017'!$U$2:$U$50=$W68,1,0)&gt;0,'2017'!$W$2:$W$50),IF(IF('2016'!$A$2:A$50=$A68,1,0)*IF('2016'!$U$2:$U$50=$W68,1,0)&gt;0,'2016'!$W$2:$W$50),IF(IF('2015'!$A$2:A$50=$A68,1,0)*IF('2015'!$U$2:$U$50=$W68,1,0)&gt;0,'2015'!$W$2:$W$50),IF(IF('2014'!$A$2:A$50=$A68,1,0)*IF('2014'!$U$2:$U$50=$W68,1,0)&gt;0,'2014'!$W$2:$W$50),IF(IF('2013'!$A$2:A$50=$A68,1,0)*IF('2013'!$U$2:$U$50=$W68,1,0)&gt;0,'2013'!$W$2:$W$50),IF(IF('2012'!$A$2:A$50=$A68,1,0)*IF('2012'!$U$2:$U$50=$W68,1,0)&gt;0,'2012'!$W$2:$W$50))</f>
        <v>41</v>
      </c>
      <c r="Z68" s="20"/>
      <c r="AA68" s="21" cm="1">
        <f t="array" ref="AA68">SUM(IF('2024'!$A$2:$A$50=$A68,TRUNC('2024'!Q$2:Q$50),0))+SUM(IF('2023'!$A$2:$A$50=$A68,TRUNC('2023'!Q$2:Q$50),0))+SUM(IF('2022'!$A$2:$A$50=$A68,TRUNC('2022'!O$2:O$50),0))+SUM(IF('2021'!$A$2:$A$50=$A68,TRUNC('2021'!O$2:O$50),0))+SUM(IF('2020'!$A$2:$A$50=$A68,TRUNC('2020'!O$2:O$50),0))+SUM(IF('2019'!$A$2:$A$50=$A68,TRUNC('2019'!O$2:O$50),0))+SUM(IF('2018'!$A$2:$A$50=$A68,TRUNC('2018'!O$2:O$50),0))+SUM(IF('2017'!$A$2:$A$50=$A68,TRUNC('2017'!O$2:O$50),0))+SUM(IF('2016'!$A$2:$A$50=$A68,TRUNC('2016'!O$2:O$50),0))+SUM(IF('2015'!$A$2:$A$50=$A68,TRUNC('2015'!O$2:O$50),0))+SUM(IF('2014'!$A$2:$A$50=$A68,TRUNC('2014'!O$2:O$50),0))+SUM(IF('2013'!$A$2:$A$50=$A68,TRUNC('2013'!O$2:O$50),0))+SUM(IF('2012'!$A$2:$A$50=$A68,TRUNC('2012'!O$2:O$50),0))</f>
        <v>505</v>
      </c>
      <c r="AB68" s="21" cm="1">
        <f t="array" ref="AB68">SUM(IF('2024'!$A$2:$A$50=$A68,MOD('2024'!Q$2:Q$50,1),0))+SUM(IF('2023'!$A$2:$A$50=$A68,MOD('2023'!Q$2:Q$50,1),0))+SUM(IF('2022'!$A$2:$A$50=$A68,MOD('2022'!O$2:O$50,1),0))+SUM(IF('2021'!$A$2:$A$50=$A68,MOD('2021'!O$2:O$50,1),0))+SUM(IF('2020'!$A$2:$A$50=$A68,MOD('2020'!O$2:O$50,1),0))+SUM(IF('2019'!$A$2:$A$50=$A68,MOD('2019'!O$2:O$50,1),0))+SUM(IF('2018'!$A$2:$A$50=$A68,MOD('2018'!O$2:O$50,1),0))+SUM(IF('2017'!$A$2:$A$50=$A68,MOD('2017'!O$2:O$50,1),0))+SUM(IF('2016'!$A$2:$A$50=$A68,MOD('2016'!O$2:O$50,1),0))+SUM(IF('2015'!$A$2:$A$50=$A68,MOD('2015'!O$2:O$50,1),0))+SUM(IF('2014'!$A$2:$A$50=$A68,MOD('2014'!O$2:O$50,1),0))+SUM(IF('2013'!$A$2:$A$50=$A68,MOD('2013'!O$2:O$50,1),0))+SUM(IF('2012'!$A$2:$A$50=$A68,MOD('2012'!O$2:O$50,1),0))</f>
        <v>3.0333333333333385</v>
      </c>
      <c r="AC68" s="21">
        <f t="shared" si="6"/>
        <v>5.0333333333333385</v>
      </c>
    </row>
    <row r="69" spans="1:29" ht="14.25" customHeight="1" x14ac:dyDescent="0.6">
      <c r="A69" s="13" t="s">
        <v>87</v>
      </c>
      <c r="B69" s="14">
        <f>SUMIF('2024'!$A$2:$A$50,$A69,'2024'!B$2:B$50)+SUMIF('2023'!$A$2:$A$50,$A69,'2023'!B$2:B$50)+SUMIF('2022'!$A$2:$A$50,$A69,'2022'!B$2:B$50)+SUMIF('2021'!$A$2:$A$50,$A69,'2021'!B$2:B$50)+SUMIF('2020'!$A$2:$A$50,$A69,'2020'!B$2:B$50)+SUMIF('2019'!$A$2:$A$50,$A69,'2019'!B$2:B$50)+SUMIF('2018'!$A$2:$A$50,$A69,'2018'!B$2:B$50)+SUMIF('2017'!$A$2:$A$50,$A69,'2017'!B$2:B$50)+SUMIF('2016'!$A$2:$A$50,$A69,'2016'!B$2:B$50)+SUMIF('2015'!$A$2:$A$50,$A69,'2015'!B$2:B$50)+SUMIF('2014'!$A$2:$A$50,$A69,'2014'!B$2:B$50)+SUMIF('2013'!$A$2:$A$50,$A69,'2013'!B$2:B$50)+SUMIF('2012'!$A$2:$A$50,$A69,'2012'!B$2:B$50)</f>
        <v>27</v>
      </c>
      <c r="C69" s="14">
        <f>SUMIF('2024'!$A$2:$A$50,$A69,'2024'!C$2:C$50)+SUMIF('2023'!$A$2:$A$50,$A69,'2023'!C$2:C$50)+SUMIF('2022'!$A$2:$A$50,$A69,'2022'!C$2:C$50)+SUMIF('2021'!$A$2:$A$50,$A69,'2021'!C$2:C$50)+SUMIF('2020'!$A$2:$A$50,$A69,'2020'!C$2:C$50)+SUMIF('2019'!$A$2:$A$50,$A69,'2019'!C$2:C$50)+SUMIF('2018'!$A$2:$A$50,$A69,'2018'!C$2:C$50)+SUMIF('2017'!$A$2:$A$50,$A69,'2017'!C$2:C$50)+SUMIF('2016'!$A$2:$A$50,$A69,'2016'!C$2:C$50)+SUMIF('2015'!$A$2:$A$50,$A69,'2015'!C$2:C$50)+SUMIF('2014'!$A$2:$A$50,$A69,'2014'!C$2:C$50)+SUMIF('2013'!$A$2:$A$50,$A69,'2013'!C$2:C$50)+SUMIF('2012'!$A$2:$A$50,$A69,'2012'!C$2:C$50)</f>
        <v>22</v>
      </c>
      <c r="D69" s="14">
        <f>SUMIF('2024'!$A$2:$A$50,$A69,'2024'!D$2:D$50)+SUMIF('2023'!$A$2:$A$50,$A69,'2023'!D$2:D$50)+SUMIF('2022'!$A$2:$A$50,$A69,'2022'!D$2:D$50)+SUMIF('2021'!$A$2:$A$50,$A69,'2021'!D$2:D$50)+SUMIF('2020'!$A$2:$A$50,$A69,'2020'!D$2:D$50)+SUMIF('2019'!$A$2:$A$50,$A69,'2019'!D$2:D$50)+SUMIF('2018'!$A$2:$A$50,$A69,'2018'!D$2:D$50)+SUMIF('2017'!$A$2:$A$50,$A69,'2017'!D$2:D$50)+SUMIF('2016'!$A$2:$A$50,$A69,'2016'!D$2:D$50)+SUMIF('2015'!$A$2:$A$50,$A69,'2015'!D$2:D$50)+SUMIF('2014'!$A$2:$A$50,$A69,'2014'!D$2:D$50)+SUMIF('2013'!$A$2:$A$50,$A69,'2013'!D$2:D$50)+SUMIF('2012'!$A$2:$A$50,$A69,'2012'!D$2:D$50)</f>
        <v>486</v>
      </c>
      <c r="E69" s="14" cm="1">
        <f t="array" ref="E69">MAX(IF('2024'!$A$2:$A$50=$A69,'2024'!E$2:E$50),IF('2023'!$A$2:$A$50=$A69,'2023'!E$2:E$50),IF('2022'!$A$2:$A$50=$A69,'2022'!E$2:E$50),IF('2021'!$A$2:$A$50=$A69,'2021'!E$2:E$50),IF('2020'!$A$2:$A$50=$A69,'2020'!E$2:E$50),IF('2019'!$A$2:$A$50=$A69,'2019'!E$2:E$50),IF('2018'!$A$2:$A$50=$A69,'2018'!E$2:E$50),IF('2017'!$A$2:$A$50=$A69,'2017'!E$2:E$50),IF('2016'!$A$2:$A$50=$A69,'2016'!E$2:E$50),IF('2015'!$A$2:$A$50=$A69,'2015'!E$2:E$50),IF('2014'!$A$2:$A$50=$A69,'2014'!E$2:E$50),IF('2013'!$A$2:$A$50=$A69,'2013'!E$2:E$50),IF('2012'!$A$2:$A$50=$A69,'2012'!E$2:E$50))</f>
        <v>50</v>
      </c>
      <c r="F69" s="14">
        <f>SUMIF('2024'!$A$2:$A$50,$A69,'2024'!F$2:F$50)+SUMIF('2023'!$A$2:$A$50,$A69,'2023'!F$2:F$50)+SUMIF('2022'!$A$2:$A$50,$A69,'2022'!F$2:F$50)+SUMIF('2021'!$A$2:$A$50,$A69,'2021'!F$2:F$50)+SUMIF('2020'!$A$2:$A$50,$A69,'2020'!F$2:F$50)+SUMIF('2019'!$A$2:$A$50,$A69,'2019'!F$2:F$50)+SUMIF('2018'!$A$2:$A$50,$A69,'2018'!F$2:F$50)+SUMIF('2017'!$A$2:$A$50,$A69,'2017'!F$2:F$50)+SUMIF('2016'!$A$2:$A$50,$A69,'2016'!F$2:F$50)+SUMIF('2015'!$A$2:$A$50,$A69,'2015'!F$2:F$50)+SUMIF('2014'!$A$2:$A$50,$A69,'2014'!F$2:F$50)+SUMIF('2013'!$A$2:$A$50,$A69,'2013'!F$2:F$50)+SUMIF('2012'!$A$2:$A$50,$A69,'2012'!F$2:F$50)</f>
        <v>7</v>
      </c>
      <c r="G69" s="15">
        <f t="shared" si="13"/>
        <v>32.4</v>
      </c>
      <c r="H69" s="14">
        <f>SUMIF('2024'!$A$2:$A$50,$A69,'2024'!H$2:H$50)+SUMIF('2023'!$A$2:$A$50,$A69,'2023'!H$2:H$50)+SUMIF('2022'!$A$2:$A$50,$A69,'2022'!H$2:H$50)+SUMIF('2021'!$A$2:$A$50,$A69,'2021'!H$2:H$50)+SUMIF('2020'!$A$2:$A$50,$A69,'2020'!H$2:H$50)+SUMIF('2019'!$A$2:$A$50,$A69,'2019'!H$2:H$50)+SUMIF('2018'!$A$2:$A$50,$A69,'2018'!H$2:H$50)+SUMIF('2017'!$A$2:$A$50,$A69,'2017'!H$2:H$50)+SUMIF('2016'!$A$2:$A$50,$A69,'2016'!H$2:H$50)+SUMIF('2015'!$A$2:$A$50,$A69,'2015'!H$2:H$50)+SUMIF('2014'!$A$2:$A$50,$A69,'2014'!H$2:H$50)+SUMIF('2013'!$A$2:$A$50,$A69,'2013'!H$2:H$50)+SUMIF('2012'!$A$2:$A$50,$A69,'2012'!H$2:H$50)</f>
        <v>1</v>
      </c>
      <c r="I69" s="14">
        <f>SUMIF('2024'!$A$2:$A$50,$A69,'2024'!I$2:I$50)+SUMIF('2023'!$A$2:$A$50,$A69,'2023'!I$2:I$50)+SUMIF('2022'!$A$2:$A$50,$A69,'2022'!I$2:I$50)+SUMIF('2021'!$A$2:$A$50,$A69,'2021'!I$2:I$50)+SUMIF('2020'!$A$2:$A$50,$A69,'2020'!I$2:I$50)+SUMIF('2019'!$A$2:$A$50,$A69,'2019'!I$2:I$50)+SUMIF('2018'!$A$2:$A$50,$A69,'2018'!I$2:I$50)+SUMIF('2017'!$A$2:$A$50,$A69,'2017'!I$2:I$50)+SUMIF('2016'!$A$2:$A$50,$A69,'2016'!I$2:I$50)+SUMIF('2015'!$A$2:$A$50,$A69,'2015'!I$2:I$50)+SUMIF('2014'!$A$2:$A$50,$A69,'2014'!I$2:I$50)+SUMIF('2013'!$A$2:$A$50,$A69,'2013'!I$2:I$50)+SUMIF('2012'!$A$2:$A$50,$A69,'2012'!I$2:I$50)</f>
        <v>0</v>
      </c>
      <c r="J69" s="14">
        <f>SUMIF('2024'!$A$2:$A$50,$A69,'2024'!J$2:J$50)+SUMIF('2023'!$A$2:$A$50,$A69,'2023'!J$2:J$50)</f>
        <v>7</v>
      </c>
      <c r="K69" s="14">
        <f>SUMIF('2024'!$A$2:$A$50,$A69,'2024'!K$2:K$50)+SUMIF('2023'!$A$2:$A$50,$A69,'2023'!K$2:K$50)</f>
        <v>1</v>
      </c>
      <c r="L69" s="14">
        <f>SUMIF('2024'!$A$2:$A$50,$A69,'2024'!L$2:L$50)+SUMIF('2023'!$A$2:$A$50,$A69,'2023'!L$2:L$50)+SUMIF('2022'!$A$2:$A$50,$A69,'2022'!J$2:J$50)+SUMIF('2021'!$A$2:$A$50,$A69,'2021'!J$2:J$50)+SUMIF('2020'!$A$2:$A$50,$A69,'2020'!J$2:J$50)+SUMIF('2019'!$A$2:$A$50,$A69,'2019'!J$2:J$50)+SUMIF('2018'!$A$2:$A$50,$A69,'2018'!J$2:J$50)+SUMIF('2017'!$A$2:$A$50,$A69,'2017'!J$2:J$50)+SUMIF('2016'!$A$2:$A$50,$A69,'2016'!J$2:J$50)+SUMIF('2015'!$A$2:$A$50,$A69,'2015'!J$2:J$50)+SUMIF('2014'!$A$2:$A$50,$A69,'2014'!J$2:J$50)+SUMIF('2013'!$A$2:$A$50,$A69,'2013'!J$2:J$50)+SUMIF('2012'!$A$2:$A$50,$A69,'2012'!J$2:J$50)</f>
        <v>1</v>
      </c>
      <c r="M69" s="14">
        <f>SUMIF('2024'!$A$2:$A$50,$A69,'2024'!M$2:M$50)+SUMIF('2023'!$A$2:$A$50,$A69,'2023'!M$2:M$50)+SUMIF('2022'!$A$2:$A$50,$A69,'2022'!K$2:K$50)+SUMIF('2021'!$A$2:$A$50,$A69,'2021'!K$2:K$50)+SUMIF('2020'!$A$2:$A$50,$A69,'2020'!K$2:K$50)+SUMIF('2019'!$A$2:$A$50,$A69,'2019'!K$2:K$50)+SUMIF('2018'!$A$2:$A$50,$A69,'2018'!K$2:K$50)+SUMIF('2017'!$A$2:$A$50,$A69,'2017'!K$2:K$50)+SUMIF('2016'!$A$2:$A$50,$A69,'2016'!K$2:K$50)+SUMIF('2015'!$A$2:$A$50,$A69,'2015'!K$2:K$50)+SUMIF('2014'!$A$2:$A$50,$A69,'2014'!K$2:K$50)+SUMIF('2013'!$A$2:$A$50,$A69,'2013'!K$2:K$50)+SUMIF('2012'!$A$2:$A$50,$A69,'2012'!K$2:K$50)</f>
        <v>26</v>
      </c>
      <c r="N69" s="14">
        <f>SUMIF('2024'!$A$2:$A$50,$A69,'2024'!N$2:N$50)+SUMIF('2023'!$A$2:$A$50,$A69,'2023'!N$2:N$50)+SUMIF('2022'!$A$2:$A$50,$A69,'2022'!L$2:L$50)+SUMIF('2021'!$A$2:$A$50,$A69,'2021'!L$2:L$50)+SUMIF('2020'!$A$2:$A$50,$A69,'2020'!L$2:L$50)+SUMIF('2019'!$A$2:$A$50,$A69,'2019'!L$2:L$50)+SUMIF('2018'!$A$2:$A$50,$A69,'2018'!L$2:L$50)+SUMIF('2017'!$A$2:$A$50,$A69,'2017'!L$2:L$50)+SUMIF('2016'!$A$2:$A$50,$A69,'2016'!L$2:L$50)+SUMIF('2015'!$A$2:$A$50,$A69,'2015'!L$2:L$50)+SUMIF('2014'!$A$2:$A$50,$A69,'2014'!L$2:L$50)+SUMIF('2013'!$A$2:$A$50,$A69,'2013'!L$2:L$50)+SUMIF('2012'!$A$2:$A$50,$A69,'2012'!L$2:L$50)</f>
        <v>5</v>
      </c>
      <c r="O69" s="14">
        <f>SUMIF('2024'!$A$2:$A$50,$A69,'2024'!O$2:O$50)+SUMIF('2023'!$A$2:$A$50,$A69,'2023'!O$2:O$50)+SUMIF('2022'!$A$2:$A$50,$A69,'2022'!M$2:M$50)+SUMIF('2021'!$A$2:$A$50,$A69,'2021'!M$2:M$50)+SUMIF('2020'!$A$2:$A$50,$A69,'2020'!M$2:M$50)+SUMIF('2019'!$A$2:$A$50,$A69,'2019'!M$2:M$50)+SUMIF('2018'!$A$2:$A$50,$A69,'2018'!M$2:M$50)+SUMIF('2017'!$A$2:$A$50,$A69,'2017'!M$2:M$50)+SUMIF('2016'!$A$2:$A$50,$A69,'2016'!M$2:M$50)+SUMIF('2015'!$A$2:$A$50,$A69,'2015'!M$2:M$50)+SUMIF('2014'!$A$2:$A$50,$A69,'2014'!M$2:M$50)+SUMIF('2013'!$A$2:$A$50,$A69,'2013'!M$2:M$50)+SUMIF('2012'!$A$2:$A$50,$A69,'2012'!M$2:M$50)</f>
        <v>0</v>
      </c>
      <c r="P69" s="14">
        <f t="shared" si="14"/>
        <v>31</v>
      </c>
      <c r="Q69" s="14">
        <f t="shared" si="15"/>
        <v>100.3</v>
      </c>
      <c r="R69" s="14">
        <f>SUMIF('2024'!$A$2:$A$50,$A69,'2024'!R$2:R$50)+SUMIF('2023'!$A$2:$A$50,$A69,'2023'!R$2:R$50)+SUMIF('2022'!$A$2:$A$50,$A69,'2022'!P$2:P$50)+SUMIF('2021'!$A$2:$A$50,$A69,'2021'!P$2:P$50)+SUMIF('2020'!$A$2:$A$50,$A69,'2020'!P$2:P$50)+SUMIF('2019'!$A$2:$A$50,$A69,'2019'!P$2:P$50)+SUMIF('2018'!$A$2:$A$50,$A69,'2018'!P$2:P$50)+SUMIF('2017'!$A$2:$A$50,$A69,'2017'!P$2:P$50)+SUMIF('2016'!$A$2:$A$50,$A69,'2016'!P$2:P$50)+SUMIF('2015'!$A$2:$A$50,$A69,'2015'!P$2:P$50)+SUMIF('2014'!$A$2:$A$50,$A69,'2014'!P$2:P$50)+SUMIF('2013'!$A$2:$A$50,$A69,'2013'!P$2:P$50)+SUMIF('2012'!$A$2:$A$50,$A69,'2012'!P$2:P$50)</f>
        <v>478</v>
      </c>
      <c r="S69" s="14">
        <f>SUMIF('2024'!$A$2:$A$50,$A69,'2024'!S$2:S$50)+SUMIF('2023'!$A$2:$A$50,$A69,'2023'!S$2:S$50)+SUMIF('2022'!$A$2:$A$50,$A69,'2022'!Q$2:Q$50)+SUMIF('2021'!$A$2:$A$50,$A69,'2021'!Q$2:Q$50)+SUMIF('2020'!$A$2:$A$50,$A69,'2020'!Q$2:Q$50)+SUMIF('2019'!$A$2:$A$50,$A69,'2019'!Q$2:Q$50)+SUMIF('2018'!$A$2:$A$50,$A69,'2018'!Q$2:Q$50)+SUMIF('2017'!$A$2:$A$50,$A69,'2017'!Q$2:Q$50)+SUMIF('2016'!$A$2:$A$50,$A69,'2016'!Q$2:Q$50)+SUMIF('2015'!$A$2:$A$50,$A69,'2015'!Q$2:Q$50)+SUMIF('2014'!$A$2:$A$50,$A69,'2014'!Q$2:Q$50)+SUMIF('2013'!$A$2:$A$50,$A69,'2013'!Q$2:Q$50)+SUMIF('2012'!$A$2:$A$50,$A69,'2012'!Q$2:Q$50)</f>
        <v>26</v>
      </c>
      <c r="T69" s="15">
        <f t="shared" si="16"/>
        <v>18.384615384615383</v>
      </c>
      <c r="U69" s="15">
        <f t="shared" si="17"/>
        <v>4.765702891326022</v>
      </c>
      <c r="V69" s="16">
        <f t="shared" si="18"/>
        <v>23.192307692307693</v>
      </c>
      <c r="W69" s="17" cm="1">
        <f t="array" ref="W69">MAX(IF('2024'!$A$2:$A$50=$A69,'2024'!$W$2:$W$50),IF('2023'!$A$2:$A$50=$A69,'2023'!$W$2:$W$50),IF('2022'!$A$2:$A$50=$A69,'2022'!$U$2:U$50),IF('2021'!$A$2:$A$50=$A69,'2021'!$U$2:U$50),IF('2020'!$A$2:$A$50=$A69,'2020'!$U$2:U$50),IF('2019'!$A$2:$A$50=$A69,'2019'!$U$2:U$50),IF('2018'!$A$2:$A$50=$A69,'2018'!$U$2:U$50),IF('2017'!$A$2:$A$50=$A69,'2017'!$U$2:U$50),IF('2016'!$A$2:$A$50=$A69,'2016'!$U$2:U$50),IF('2015'!$A$2:$A$50=$A69,'2015'!$U$2:U$50),IF('2014'!$A$2:$A$50=$A69,'2014'!$U$2:U$50),IF('2013'!$A$2:$A$50=$A69,'2013'!$U$2:U$50),IF('2012'!$A$2:$A$50=$A69,'2012'!$U$2:U$50))</f>
        <v>3</v>
      </c>
      <c r="X69" s="18" t="s">
        <v>23</v>
      </c>
      <c r="Y69" s="19" cm="1">
        <f t="array" ref="Y69">MIN(IF(IF('2024'!$A$2:A$50=$A69,1,0)*IF('2024'!$W$2:$W$50=$W69,1,0)&gt;0,'2024'!$Y$2:$Y$50),IF(IF('2023'!$A$2:A$50=$A69,1,0)*IF('2023'!$W$2:$W$50=$W69,1,0)&gt;0,'2023'!$Y$2:$Y$50),IF(IF('2022'!$A$2:A$50=$A69,1,0)*IF('2022'!$U$2:$U$50=$W69,1,0)&gt;0,'2022'!$W$2:$W$50),IF(IF('2021'!$A$2:A$50=$A69,1,0)*IF('2021'!$U$2:$U$50=$W69,1,0)&gt;0,'2021'!$W$2:$W$50),IF(IF('2020'!$A$2:A$50=$A69,1,0)*IF('2020'!$U$2:$U$50=$W69,1,0)&gt;0,'2020'!$W$2:$W$50),IF(IF('2019'!$A$2:A$50=$A69,1,0)*IF('2019'!$U$2:$U$50=$W69,1,0)&gt;0,'2019'!$W$2:$W$50),IF(IF('2018'!$A$2:A$50=$A69,1,0)*IF('2018'!$U$2:$U$50=$W69,1,0)&gt;0,'2018'!$W$2:$W$50),IF(IF('2017'!$A$2:A$50=$A69,1,0)*IF('2017'!$U$2:$U$50=$W69,1,0)&gt;0,'2017'!$W$2:$W$50),IF(IF('2016'!$A$2:A$50=$A69,1,0)*IF('2016'!$U$2:$U$50=$W69,1,0)&gt;0,'2016'!$W$2:$W$50),IF(IF('2015'!$A$2:A$50=$A69,1,0)*IF('2015'!$U$2:$U$50=$W69,1,0)&gt;0,'2015'!$W$2:$W$50),IF(IF('2014'!$A$2:A$50=$A69,1,0)*IF('2014'!$U$2:$U$50=$W69,1,0)&gt;0,'2014'!$W$2:$W$50),IF(IF('2013'!$A$2:A$50=$A69,1,0)*IF('2013'!$U$2:$U$50=$W69,1,0)&gt;0,'2013'!$W$2:$W$50),IF(IF('2012'!$A$2:A$50=$A69,1,0)*IF('2012'!$U$2:$U$50=$W69,1,0)&gt;0,'2012'!$W$2:$W$50))</f>
        <v>23</v>
      </c>
      <c r="Z69" s="20"/>
      <c r="AA69" s="21" cm="1">
        <f t="array" ref="AA69">SUM(IF('2024'!$A$2:$A$50=$A69,TRUNC('2024'!Q$2:Q$50),0))+SUM(IF('2023'!$A$2:$A$50=$A69,TRUNC('2023'!Q$2:Q$50),0))+SUM(IF('2022'!$A$2:$A$50=$A69,TRUNC('2022'!O$2:O$50),0))+SUM(IF('2021'!$A$2:$A$50=$A69,TRUNC('2021'!O$2:O$50),0))+SUM(IF('2020'!$A$2:$A$50=$A69,TRUNC('2020'!O$2:O$50),0))+SUM(IF('2019'!$A$2:$A$50=$A69,TRUNC('2019'!O$2:O$50),0))+SUM(IF('2018'!$A$2:$A$50=$A69,TRUNC('2018'!O$2:O$50),0))+SUM(IF('2017'!$A$2:$A$50=$A69,TRUNC('2017'!O$2:O$50),0))+SUM(IF('2016'!$A$2:$A$50=$A69,TRUNC('2016'!O$2:O$50),0))+SUM(IF('2015'!$A$2:$A$50=$A69,TRUNC('2015'!O$2:O$50),0))+SUM(IF('2014'!$A$2:$A$50=$A69,TRUNC('2014'!O$2:O$50),0))+SUM(IF('2013'!$A$2:$A$50=$A69,TRUNC('2013'!O$2:O$50),0))+SUM(IF('2012'!$A$2:$A$50=$A69,TRUNC('2012'!O$2:O$50),0))</f>
        <v>99</v>
      </c>
      <c r="AB69" s="21" cm="1">
        <f t="array" ref="AB69">SUM(IF('2024'!$A$2:$A$50=$A69,MOD('2024'!Q$2:Q$50,1),0))+SUM(IF('2023'!$A$2:$A$50=$A69,MOD('2023'!Q$2:Q$50,1),0))+SUM(IF('2022'!$A$2:$A$50=$A69,MOD('2022'!O$2:O$50,1),0))+SUM(IF('2021'!$A$2:$A$50=$A69,MOD('2021'!O$2:O$50,1),0))+SUM(IF('2020'!$A$2:$A$50=$A69,MOD('2020'!O$2:O$50,1),0))+SUM(IF('2019'!$A$2:$A$50=$A69,MOD('2019'!O$2:O$50,1),0))+SUM(IF('2018'!$A$2:$A$50=$A69,MOD('2018'!O$2:O$50,1),0))+SUM(IF('2017'!$A$2:$A$50=$A69,MOD('2017'!O$2:O$50,1),0))+SUM(IF('2016'!$A$2:$A$50=$A69,MOD('2016'!O$2:O$50,1),0))+SUM(IF('2015'!$A$2:$A$50=$A69,MOD('2015'!O$2:O$50,1),0))+SUM(IF('2014'!$A$2:$A$50=$A69,MOD('2014'!O$2:O$50,1),0))+SUM(IF('2013'!$A$2:$A$50=$A69,MOD('2013'!O$2:O$50,1),0))+SUM(IF('2012'!$A$2:$A$50=$A69,MOD('2012'!O$2:O$50,1),0))</f>
        <v>0.90000000000000302</v>
      </c>
      <c r="AC69" s="21">
        <f t="shared" si="6"/>
        <v>1.3000000000000029</v>
      </c>
    </row>
    <row r="70" spans="1:29" ht="14.25" customHeight="1" x14ac:dyDescent="0.6">
      <c r="A70" s="13" t="s">
        <v>88</v>
      </c>
      <c r="B70" s="14">
        <f>SUMIF('2024'!$A$2:$A$50,$A70,'2024'!B$2:B$50)+SUMIF('2023'!$A$2:$A$50,$A70,'2023'!B$2:B$50)+SUMIF('2022'!$A$2:$A$50,$A70,'2022'!B$2:B$50)+SUMIF('2021'!$A$2:$A$50,$A70,'2021'!B$2:B$50)+SUMIF('2020'!$A$2:$A$50,$A70,'2020'!B$2:B$50)+SUMIF('2019'!$A$2:$A$50,$A70,'2019'!B$2:B$50)+SUMIF('2018'!$A$2:$A$50,$A70,'2018'!B$2:B$50)+SUMIF('2017'!$A$2:$A$50,$A70,'2017'!B$2:B$50)+SUMIF('2016'!$A$2:$A$50,$A70,'2016'!B$2:B$50)+SUMIF('2015'!$A$2:$A$50,$A70,'2015'!B$2:B$50)+SUMIF('2014'!$A$2:$A$50,$A70,'2014'!B$2:B$50)+SUMIF('2013'!$A$2:$A$50,$A70,'2013'!B$2:B$50)+SUMIF('2012'!$A$2:$A$50,$A70,'2012'!B$2:B$50)</f>
        <v>1</v>
      </c>
      <c r="C70" s="14">
        <f>SUMIF('2024'!$A$2:$A$50,$A70,'2024'!C$2:C$50)+SUMIF('2023'!$A$2:$A$50,$A70,'2023'!C$2:C$50)+SUMIF('2022'!$A$2:$A$50,$A70,'2022'!C$2:C$50)+SUMIF('2021'!$A$2:$A$50,$A70,'2021'!C$2:C$50)+SUMIF('2020'!$A$2:$A$50,$A70,'2020'!C$2:C$50)+SUMIF('2019'!$A$2:$A$50,$A70,'2019'!C$2:C$50)+SUMIF('2018'!$A$2:$A$50,$A70,'2018'!C$2:C$50)+SUMIF('2017'!$A$2:$A$50,$A70,'2017'!C$2:C$50)+SUMIF('2016'!$A$2:$A$50,$A70,'2016'!C$2:C$50)+SUMIF('2015'!$A$2:$A$50,$A70,'2015'!C$2:C$50)+SUMIF('2014'!$A$2:$A$50,$A70,'2014'!C$2:C$50)+SUMIF('2013'!$A$2:$A$50,$A70,'2013'!C$2:C$50)+SUMIF('2012'!$A$2:$A$50,$A70,'2012'!C$2:C$50)</f>
        <v>1</v>
      </c>
      <c r="D70" s="14">
        <f>SUMIF('2024'!$A$2:$A$50,$A70,'2024'!D$2:D$50)+SUMIF('2023'!$A$2:$A$50,$A70,'2023'!D$2:D$50)+SUMIF('2022'!$A$2:$A$50,$A70,'2022'!D$2:D$50)+SUMIF('2021'!$A$2:$A$50,$A70,'2021'!D$2:D$50)+SUMIF('2020'!$A$2:$A$50,$A70,'2020'!D$2:D$50)+SUMIF('2019'!$A$2:$A$50,$A70,'2019'!D$2:D$50)+SUMIF('2018'!$A$2:$A$50,$A70,'2018'!D$2:D$50)+SUMIF('2017'!$A$2:$A$50,$A70,'2017'!D$2:D$50)+SUMIF('2016'!$A$2:$A$50,$A70,'2016'!D$2:D$50)+SUMIF('2015'!$A$2:$A$50,$A70,'2015'!D$2:D$50)+SUMIF('2014'!$A$2:$A$50,$A70,'2014'!D$2:D$50)+SUMIF('2013'!$A$2:$A$50,$A70,'2013'!D$2:D$50)+SUMIF('2012'!$A$2:$A$50,$A70,'2012'!D$2:D$50)</f>
        <v>20</v>
      </c>
      <c r="E70" s="14" cm="1">
        <f t="array" ref="E70">MAX(IF('2024'!$A$2:$A$50=$A70,'2024'!E$2:E$50),IF('2023'!$A$2:$A$50=$A70,'2023'!E$2:E$50),IF('2022'!$A$2:$A$50=$A70,'2022'!E$2:E$50),IF('2021'!$A$2:$A$50=$A70,'2021'!E$2:E$50),IF('2020'!$A$2:$A$50=$A70,'2020'!E$2:E$50),IF('2019'!$A$2:$A$50=$A70,'2019'!E$2:E$50),IF('2018'!$A$2:$A$50=$A70,'2018'!E$2:E$50),IF('2017'!$A$2:$A$50=$A70,'2017'!E$2:E$50),IF('2016'!$A$2:$A$50=$A70,'2016'!E$2:E$50),IF('2015'!$A$2:$A$50=$A70,'2015'!E$2:E$50),IF('2014'!$A$2:$A$50=$A70,'2014'!E$2:E$50),IF('2013'!$A$2:$A$50=$A70,'2013'!E$2:E$50),IF('2012'!$A$2:$A$50=$A70,'2012'!E$2:E$50))</f>
        <v>20</v>
      </c>
      <c r="F70" s="14">
        <f>SUMIF('2024'!$A$2:$A$50,$A70,'2024'!F$2:F$50)+SUMIF('2023'!$A$2:$A$50,$A70,'2023'!F$2:F$50)+SUMIF('2022'!$A$2:$A$50,$A70,'2022'!F$2:F$50)+SUMIF('2021'!$A$2:$A$50,$A70,'2021'!F$2:F$50)+SUMIF('2020'!$A$2:$A$50,$A70,'2020'!F$2:F$50)+SUMIF('2019'!$A$2:$A$50,$A70,'2019'!F$2:F$50)+SUMIF('2018'!$A$2:$A$50,$A70,'2018'!F$2:F$50)+SUMIF('2017'!$A$2:$A$50,$A70,'2017'!F$2:F$50)+SUMIF('2016'!$A$2:$A$50,$A70,'2016'!F$2:F$50)+SUMIF('2015'!$A$2:$A$50,$A70,'2015'!F$2:F$50)+SUMIF('2014'!$A$2:$A$50,$A70,'2014'!F$2:F$50)+SUMIF('2013'!$A$2:$A$50,$A70,'2013'!F$2:F$50)+SUMIF('2012'!$A$2:$A$50,$A70,'2012'!F$2:F$50)</f>
        <v>0</v>
      </c>
      <c r="G70" s="15">
        <f t="shared" si="13"/>
        <v>20</v>
      </c>
      <c r="H70" s="14">
        <f>SUMIF('2024'!$A$2:$A$50,$A70,'2024'!H$2:H$50)+SUMIF('2023'!$A$2:$A$50,$A70,'2023'!H$2:H$50)+SUMIF('2022'!$A$2:$A$50,$A70,'2022'!H$2:H$50)+SUMIF('2021'!$A$2:$A$50,$A70,'2021'!H$2:H$50)+SUMIF('2020'!$A$2:$A$50,$A70,'2020'!H$2:H$50)+SUMIF('2019'!$A$2:$A$50,$A70,'2019'!H$2:H$50)+SUMIF('2018'!$A$2:$A$50,$A70,'2018'!H$2:H$50)+SUMIF('2017'!$A$2:$A$50,$A70,'2017'!H$2:H$50)+SUMIF('2016'!$A$2:$A$50,$A70,'2016'!H$2:H$50)+SUMIF('2015'!$A$2:$A$50,$A70,'2015'!H$2:H$50)+SUMIF('2014'!$A$2:$A$50,$A70,'2014'!H$2:H$50)+SUMIF('2013'!$A$2:$A$50,$A70,'2013'!H$2:H$50)+SUMIF('2012'!$A$2:$A$50,$A70,'2012'!H$2:H$50)</f>
        <v>0</v>
      </c>
      <c r="I70" s="14">
        <f>SUMIF('2024'!$A$2:$A$50,$A70,'2024'!I$2:I$50)+SUMIF('2023'!$A$2:$A$50,$A70,'2023'!I$2:I$50)+SUMIF('2022'!$A$2:$A$50,$A70,'2022'!I$2:I$50)+SUMIF('2021'!$A$2:$A$50,$A70,'2021'!I$2:I$50)+SUMIF('2020'!$A$2:$A$50,$A70,'2020'!I$2:I$50)+SUMIF('2019'!$A$2:$A$50,$A70,'2019'!I$2:I$50)+SUMIF('2018'!$A$2:$A$50,$A70,'2018'!I$2:I$50)+SUMIF('2017'!$A$2:$A$50,$A70,'2017'!I$2:I$50)+SUMIF('2016'!$A$2:$A$50,$A70,'2016'!I$2:I$50)+SUMIF('2015'!$A$2:$A$50,$A70,'2015'!I$2:I$50)+SUMIF('2014'!$A$2:$A$50,$A70,'2014'!I$2:I$50)+SUMIF('2013'!$A$2:$A$50,$A70,'2013'!I$2:I$50)+SUMIF('2012'!$A$2:$A$50,$A70,'2012'!I$2:I$50)</f>
        <v>0</v>
      </c>
      <c r="J70" s="14">
        <f>SUMIF('2024'!$A$2:$A$50,$A70,'2024'!J$2:J$50)+SUMIF('2023'!$A$2:$A$50,$A70,'2023'!J$2:J$50)</f>
        <v>0</v>
      </c>
      <c r="K70" s="14">
        <f>SUMIF('2024'!$A$2:$A$50,$A70,'2024'!K$2:K$50)+SUMIF('2023'!$A$2:$A$50,$A70,'2023'!K$2:K$50)</f>
        <v>0</v>
      </c>
      <c r="L70" s="14">
        <f>SUMIF('2024'!$A$2:$A$50,$A70,'2024'!L$2:L$50)+SUMIF('2023'!$A$2:$A$50,$A70,'2023'!L$2:L$50)+SUMIF('2022'!$A$2:$A$50,$A70,'2022'!J$2:J$50)+SUMIF('2021'!$A$2:$A$50,$A70,'2021'!J$2:J$50)+SUMIF('2020'!$A$2:$A$50,$A70,'2020'!J$2:J$50)+SUMIF('2019'!$A$2:$A$50,$A70,'2019'!J$2:J$50)+SUMIF('2018'!$A$2:$A$50,$A70,'2018'!J$2:J$50)+SUMIF('2017'!$A$2:$A$50,$A70,'2017'!J$2:J$50)+SUMIF('2016'!$A$2:$A$50,$A70,'2016'!J$2:J$50)+SUMIF('2015'!$A$2:$A$50,$A70,'2015'!J$2:J$50)+SUMIF('2014'!$A$2:$A$50,$A70,'2014'!J$2:J$50)+SUMIF('2013'!$A$2:$A$50,$A70,'2013'!J$2:J$50)+SUMIF('2012'!$A$2:$A$50,$A70,'2012'!J$2:J$50)</f>
        <v>0</v>
      </c>
      <c r="M70" s="14">
        <f>SUMIF('2024'!$A$2:$A$50,$A70,'2024'!M$2:M$50)+SUMIF('2023'!$A$2:$A$50,$A70,'2023'!M$2:M$50)+SUMIF('2022'!$A$2:$A$50,$A70,'2022'!K$2:K$50)+SUMIF('2021'!$A$2:$A$50,$A70,'2021'!K$2:K$50)+SUMIF('2020'!$A$2:$A$50,$A70,'2020'!K$2:K$50)+SUMIF('2019'!$A$2:$A$50,$A70,'2019'!K$2:K$50)+SUMIF('2018'!$A$2:$A$50,$A70,'2018'!K$2:K$50)+SUMIF('2017'!$A$2:$A$50,$A70,'2017'!K$2:K$50)+SUMIF('2016'!$A$2:$A$50,$A70,'2016'!K$2:K$50)+SUMIF('2015'!$A$2:$A$50,$A70,'2015'!K$2:K$50)+SUMIF('2014'!$A$2:$A$50,$A70,'2014'!K$2:K$50)+SUMIF('2013'!$A$2:$A$50,$A70,'2013'!K$2:K$50)+SUMIF('2012'!$A$2:$A$50,$A70,'2012'!K$2:K$50)</f>
        <v>0</v>
      </c>
      <c r="N70" s="14">
        <f>SUMIF('2024'!$A$2:$A$50,$A70,'2024'!N$2:N$50)+SUMIF('2023'!$A$2:$A$50,$A70,'2023'!N$2:N$50)+SUMIF('2022'!$A$2:$A$50,$A70,'2022'!L$2:L$50)+SUMIF('2021'!$A$2:$A$50,$A70,'2021'!L$2:L$50)+SUMIF('2020'!$A$2:$A$50,$A70,'2020'!L$2:L$50)+SUMIF('2019'!$A$2:$A$50,$A70,'2019'!L$2:L$50)+SUMIF('2018'!$A$2:$A$50,$A70,'2018'!L$2:L$50)+SUMIF('2017'!$A$2:$A$50,$A70,'2017'!L$2:L$50)+SUMIF('2016'!$A$2:$A$50,$A70,'2016'!L$2:L$50)+SUMIF('2015'!$A$2:$A$50,$A70,'2015'!L$2:L$50)+SUMIF('2014'!$A$2:$A$50,$A70,'2014'!L$2:L$50)+SUMIF('2013'!$A$2:$A$50,$A70,'2013'!L$2:L$50)+SUMIF('2012'!$A$2:$A$50,$A70,'2012'!L$2:L$50)</f>
        <v>0</v>
      </c>
      <c r="O70" s="14">
        <f>SUMIF('2024'!$A$2:$A$50,$A70,'2024'!O$2:O$50)+SUMIF('2023'!$A$2:$A$50,$A70,'2023'!O$2:O$50)+SUMIF('2022'!$A$2:$A$50,$A70,'2022'!M$2:M$50)+SUMIF('2021'!$A$2:$A$50,$A70,'2021'!M$2:M$50)+SUMIF('2020'!$A$2:$A$50,$A70,'2020'!M$2:M$50)+SUMIF('2019'!$A$2:$A$50,$A70,'2019'!M$2:M$50)+SUMIF('2018'!$A$2:$A$50,$A70,'2018'!M$2:M$50)+SUMIF('2017'!$A$2:$A$50,$A70,'2017'!M$2:M$50)+SUMIF('2016'!$A$2:$A$50,$A70,'2016'!M$2:M$50)+SUMIF('2015'!$A$2:$A$50,$A70,'2015'!M$2:M$50)+SUMIF('2014'!$A$2:$A$50,$A70,'2014'!M$2:M$50)+SUMIF('2013'!$A$2:$A$50,$A70,'2013'!M$2:M$50)+SUMIF('2012'!$A$2:$A$50,$A70,'2012'!M$2:M$50)</f>
        <v>0</v>
      </c>
      <c r="P70" s="14">
        <f t="shared" si="14"/>
        <v>0</v>
      </c>
      <c r="Q70" s="14">
        <f t="shared" si="15"/>
        <v>7</v>
      </c>
      <c r="R70" s="14">
        <f>SUMIF('2024'!$A$2:$A$50,$A70,'2024'!R$2:R$50)+SUMIF('2023'!$A$2:$A$50,$A70,'2023'!R$2:R$50)+SUMIF('2022'!$A$2:$A$50,$A70,'2022'!P$2:P$50)+SUMIF('2021'!$A$2:$A$50,$A70,'2021'!P$2:P$50)+SUMIF('2020'!$A$2:$A$50,$A70,'2020'!P$2:P$50)+SUMIF('2019'!$A$2:$A$50,$A70,'2019'!P$2:P$50)+SUMIF('2018'!$A$2:$A$50,$A70,'2018'!P$2:P$50)+SUMIF('2017'!$A$2:$A$50,$A70,'2017'!P$2:P$50)+SUMIF('2016'!$A$2:$A$50,$A70,'2016'!P$2:P$50)+SUMIF('2015'!$A$2:$A$50,$A70,'2015'!P$2:P$50)+SUMIF('2014'!$A$2:$A$50,$A70,'2014'!P$2:P$50)+SUMIF('2013'!$A$2:$A$50,$A70,'2013'!P$2:P$50)+SUMIF('2012'!$A$2:$A$50,$A70,'2012'!P$2:P$50)</f>
        <v>47</v>
      </c>
      <c r="S70" s="14">
        <f>SUMIF('2024'!$A$2:$A$50,$A70,'2024'!S$2:S$50)+SUMIF('2023'!$A$2:$A$50,$A70,'2023'!S$2:S$50)+SUMIF('2022'!$A$2:$A$50,$A70,'2022'!Q$2:Q$50)+SUMIF('2021'!$A$2:$A$50,$A70,'2021'!Q$2:Q$50)+SUMIF('2020'!$A$2:$A$50,$A70,'2020'!Q$2:Q$50)+SUMIF('2019'!$A$2:$A$50,$A70,'2019'!Q$2:Q$50)+SUMIF('2018'!$A$2:$A$50,$A70,'2018'!Q$2:Q$50)+SUMIF('2017'!$A$2:$A$50,$A70,'2017'!Q$2:Q$50)+SUMIF('2016'!$A$2:$A$50,$A70,'2016'!Q$2:Q$50)+SUMIF('2015'!$A$2:$A$50,$A70,'2015'!Q$2:Q$50)+SUMIF('2014'!$A$2:$A$50,$A70,'2014'!Q$2:Q$50)+SUMIF('2013'!$A$2:$A$50,$A70,'2013'!Q$2:Q$50)+SUMIF('2012'!$A$2:$A$50,$A70,'2012'!Q$2:Q$50)</f>
        <v>1</v>
      </c>
      <c r="T70" s="15">
        <f t="shared" si="16"/>
        <v>47</v>
      </c>
      <c r="U70" s="15">
        <f t="shared" si="17"/>
        <v>6.7142857142857144</v>
      </c>
      <c r="V70" s="16">
        <f t="shared" si="18"/>
        <v>42</v>
      </c>
      <c r="W70" s="17" cm="1">
        <f t="array" ref="W70">MAX(IF('2024'!$A$2:$A$50=$A70,'2024'!$W$2:$W$50),IF('2023'!$A$2:$A$50=$A70,'2023'!$W$2:$W$50),IF('2022'!$A$2:$A$50=$A70,'2022'!$U$2:U$50),IF('2021'!$A$2:$A$50=$A70,'2021'!$U$2:U$50),IF('2020'!$A$2:$A$50=$A70,'2020'!$U$2:U$50),IF('2019'!$A$2:$A$50=$A70,'2019'!$U$2:U$50),IF('2018'!$A$2:$A$50=$A70,'2018'!$U$2:U$50),IF('2017'!$A$2:$A$50=$A70,'2017'!$U$2:U$50),IF('2016'!$A$2:$A$50=$A70,'2016'!$U$2:U$50),IF('2015'!$A$2:$A$50=$A70,'2015'!$U$2:U$50),IF('2014'!$A$2:$A$50=$A70,'2014'!$U$2:U$50),IF('2013'!$A$2:$A$50=$A70,'2013'!$U$2:U$50),IF('2012'!$A$2:$A$50=$A70,'2012'!$U$2:U$50))</f>
        <v>1</v>
      </c>
      <c r="X70" s="18" t="s">
        <v>23</v>
      </c>
      <c r="Y70" s="19" cm="1">
        <f t="array" ref="Y70">MIN(IF(IF('2024'!$A$2:A$50=$A70,1,0)*IF('2024'!$W$2:$W$50=$W70,1,0)&gt;0,'2024'!$Y$2:$Y$50),IF(IF('2023'!$A$2:A$50=$A70,1,0)*IF('2023'!$W$2:$W$50=$W70,1,0)&gt;0,'2023'!$Y$2:$Y$50),IF(IF('2022'!$A$2:A$50=$A70,1,0)*IF('2022'!$U$2:$U$50=$W70,1,0)&gt;0,'2022'!$W$2:$W$50),IF(IF('2021'!$A$2:A$50=$A70,1,0)*IF('2021'!$U$2:$U$50=$W70,1,0)&gt;0,'2021'!$W$2:$W$50),IF(IF('2020'!$A$2:A$50=$A70,1,0)*IF('2020'!$U$2:$U$50=$W70,1,0)&gt;0,'2020'!$W$2:$W$50),IF(IF('2019'!$A$2:A$50=$A70,1,0)*IF('2019'!$U$2:$U$50=$W70,1,0)&gt;0,'2019'!$W$2:$W$50),IF(IF('2018'!$A$2:A$50=$A70,1,0)*IF('2018'!$U$2:$U$50=$W70,1,0)&gt;0,'2018'!$W$2:$W$50),IF(IF('2017'!$A$2:A$50=$A70,1,0)*IF('2017'!$U$2:$U$50=$W70,1,0)&gt;0,'2017'!$W$2:$W$50),IF(IF('2016'!$A$2:A$50=$A70,1,0)*IF('2016'!$U$2:$U$50=$W70,1,0)&gt;0,'2016'!$W$2:$W$50),IF(IF('2015'!$A$2:A$50=$A70,1,0)*IF('2015'!$U$2:$U$50=$W70,1,0)&gt;0,'2015'!$W$2:$W$50),IF(IF('2014'!$A$2:A$50=$A70,1,0)*IF('2014'!$U$2:$U$50=$W70,1,0)&gt;0,'2014'!$W$2:$W$50),IF(IF('2013'!$A$2:A$50=$A70,1,0)*IF('2013'!$U$2:$U$50=$W70,1,0)&gt;0,'2013'!$W$2:$W$50),IF(IF('2012'!$A$2:A$50=$A70,1,0)*IF('2012'!$U$2:$U$50=$W70,1,0)&gt;0,'2012'!$W$2:$W$50))</f>
        <v>47</v>
      </c>
      <c r="Z70" s="20"/>
      <c r="AA70" s="21" cm="1">
        <f t="array" ref="AA70">SUM(IF('2024'!$A$2:$A$50=$A70,TRUNC('2024'!Q$2:Q$50),0))+SUM(IF('2023'!$A$2:$A$50=$A70,TRUNC('2023'!Q$2:Q$50),0))+SUM(IF('2022'!$A$2:$A$50=$A70,TRUNC('2022'!O$2:O$50),0))+SUM(IF('2021'!$A$2:$A$50=$A70,TRUNC('2021'!O$2:O$50),0))+SUM(IF('2020'!$A$2:$A$50=$A70,TRUNC('2020'!O$2:O$50),0))+SUM(IF('2019'!$A$2:$A$50=$A70,TRUNC('2019'!O$2:O$50),0))+SUM(IF('2018'!$A$2:$A$50=$A70,TRUNC('2018'!O$2:O$50),0))+SUM(IF('2017'!$A$2:$A$50=$A70,TRUNC('2017'!O$2:O$50),0))+SUM(IF('2016'!$A$2:$A$50=$A70,TRUNC('2016'!O$2:O$50),0))+SUM(IF('2015'!$A$2:$A$50=$A70,TRUNC('2015'!O$2:O$50),0))+SUM(IF('2014'!$A$2:$A$50=$A70,TRUNC('2014'!O$2:O$50),0))+SUM(IF('2013'!$A$2:$A$50=$A70,TRUNC('2013'!O$2:O$50),0))+SUM(IF('2012'!$A$2:$A$50=$A70,TRUNC('2012'!O$2:O$50),0))</f>
        <v>7</v>
      </c>
      <c r="AB70" s="21" cm="1">
        <f t="array" ref="AB70">SUM(IF('2024'!$A$2:$A$50=$A70,MOD('2024'!Q$2:Q$50,1),0))+SUM(IF('2023'!$A$2:$A$50=$A70,MOD('2023'!Q$2:Q$50,1),0))+SUM(IF('2022'!$A$2:$A$50=$A70,MOD('2022'!O$2:O$50,1),0))+SUM(IF('2021'!$A$2:$A$50=$A70,MOD('2021'!O$2:O$50,1),0))+SUM(IF('2020'!$A$2:$A$50=$A70,MOD('2020'!O$2:O$50,1),0))+SUM(IF('2019'!$A$2:$A$50=$A70,MOD('2019'!O$2:O$50,1),0))+SUM(IF('2018'!$A$2:$A$50=$A70,MOD('2018'!O$2:O$50,1),0))+SUM(IF('2017'!$A$2:$A$50=$A70,MOD('2017'!O$2:O$50,1),0))+SUM(IF('2016'!$A$2:$A$50=$A70,MOD('2016'!O$2:O$50,1),0))+SUM(IF('2015'!$A$2:$A$50=$A70,MOD('2015'!O$2:O$50,1),0))+SUM(IF('2014'!$A$2:$A$50=$A70,MOD('2014'!O$2:O$50,1),0))+SUM(IF('2013'!$A$2:$A$50=$A70,MOD('2013'!O$2:O$50,1),0))+SUM(IF('2012'!$A$2:$A$50=$A70,MOD('2012'!O$2:O$50,1),0))</f>
        <v>0</v>
      </c>
      <c r="AC70" s="21">
        <f t="shared" si="6"/>
        <v>0</v>
      </c>
    </row>
    <row r="71" spans="1:29" ht="14.25" customHeight="1" x14ac:dyDescent="0.6">
      <c r="A71" s="13" t="s">
        <v>135</v>
      </c>
      <c r="B71" s="14">
        <f>SUMIF('2024'!$A$2:$A$50,$A71,'2024'!B$2:B$50)+SUMIF('2023'!$A$2:$A$50,$A71,'2023'!B$2:B$50)+SUMIF('2022'!$A$2:$A$50,$A71,'2022'!B$2:B$50)+SUMIF('2021'!$A$2:$A$50,$A71,'2021'!B$2:B$50)+SUMIF('2020'!$A$2:$A$50,$A71,'2020'!B$2:B$50)+SUMIF('2019'!$A$2:$A$50,$A71,'2019'!B$2:B$50)+SUMIF('2018'!$A$2:$A$50,$A71,'2018'!B$2:B$50)+SUMIF('2017'!$A$2:$A$50,$A71,'2017'!B$2:B$50)+SUMIF('2016'!$A$2:$A$50,$A71,'2016'!B$2:B$50)+SUMIF('2015'!$A$2:$A$50,$A71,'2015'!B$2:B$50)+SUMIF('2014'!$A$2:$A$50,$A71,'2014'!B$2:B$50)+SUMIF('2013'!$A$2:$A$50,$A71,'2013'!B$2:B$50)+SUMIF('2012'!$A$2:$A$50,$A71,'2012'!B$2:B$50)</f>
        <v>4</v>
      </c>
      <c r="C71" s="14">
        <f>SUMIF('2024'!$A$2:$A$50,$A71,'2024'!C$2:C$50)+SUMIF('2023'!$A$2:$A$50,$A71,'2023'!C$2:C$50)+SUMIF('2022'!$A$2:$A$50,$A71,'2022'!C$2:C$50)+SUMIF('2021'!$A$2:$A$50,$A71,'2021'!C$2:C$50)+SUMIF('2020'!$A$2:$A$50,$A71,'2020'!C$2:C$50)+SUMIF('2019'!$A$2:$A$50,$A71,'2019'!C$2:C$50)+SUMIF('2018'!$A$2:$A$50,$A71,'2018'!C$2:C$50)+SUMIF('2017'!$A$2:$A$50,$A71,'2017'!C$2:C$50)+SUMIF('2016'!$A$2:$A$50,$A71,'2016'!C$2:C$50)+SUMIF('2015'!$A$2:$A$50,$A71,'2015'!C$2:C$50)+SUMIF('2014'!$A$2:$A$50,$A71,'2014'!C$2:C$50)+SUMIF('2013'!$A$2:$A$50,$A71,'2013'!C$2:C$50)+SUMIF('2012'!$A$2:$A$50,$A71,'2012'!C$2:C$50)</f>
        <v>4</v>
      </c>
      <c r="D71" s="14">
        <f>SUMIF('2024'!$A$2:$A$50,$A71,'2024'!D$2:D$50)+SUMIF('2023'!$A$2:$A$50,$A71,'2023'!D$2:D$50)+SUMIF('2022'!$A$2:$A$50,$A71,'2022'!D$2:D$50)+SUMIF('2021'!$A$2:$A$50,$A71,'2021'!D$2:D$50)+SUMIF('2020'!$A$2:$A$50,$A71,'2020'!D$2:D$50)+SUMIF('2019'!$A$2:$A$50,$A71,'2019'!D$2:D$50)+SUMIF('2018'!$A$2:$A$50,$A71,'2018'!D$2:D$50)+SUMIF('2017'!$A$2:$A$50,$A71,'2017'!D$2:D$50)+SUMIF('2016'!$A$2:$A$50,$A71,'2016'!D$2:D$50)+SUMIF('2015'!$A$2:$A$50,$A71,'2015'!D$2:D$50)+SUMIF('2014'!$A$2:$A$50,$A71,'2014'!D$2:D$50)+SUMIF('2013'!$A$2:$A$50,$A71,'2013'!D$2:D$50)+SUMIF('2012'!$A$2:$A$50,$A71,'2012'!D$2:D$50)</f>
        <v>124</v>
      </c>
      <c r="E71" s="14" cm="1">
        <f t="array" ref="E71">MAX(IF('2024'!$A$2:$A$50=$A71,'2024'!E$2:E$50),IF('2023'!$A$2:$A$50=$A71,'2023'!E$2:E$50),IF('2022'!$A$2:$A$50=$A71,'2022'!E$2:E$50),IF('2021'!$A$2:$A$50=$A71,'2021'!E$2:E$50),IF('2020'!$A$2:$A$50=$A71,'2020'!E$2:E$50),IF('2019'!$A$2:$A$50=$A71,'2019'!E$2:E$50),IF('2018'!$A$2:$A$50=$A71,'2018'!E$2:E$50),IF('2017'!$A$2:$A$50=$A71,'2017'!E$2:E$50),IF('2016'!$A$2:$A$50=$A71,'2016'!E$2:E$50),IF('2015'!$A$2:$A$50=$A71,'2015'!E$2:E$50),IF('2014'!$A$2:$A$50=$A71,'2014'!E$2:E$50),IF('2013'!$A$2:$A$50=$A71,'2013'!E$2:E$50),IF('2012'!$A$2:$A$50=$A71,'2012'!E$2:E$50))</f>
        <v>50</v>
      </c>
      <c r="F71" s="14">
        <f>SUMIF('2024'!$A$2:$A$50,$A71,'2024'!F$2:F$50)+SUMIF('2023'!$A$2:$A$50,$A71,'2023'!F$2:F$50)+SUMIF('2022'!$A$2:$A$50,$A71,'2022'!F$2:F$50)+SUMIF('2021'!$A$2:$A$50,$A71,'2021'!F$2:F$50)+SUMIF('2020'!$A$2:$A$50,$A71,'2020'!F$2:F$50)+SUMIF('2019'!$A$2:$A$50,$A71,'2019'!F$2:F$50)+SUMIF('2018'!$A$2:$A$50,$A71,'2018'!F$2:F$50)+SUMIF('2017'!$A$2:$A$50,$A71,'2017'!F$2:F$50)+SUMIF('2016'!$A$2:$A$50,$A71,'2016'!F$2:F$50)+SUMIF('2015'!$A$2:$A$50,$A71,'2015'!F$2:F$50)+SUMIF('2014'!$A$2:$A$50,$A71,'2014'!F$2:F$50)+SUMIF('2013'!$A$2:$A$50,$A71,'2013'!F$2:F$50)+SUMIF('2012'!$A$2:$A$50,$A71,'2012'!F$2:F$50)</f>
        <v>1</v>
      </c>
      <c r="G71" s="15">
        <f t="shared" si="13"/>
        <v>41.333333333333336</v>
      </c>
      <c r="H71" s="14">
        <f>SUMIF('2024'!$A$2:$A$50,$A71,'2024'!H$2:H$50)+SUMIF('2023'!$A$2:$A$50,$A71,'2023'!H$2:H$50)+SUMIF('2022'!$A$2:$A$50,$A71,'2022'!H$2:H$50)+SUMIF('2021'!$A$2:$A$50,$A71,'2021'!H$2:H$50)+SUMIF('2020'!$A$2:$A$50,$A71,'2020'!H$2:H$50)+SUMIF('2019'!$A$2:$A$50,$A71,'2019'!H$2:H$50)+SUMIF('2018'!$A$2:$A$50,$A71,'2018'!H$2:H$50)+SUMIF('2017'!$A$2:$A$50,$A71,'2017'!H$2:H$50)+SUMIF('2016'!$A$2:$A$50,$A71,'2016'!H$2:H$50)+SUMIF('2015'!$A$2:$A$50,$A71,'2015'!H$2:H$50)+SUMIF('2014'!$A$2:$A$50,$A71,'2014'!H$2:H$50)+SUMIF('2013'!$A$2:$A$50,$A71,'2013'!H$2:H$50)+SUMIF('2012'!$A$2:$A$50,$A71,'2012'!H$2:H$50)</f>
        <v>1</v>
      </c>
      <c r="I71" s="14">
        <f>SUMIF('2024'!$A$2:$A$50,$A71,'2024'!I$2:I$50)+SUMIF('2023'!$A$2:$A$50,$A71,'2023'!I$2:I$50)+SUMIF('2022'!$A$2:$A$50,$A71,'2022'!I$2:I$50)+SUMIF('2021'!$A$2:$A$50,$A71,'2021'!I$2:I$50)+SUMIF('2020'!$A$2:$A$50,$A71,'2020'!I$2:I$50)+SUMIF('2019'!$A$2:$A$50,$A71,'2019'!I$2:I$50)+SUMIF('2018'!$A$2:$A$50,$A71,'2018'!I$2:I$50)+SUMIF('2017'!$A$2:$A$50,$A71,'2017'!I$2:I$50)+SUMIF('2016'!$A$2:$A$50,$A71,'2016'!I$2:I$50)+SUMIF('2015'!$A$2:$A$50,$A71,'2015'!I$2:I$50)+SUMIF('2014'!$A$2:$A$50,$A71,'2014'!I$2:I$50)+SUMIF('2013'!$A$2:$A$50,$A71,'2013'!I$2:I$50)+SUMIF('2012'!$A$2:$A$50,$A71,'2012'!I$2:I$50)</f>
        <v>0</v>
      </c>
      <c r="J71" s="14">
        <f>SUMIF('2024'!$A$2:$A$50,$A71,'2024'!J$2:J$50)+SUMIF('2023'!$A$2:$A$50,$A71,'2023'!J$2:J$50)</f>
        <v>11</v>
      </c>
      <c r="K71" s="14">
        <f>SUMIF('2024'!$A$2:$A$50,$A71,'2024'!K$2:K$50)+SUMIF('2023'!$A$2:$A$50,$A71,'2023'!K$2:K$50)</f>
        <v>3</v>
      </c>
      <c r="L71" s="14">
        <f>SUMIF('2024'!$A$2:$A$50,$A71,'2024'!L$2:L$50)+SUMIF('2023'!$A$2:$A$50,$A71,'2023'!L$2:L$50)+SUMIF('2022'!$A$2:$A$50,$A71,'2022'!J$2:J$50)+SUMIF('2021'!$A$2:$A$50,$A71,'2021'!J$2:J$50)+SUMIF('2020'!$A$2:$A$50,$A71,'2020'!J$2:J$50)+SUMIF('2019'!$A$2:$A$50,$A71,'2019'!J$2:J$50)+SUMIF('2018'!$A$2:$A$50,$A71,'2018'!J$2:J$50)+SUMIF('2017'!$A$2:$A$50,$A71,'2017'!J$2:J$50)+SUMIF('2016'!$A$2:$A$50,$A71,'2016'!J$2:J$50)+SUMIF('2015'!$A$2:$A$50,$A71,'2015'!J$2:J$50)+SUMIF('2014'!$A$2:$A$50,$A71,'2014'!J$2:J$50)+SUMIF('2013'!$A$2:$A$50,$A71,'2013'!J$2:J$50)+SUMIF('2012'!$A$2:$A$50,$A71,'2012'!J$2:J$50)</f>
        <v>0</v>
      </c>
      <c r="M71" s="14">
        <f>SUMIF('2024'!$A$2:$A$50,$A71,'2024'!M$2:M$50)+SUMIF('2023'!$A$2:$A$50,$A71,'2023'!M$2:M$50)+SUMIF('2022'!$A$2:$A$50,$A71,'2022'!K$2:K$50)+SUMIF('2021'!$A$2:$A$50,$A71,'2021'!K$2:K$50)+SUMIF('2020'!$A$2:$A$50,$A71,'2020'!K$2:K$50)+SUMIF('2019'!$A$2:$A$50,$A71,'2019'!K$2:K$50)+SUMIF('2018'!$A$2:$A$50,$A71,'2018'!K$2:K$50)+SUMIF('2017'!$A$2:$A$50,$A71,'2017'!K$2:K$50)+SUMIF('2016'!$A$2:$A$50,$A71,'2016'!K$2:K$50)+SUMIF('2015'!$A$2:$A$50,$A71,'2015'!K$2:K$50)+SUMIF('2014'!$A$2:$A$50,$A71,'2014'!K$2:K$50)+SUMIF('2013'!$A$2:$A$50,$A71,'2013'!K$2:K$50)+SUMIF('2012'!$A$2:$A$50,$A71,'2012'!K$2:K$50)</f>
        <v>3</v>
      </c>
      <c r="N71" s="14">
        <f>SUMIF('2024'!$A$2:$A$50,$A71,'2024'!N$2:N$50)+SUMIF('2023'!$A$2:$A$50,$A71,'2023'!N$2:N$50)+SUMIF('2022'!$A$2:$A$50,$A71,'2022'!L$2:L$50)+SUMIF('2021'!$A$2:$A$50,$A71,'2021'!L$2:L$50)+SUMIF('2020'!$A$2:$A$50,$A71,'2020'!L$2:L$50)+SUMIF('2019'!$A$2:$A$50,$A71,'2019'!L$2:L$50)+SUMIF('2018'!$A$2:$A$50,$A71,'2018'!L$2:L$50)+SUMIF('2017'!$A$2:$A$50,$A71,'2017'!L$2:L$50)+SUMIF('2016'!$A$2:$A$50,$A71,'2016'!L$2:L$50)+SUMIF('2015'!$A$2:$A$50,$A71,'2015'!L$2:L$50)+SUMIF('2014'!$A$2:$A$50,$A71,'2014'!L$2:L$50)+SUMIF('2013'!$A$2:$A$50,$A71,'2013'!L$2:L$50)+SUMIF('2012'!$A$2:$A$50,$A71,'2012'!L$2:L$50)</f>
        <v>3</v>
      </c>
      <c r="O71" s="14">
        <f>SUMIF('2024'!$A$2:$A$50,$A71,'2024'!O$2:O$50)+SUMIF('2023'!$A$2:$A$50,$A71,'2023'!O$2:O$50)+SUMIF('2022'!$A$2:$A$50,$A71,'2022'!M$2:M$50)+SUMIF('2021'!$A$2:$A$50,$A71,'2021'!M$2:M$50)+SUMIF('2020'!$A$2:$A$50,$A71,'2020'!M$2:M$50)+SUMIF('2019'!$A$2:$A$50,$A71,'2019'!M$2:M$50)+SUMIF('2018'!$A$2:$A$50,$A71,'2018'!M$2:M$50)+SUMIF('2017'!$A$2:$A$50,$A71,'2017'!M$2:M$50)+SUMIF('2016'!$A$2:$A$50,$A71,'2016'!M$2:M$50)+SUMIF('2015'!$A$2:$A$50,$A71,'2015'!M$2:M$50)+SUMIF('2014'!$A$2:$A$50,$A71,'2014'!M$2:M$50)+SUMIF('2013'!$A$2:$A$50,$A71,'2013'!M$2:M$50)+SUMIF('2012'!$A$2:$A$50,$A71,'2012'!M$2:M$50)</f>
        <v>0</v>
      </c>
      <c r="P71" s="14">
        <f t="shared" si="14"/>
        <v>6</v>
      </c>
      <c r="Q71" s="14">
        <f t="shared" si="15"/>
        <v>20</v>
      </c>
      <c r="R71" s="14">
        <f>SUMIF('2024'!$A$2:$A$50,$A71,'2024'!R$2:R$50)+SUMIF('2023'!$A$2:$A$50,$A71,'2023'!R$2:R$50)+SUMIF('2022'!$A$2:$A$50,$A71,'2022'!P$2:P$50)+SUMIF('2021'!$A$2:$A$50,$A71,'2021'!P$2:P$50)+SUMIF('2020'!$A$2:$A$50,$A71,'2020'!P$2:P$50)+SUMIF('2019'!$A$2:$A$50,$A71,'2019'!P$2:P$50)+SUMIF('2018'!$A$2:$A$50,$A71,'2018'!P$2:P$50)+SUMIF('2017'!$A$2:$A$50,$A71,'2017'!P$2:P$50)+SUMIF('2016'!$A$2:$A$50,$A71,'2016'!P$2:P$50)+SUMIF('2015'!$A$2:$A$50,$A71,'2015'!P$2:P$50)+SUMIF('2014'!$A$2:$A$50,$A71,'2014'!P$2:P$50)+SUMIF('2013'!$A$2:$A$50,$A71,'2013'!P$2:P$50)+SUMIF('2012'!$A$2:$A$50,$A71,'2012'!P$2:P$50)</f>
        <v>107</v>
      </c>
      <c r="S71" s="14">
        <f>SUMIF('2024'!$A$2:$A$50,$A71,'2024'!S$2:S$50)+SUMIF('2023'!$A$2:$A$50,$A71,'2023'!S$2:S$50)+SUMIF('2022'!$A$2:$A$50,$A71,'2022'!Q$2:Q$50)+SUMIF('2021'!$A$2:$A$50,$A71,'2021'!Q$2:Q$50)+SUMIF('2020'!$A$2:$A$50,$A71,'2020'!Q$2:Q$50)+SUMIF('2019'!$A$2:$A$50,$A71,'2019'!Q$2:Q$50)+SUMIF('2018'!$A$2:$A$50,$A71,'2018'!Q$2:Q$50)+SUMIF('2017'!$A$2:$A$50,$A71,'2017'!Q$2:Q$50)+SUMIF('2016'!$A$2:$A$50,$A71,'2016'!Q$2:Q$50)+SUMIF('2015'!$A$2:$A$50,$A71,'2015'!Q$2:Q$50)+SUMIF('2014'!$A$2:$A$50,$A71,'2014'!Q$2:Q$50)+SUMIF('2013'!$A$2:$A$50,$A71,'2013'!Q$2:Q$50)+SUMIF('2012'!$A$2:$A$50,$A71,'2012'!Q$2:Q$50)</f>
        <v>1</v>
      </c>
      <c r="T71" s="15">
        <f t="shared" si="16"/>
        <v>107</v>
      </c>
      <c r="U71" s="15">
        <f t="shared" si="17"/>
        <v>5.35</v>
      </c>
      <c r="V71" s="16">
        <f t="shared" si="18"/>
        <v>120</v>
      </c>
      <c r="W71" s="17" cm="1">
        <f t="array" ref="W71">MAX(IF('2024'!$A$2:$A$50=$A71,'2024'!$W$2:$W$50),IF('2023'!$A$2:$A$50=$A71,'2023'!$W$2:$W$50),IF('2022'!$A$2:$A$50=$A71,'2022'!$U$2:U$50),IF('2021'!$A$2:$A$50=$A71,'2021'!$U$2:U$50),IF('2020'!$A$2:$A$50=$A71,'2020'!$U$2:U$50),IF('2019'!$A$2:$A$50=$A71,'2019'!$U$2:U$50),IF('2018'!$A$2:$A$50=$A71,'2018'!$U$2:U$50),IF('2017'!$A$2:$A$50=$A71,'2017'!$U$2:U$50),IF('2016'!$A$2:$A$50=$A71,'2016'!$U$2:U$50),IF('2015'!$A$2:$A$50=$A71,'2015'!$U$2:U$50),IF('2014'!$A$2:$A$50=$A71,'2014'!$U$2:U$50),IF('2013'!$A$2:$A$50=$A71,'2013'!$U$2:U$50),IF('2012'!$A$2:$A$50=$A71,'2012'!$U$2:U$50))</f>
        <v>1</v>
      </c>
      <c r="X71" s="18" t="s">
        <v>23</v>
      </c>
      <c r="Y71" s="19" cm="1">
        <f t="array" ref="Y71">MIN(IF(IF('2024'!$A$2:A$50=$A71,1,0)*IF('2024'!$W$2:$W$50=$W71,1,0)&gt;0,'2024'!$Y$2:$Y$50),IF(IF('2023'!$A$2:A$50=$A71,1,0)*IF('2023'!$W$2:$W$50=$W71,1,0)&gt;0,'2023'!$Y$2:$Y$50),IF(IF('2022'!$A$2:A$50=$A71,1,0)*IF('2022'!$U$2:$U$50=$W71,1,0)&gt;0,'2022'!$W$2:$W$50),IF(IF('2021'!$A$2:A$50=$A71,1,0)*IF('2021'!$U$2:$U$50=$W71,1,0)&gt;0,'2021'!$W$2:$W$50),IF(IF('2020'!$A$2:A$50=$A71,1,0)*IF('2020'!$U$2:$U$50=$W71,1,0)&gt;0,'2020'!$W$2:$W$50),IF(IF('2019'!$A$2:A$50=$A71,1,0)*IF('2019'!$U$2:$U$50=$W71,1,0)&gt;0,'2019'!$W$2:$W$50),IF(IF('2018'!$A$2:A$50=$A71,1,0)*IF('2018'!$U$2:$U$50=$W71,1,0)&gt;0,'2018'!$W$2:$W$50),IF(IF('2017'!$A$2:A$50=$A71,1,0)*IF('2017'!$U$2:$U$50=$W71,1,0)&gt;0,'2017'!$W$2:$W$50),IF(IF('2016'!$A$2:A$50=$A71,1,0)*IF('2016'!$U$2:$U$50=$W71,1,0)&gt;0,'2016'!$W$2:$W$50),IF(IF('2015'!$A$2:A$50=$A71,1,0)*IF('2015'!$U$2:$U$50=$W71,1,0)&gt;0,'2015'!$W$2:$W$50),IF(IF('2014'!$A$2:A$50=$A71,1,0)*IF('2014'!$U$2:$U$50=$W71,1,0)&gt;0,'2014'!$W$2:$W$50),IF(IF('2013'!$A$2:A$50=$A71,1,0)*IF('2013'!$U$2:$U$50=$W71,1,0)&gt;0,'2013'!$W$2:$W$50),IF(IF('2012'!$A$2:A$50=$A71,1,0)*IF('2012'!$U$2:$U$50=$W71,1,0)&gt;0,'2012'!$W$2:$W$50))</f>
        <v>0</v>
      </c>
      <c r="Z71" s="20"/>
      <c r="AA71" s="21" cm="1">
        <f t="array" ref="AA71">SUM(IF('2024'!$A$2:$A$50=$A71,TRUNC('2024'!Q$2:Q$50),0))+SUM(IF('2023'!$A$2:$A$50=$A71,TRUNC('2023'!Q$2:Q$50),0))+SUM(IF('2022'!$A$2:$A$50=$A71,TRUNC('2022'!O$2:O$50),0))+SUM(IF('2021'!$A$2:$A$50=$A71,TRUNC('2021'!O$2:O$50),0))+SUM(IF('2020'!$A$2:$A$50=$A71,TRUNC('2020'!O$2:O$50),0))+SUM(IF('2019'!$A$2:$A$50=$A71,TRUNC('2019'!O$2:O$50),0))+SUM(IF('2018'!$A$2:$A$50=$A71,TRUNC('2018'!O$2:O$50),0))+SUM(IF('2017'!$A$2:$A$50=$A71,TRUNC('2017'!O$2:O$50),0))+SUM(IF('2016'!$A$2:$A$50=$A71,TRUNC('2016'!O$2:O$50),0))+SUM(IF('2015'!$A$2:$A$50=$A71,TRUNC('2015'!O$2:O$50),0))+SUM(IF('2014'!$A$2:$A$50=$A71,TRUNC('2014'!O$2:O$50),0))+SUM(IF('2013'!$A$2:$A$50=$A71,TRUNC('2013'!O$2:O$50),0))+SUM(IF('2012'!$A$2:$A$50=$A71,TRUNC('2012'!O$2:O$50),0))</f>
        <v>20</v>
      </c>
      <c r="AB71" s="21" cm="1">
        <f t="array" ref="AB71">SUM(IF('2024'!$A$2:$A$50=$A71,MOD('2024'!Q$2:Q$50,1),0))+SUM(IF('2023'!$A$2:$A$50=$A71,MOD('2023'!Q$2:Q$50,1),0))+SUM(IF('2022'!$A$2:$A$50=$A71,MOD('2022'!O$2:O$50,1),0))+SUM(IF('2021'!$A$2:$A$50=$A71,MOD('2021'!O$2:O$50,1),0))+SUM(IF('2020'!$A$2:$A$50=$A71,MOD('2020'!O$2:O$50,1),0))+SUM(IF('2019'!$A$2:$A$50=$A71,MOD('2019'!O$2:O$50,1),0))+SUM(IF('2018'!$A$2:$A$50=$A71,MOD('2018'!O$2:O$50,1),0))+SUM(IF('2017'!$A$2:$A$50=$A71,MOD('2017'!O$2:O$50,1),0))+SUM(IF('2016'!$A$2:$A$50=$A71,MOD('2016'!O$2:O$50,1),0))+SUM(IF('2015'!$A$2:$A$50=$A71,MOD('2015'!O$2:O$50,1),0))+SUM(IF('2014'!$A$2:$A$50=$A71,MOD('2014'!O$2:O$50,1),0))+SUM(IF('2013'!$A$2:$A$50=$A71,MOD('2013'!O$2:O$50,1),0))+SUM(IF('2012'!$A$2:$A$50=$A71,MOD('2012'!O$2:O$50,1),0))</f>
        <v>0</v>
      </c>
      <c r="AC71" s="21">
        <f t="shared" si="6"/>
        <v>0</v>
      </c>
    </row>
    <row r="72" spans="1:29" ht="14.25" customHeight="1" x14ac:dyDescent="0.6">
      <c r="A72" s="13" t="s">
        <v>89</v>
      </c>
      <c r="B72" s="14">
        <f>SUMIF('2024'!$A$2:$A$50,$A72,'2024'!B$2:B$50)+SUMIF('2023'!$A$2:$A$50,$A72,'2023'!B$2:B$50)+SUMIF('2022'!$A$2:$A$50,$A72,'2022'!B$2:B$50)+SUMIF('2021'!$A$2:$A$50,$A72,'2021'!B$2:B$50)+SUMIF('2020'!$A$2:$A$50,$A72,'2020'!B$2:B$50)+SUMIF('2019'!$A$2:$A$50,$A72,'2019'!B$2:B$50)+SUMIF('2018'!$A$2:$A$50,$A72,'2018'!B$2:B$50)+SUMIF('2017'!$A$2:$A$50,$A72,'2017'!B$2:B$50)+SUMIF('2016'!$A$2:$A$50,$A72,'2016'!B$2:B$50)+SUMIF('2015'!$A$2:$A$50,$A72,'2015'!B$2:B$50)+SUMIF('2014'!$A$2:$A$50,$A72,'2014'!B$2:B$50)+SUMIF('2013'!$A$2:$A$50,$A72,'2013'!B$2:B$50)+SUMIF('2012'!$A$2:$A$50,$A72,'2012'!B$2:B$50)</f>
        <v>1</v>
      </c>
      <c r="C72" s="14">
        <f>SUMIF('2024'!$A$2:$A$50,$A72,'2024'!C$2:C$50)+SUMIF('2023'!$A$2:$A$50,$A72,'2023'!C$2:C$50)+SUMIF('2022'!$A$2:$A$50,$A72,'2022'!C$2:C$50)+SUMIF('2021'!$A$2:$A$50,$A72,'2021'!C$2:C$50)+SUMIF('2020'!$A$2:$A$50,$A72,'2020'!C$2:C$50)+SUMIF('2019'!$A$2:$A$50,$A72,'2019'!C$2:C$50)+SUMIF('2018'!$A$2:$A$50,$A72,'2018'!C$2:C$50)+SUMIF('2017'!$A$2:$A$50,$A72,'2017'!C$2:C$50)+SUMIF('2016'!$A$2:$A$50,$A72,'2016'!C$2:C$50)+SUMIF('2015'!$A$2:$A$50,$A72,'2015'!C$2:C$50)+SUMIF('2014'!$A$2:$A$50,$A72,'2014'!C$2:C$50)+SUMIF('2013'!$A$2:$A$50,$A72,'2013'!C$2:C$50)+SUMIF('2012'!$A$2:$A$50,$A72,'2012'!C$2:C$50)</f>
        <v>1</v>
      </c>
      <c r="D72" s="14">
        <f>SUMIF('2024'!$A$2:$A$50,$A72,'2024'!D$2:D$50)+SUMIF('2023'!$A$2:$A$50,$A72,'2023'!D$2:D$50)+SUMIF('2022'!$A$2:$A$50,$A72,'2022'!D$2:D$50)+SUMIF('2021'!$A$2:$A$50,$A72,'2021'!D$2:D$50)+SUMIF('2020'!$A$2:$A$50,$A72,'2020'!D$2:D$50)+SUMIF('2019'!$A$2:$A$50,$A72,'2019'!D$2:D$50)+SUMIF('2018'!$A$2:$A$50,$A72,'2018'!D$2:D$50)+SUMIF('2017'!$A$2:$A$50,$A72,'2017'!D$2:D$50)+SUMIF('2016'!$A$2:$A$50,$A72,'2016'!D$2:D$50)+SUMIF('2015'!$A$2:$A$50,$A72,'2015'!D$2:D$50)+SUMIF('2014'!$A$2:$A$50,$A72,'2014'!D$2:D$50)+SUMIF('2013'!$A$2:$A$50,$A72,'2013'!D$2:D$50)+SUMIF('2012'!$A$2:$A$50,$A72,'2012'!D$2:D$50)</f>
        <v>0</v>
      </c>
      <c r="E72" s="14" cm="1">
        <f t="array" ref="E72">MAX(IF('2024'!$A$2:$A$50=$A72,'2024'!E$2:E$50),IF('2023'!$A$2:$A$50=$A72,'2023'!E$2:E$50),IF('2022'!$A$2:$A$50=$A72,'2022'!E$2:E$50),IF('2021'!$A$2:$A$50=$A72,'2021'!E$2:E$50),IF('2020'!$A$2:$A$50=$A72,'2020'!E$2:E$50),IF('2019'!$A$2:$A$50=$A72,'2019'!E$2:E$50),IF('2018'!$A$2:$A$50=$A72,'2018'!E$2:E$50),IF('2017'!$A$2:$A$50=$A72,'2017'!E$2:E$50),IF('2016'!$A$2:$A$50=$A72,'2016'!E$2:E$50),IF('2015'!$A$2:$A$50=$A72,'2015'!E$2:E$50),IF('2014'!$A$2:$A$50=$A72,'2014'!E$2:E$50),IF('2013'!$A$2:$A$50=$A72,'2013'!E$2:E$50),IF('2012'!$A$2:$A$50=$A72,'2012'!E$2:E$50))</f>
        <v>0</v>
      </c>
      <c r="F72" s="14">
        <f>SUMIF('2024'!$A$2:$A$50,$A72,'2024'!F$2:F$50)+SUMIF('2023'!$A$2:$A$50,$A72,'2023'!F$2:F$50)+SUMIF('2022'!$A$2:$A$50,$A72,'2022'!F$2:F$50)+SUMIF('2021'!$A$2:$A$50,$A72,'2021'!F$2:F$50)+SUMIF('2020'!$A$2:$A$50,$A72,'2020'!F$2:F$50)+SUMIF('2019'!$A$2:$A$50,$A72,'2019'!F$2:F$50)+SUMIF('2018'!$A$2:$A$50,$A72,'2018'!F$2:F$50)+SUMIF('2017'!$A$2:$A$50,$A72,'2017'!F$2:F$50)+SUMIF('2016'!$A$2:$A$50,$A72,'2016'!F$2:F$50)+SUMIF('2015'!$A$2:$A$50,$A72,'2015'!F$2:F$50)+SUMIF('2014'!$A$2:$A$50,$A72,'2014'!F$2:F$50)+SUMIF('2013'!$A$2:$A$50,$A72,'2013'!F$2:F$50)+SUMIF('2012'!$A$2:$A$50,$A72,'2012'!F$2:F$50)</f>
        <v>0</v>
      </c>
      <c r="G72" s="15">
        <f t="shared" si="13"/>
        <v>0</v>
      </c>
      <c r="H72" s="14">
        <f>SUMIF('2024'!$A$2:$A$50,$A72,'2024'!H$2:H$50)+SUMIF('2023'!$A$2:$A$50,$A72,'2023'!H$2:H$50)+SUMIF('2022'!$A$2:$A$50,$A72,'2022'!H$2:H$50)+SUMIF('2021'!$A$2:$A$50,$A72,'2021'!H$2:H$50)+SUMIF('2020'!$A$2:$A$50,$A72,'2020'!H$2:H$50)+SUMIF('2019'!$A$2:$A$50,$A72,'2019'!H$2:H$50)+SUMIF('2018'!$A$2:$A$50,$A72,'2018'!H$2:H$50)+SUMIF('2017'!$A$2:$A$50,$A72,'2017'!H$2:H$50)+SUMIF('2016'!$A$2:$A$50,$A72,'2016'!H$2:H$50)+SUMIF('2015'!$A$2:$A$50,$A72,'2015'!H$2:H$50)+SUMIF('2014'!$A$2:$A$50,$A72,'2014'!H$2:H$50)+SUMIF('2013'!$A$2:$A$50,$A72,'2013'!H$2:H$50)+SUMIF('2012'!$A$2:$A$50,$A72,'2012'!H$2:H$50)</f>
        <v>0</v>
      </c>
      <c r="I72" s="14">
        <f>SUMIF('2024'!$A$2:$A$50,$A72,'2024'!I$2:I$50)+SUMIF('2023'!$A$2:$A$50,$A72,'2023'!I$2:I$50)+SUMIF('2022'!$A$2:$A$50,$A72,'2022'!I$2:I$50)+SUMIF('2021'!$A$2:$A$50,$A72,'2021'!I$2:I$50)+SUMIF('2020'!$A$2:$A$50,$A72,'2020'!I$2:I$50)+SUMIF('2019'!$A$2:$A$50,$A72,'2019'!I$2:I$50)+SUMIF('2018'!$A$2:$A$50,$A72,'2018'!I$2:I$50)+SUMIF('2017'!$A$2:$A$50,$A72,'2017'!I$2:I$50)+SUMIF('2016'!$A$2:$A$50,$A72,'2016'!I$2:I$50)+SUMIF('2015'!$A$2:$A$50,$A72,'2015'!I$2:I$50)+SUMIF('2014'!$A$2:$A$50,$A72,'2014'!I$2:I$50)+SUMIF('2013'!$A$2:$A$50,$A72,'2013'!I$2:I$50)+SUMIF('2012'!$A$2:$A$50,$A72,'2012'!I$2:I$50)</f>
        <v>0</v>
      </c>
      <c r="J72" s="14">
        <f>SUMIF('2024'!$A$2:$A$50,$A72,'2024'!J$2:J$50)+SUMIF('2023'!$A$2:$A$50,$A72,'2023'!J$2:J$50)</f>
        <v>0</v>
      </c>
      <c r="K72" s="14">
        <f>SUMIF('2024'!$A$2:$A$50,$A72,'2024'!K$2:K$50)+SUMIF('2023'!$A$2:$A$50,$A72,'2023'!K$2:K$50)</f>
        <v>0</v>
      </c>
      <c r="L72" s="14">
        <f>SUMIF('2024'!$A$2:$A$50,$A72,'2024'!L$2:L$50)+SUMIF('2023'!$A$2:$A$50,$A72,'2023'!L$2:L$50)+SUMIF('2022'!$A$2:$A$50,$A72,'2022'!J$2:J$50)+SUMIF('2021'!$A$2:$A$50,$A72,'2021'!J$2:J$50)+SUMIF('2020'!$A$2:$A$50,$A72,'2020'!J$2:J$50)+SUMIF('2019'!$A$2:$A$50,$A72,'2019'!J$2:J$50)+SUMIF('2018'!$A$2:$A$50,$A72,'2018'!J$2:J$50)+SUMIF('2017'!$A$2:$A$50,$A72,'2017'!J$2:J$50)+SUMIF('2016'!$A$2:$A$50,$A72,'2016'!J$2:J$50)+SUMIF('2015'!$A$2:$A$50,$A72,'2015'!J$2:J$50)+SUMIF('2014'!$A$2:$A$50,$A72,'2014'!J$2:J$50)+SUMIF('2013'!$A$2:$A$50,$A72,'2013'!J$2:J$50)+SUMIF('2012'!$A$2:$A$50,$A72,'2012'!J$2:J$50)</f>
        <v>1</v>
      </c>
      <c r="M72" s="14">
        <f>SUMIF('2024'!$A$2:$A$50,$A72,'2024'!M$2:M$50)+SUMIF('2023'!$A$2:$A$50,$A72,'2023'!M$2:M$50)+SUMIF('2022'!$A$2:$A$50,$A72,'2022'!K$2:K$50)+SUMIF('2021'!$A$2:$A$50,$A72,'2021'!K$2:K$50)+SUMIF('2020'!$A$2:$A$50,$A72,'2020'!K$2:K$50)+SUMIF('2019'!$A$2:$A$50,$A72,'2019'!K$2:K$50)+SUMIF('2018'!$A$2:$A$50,$A72,'2018'!K$2:K$50)+SUMIF('2017'!$A$2:$A$50,$A72,'2017'!K$2:K$50)+SUMIF('2016'!$A$2:$A$50,$A72,'2016'!K$2:K$50)+SUMIF('2015'!$A$2:$A$50,$A72,'2015'!K$2:K$50)+SUMIF('2014'!$A$2:$A$50,$A72,'2014'!K$2:K$50)+SUMIF('2013'!$A$2:$A$50,$A72,'2013'!K$2:K$50)+SUMIF('2012'!$A$2:$A$50,$A72,'2012'!K$2:K$50)</f>
        <v>0</v>
      </c>
      <c r="N72" s="14">
        <f>SUMIF('2024'!$A$2:$A$50,$A72,'2024'!N$2:N$50)+SUMIF('2023'!$A$2:$A$50,$A72,'2023'!N$2:N$50)+SUMIF('2022'!$A$2:$A$50,$A72,'2022'!L$2:L$50)+SUMIF('2021'!$A$2:$A$50,$A72,'2021'!L$2:L$50)+SUMIF('2020'!$A$2:$A$50,$A72,'2020'!L$2:L$50)+SUMIF('2019'!$A$2:$A$50,$A72,'2019'!L$2:L$50)+SUMIF('2018'!$A$2:$A$50,$A72,'2018'!L$2:L$50)+SUMIF('2017'!$A$2:$A$50,$A72,'2017'!L$2:L$50)+SUMIF('2016'!$A$2:$A$50,$A72,'2016'!L$2:L$50)+SUMIF('2015'!$A$2:$A$50,$A72,'2015'!L$2:L$50)+SUMIF('2014'!$A$2:$A$50,$A72,'2014'!L$2:L$50)+SUMIF('2013'!$A$2:$A$50,$A72,'2013'!L$2:L$50)+SUMIF('2012'!$A$2:$A$50,$A72,'2012'!L$2:L$50)</f>
        <v>0</v>
      </c>
      <c r="O72" s="14">
        <f>SUMIF('2024'!$A$2:$A$50,$A72,'2024'!O$2:O$50)+SUMIF('2023'!$A$2:$A$50,$A72,'2023'!O$2:O$50)+SUMIF('2022'!$A$2:$A$50,$A72,'2022'!M$2:M$50)+SUMIF('2021'!$A$2:$A$50,$A72,'2021'!M$2:M$50)+SUMIF('2020'!$A$2:$A$50,$A72,'2020'!M$2:M$50)+SUMIF('2019'!$A$2:$A$50,$A72,'2019'!M$2:M$50)+SUMIF('2018'!$A$2:$A$50,$A72,'2018'!M$2:M$50)+SUMIF('2017'!$A$2:$A$50,$A72,'2017'!M$2:M$50)+SUMIF('2016'!$A$2:$A$50,$A72,'2016'!M$2:M$50)+SUMIF('2015'!$A$2:$A$50,$A72,'2015'!M$2:M$50)+SUMIF('2014'!$A$2:$A$50,$A72,'2014'!M$2:M$50)+SUMIF('2013'!$A$2:$A$50,$A72,'2013'!M$2:M$50)+SUMIF('2012'!$A$2:$A$50,$A72,'2012'!M$2:M$50)</f>
        <v>0</v>
      </c>
      <c r="P72" s="14">
        <f t="shared" si="14"/>
        <v>0</v>
      </c>
      <c r="Q72" s="14">
        <f t="shared" si="15"/>
        <v>1</v>
      </c>
      <c r="R72" s="14">
        <f>SUMIF('2024'!$A$2:$A$50,$A72,'2024'!R$2:R$50)+SUMIF('2023'!$A$2:$A$50,$A72,'2023'!R$2:R$50)+SUMIF('2022'!$A$2:$A$50,$A72,'2022'!P$2:P$50)+SUMIF('2021'!$A$2:$A$50,$A72,'2021'!P$2:P$50)+SUMIF('2020'!$A$2:$A$50,$A72,'2020'!P$2:P$50)+SUMIF('2019'!$A$2:$A$50,$A72,'2019'!P$2:P$50)+SUMIF('2018'!$A$2:$A$50,$A72,'2018'!P$2:P$50)+SUMIF('2017'!$A$2:$A$50,$A72,'2017'!P$2:P$50)+SUMIF('2016'!$A$2:$A$50,$A72,'2016'!P$2:P$50)+SUMIF('2015'!$A$2:$A$50,$A72,'2015'!P$2:P$50)+SUMIF('2014'!$A$2:$A$50,$A72,'2014'!P$2:P$50)+SUMIF('2013'!$A$2:$A$50,$A72,'2013'!P$2:P$50)+SUMIF('2012'!$A$2:$A$50,$A72,'2012'!P$2:P$50)</f>
        <v>6</v>
      </c>
      <c r="S72" s="14">
        <f>SUMIF('2024'!$A$2:$A$50,$A72,'2024'!S$2:S$50)+SUMIF('2023'!$A$2:$A$50,$A72,'2023'!S$2:S$50)+SUMIF('2022'!$A$2:$A$50,$A72,'2022'!Q$2:Q$50)+SUMIF('2021'!$A$2:$A$50,$A72,'2021'!Q$2:Q$50)+SUMIF('2020'!$A$2:$A$50,$A72,'2020'!Q$2:Q$50)+SUMIF('2019'!$A$2:$A$50,$A72,'2019'!Q$2:Q$50)+SUMIF('2018'!$A$2:$A$50,$A72,'2018'!Q$2:Q$50)+SUMIF('2017'!$A$2:$A$50,$A72,'2017'!Q$2:Q$50)+SUMIF('2016'!$A$2:$A$50,$A72,'2016'!Q$2:Q$50)+SUMIF('2015'!$A$2:$A$50,$A72,'2015'!Q$2:Q$50)+SUMIF('2014'!$A$2:$A$50,$A72,'2014'!Q$2:Q$50)+SUMIF('2013'!$A$2:$A$50,$A72,'2013'!Q$2:Q$50)+SUMIF('2012'!$A$2:$A$50,$A72,'2012'!Q$2:Q$50)</f>
        <v>0</v>
      </c>
      <c r="T72" s="15" t="str">
        <f t="shared" si="16"/>
        <v xml:space="preserve"> </v>
      </c>
      <c r="U72" s="15">
        <f t="shared" si="17"/>
        <v>6</v>
      </c>
      <c r="V72" s="16" t="str">
        <f t="shared" si="18"/>
        <v xml:space="preserve"> </v>
      </c>
      <c r="W72" s="17" cm="1">
        <f t="array" ref="W72">MAX(IF('2024'!$A$2:$A$50=$A72,'2024'!$W$2:$W$50),IF('2023'!$A$2:$A$50=$A72,'2023'!$W$2:$W$50),IF('2022'!$A$2:$A$50=$A72,'2022'!$U$2:U$50),IF('2021'!$A$2:$A$50=$A72,'2021'!$U$2:U$50),IF('2020'!$A$2:$A$50=$A72,'2020'!$U$2:U$50),IF('2019'!$A$2:$A$50=$A72,'2019'!$U$2:U$50),IF('2018'!$A$2:$A$50=$A72,'2018'!$U$2:U$50),IF('2017'!$A$2:$A$50=$A72,'2017'!$U$2:U$50),IF('2016'!$A$2:$A$50=$A72,'2016'!$U$2:U$50),IF('2015'!$A$2:$A$50=$A72,'2015'!$U$2:U$50),IF('2014'!$A$2:$A$50=$A72,'2014'!$U$2:U$50),IF('2013'!$A$2:$A$50=$A72,'2013'!$U$2:U$50),IF('2012'!$A$2:$A$50=$A72,'2012'!$U$2:U$50))</f>
        <v>0</v>
      </c>
      <c r="X72" s="18" t="s">
        <v>23</v>
      </c>
      <c r="Y72" s="19" cm="1">
        <f t="array" ref="Y72">MIN(IF(IF('2024'!$A$2:A$50=$A72,1,0)*IF('2024'!$W$2:$W$50=$W72,1,0)&gt;0,'2024'!$Y$2:$Y$50),IF(IF('2023'!$A$2:A$50=$A72,1,0)*IF('2023'!$W$2:$W$50=$W72,1,0)&gt;0,'2023'!$Y$2:$Y$50),IF(IF('2022'!$A$2:A$50=$A72,1,0)*IF('2022'!$U$2:$U$50=$W72,1,0)&gt;0,'2022'!$W$2:$W$50),IF(IF('2021'!$A$2:A$50=$A72,1,0)*IF('2021'!$U$2:$U$50=$W72,1,0)&gt;0,'2021'!$W$2:$W$50),IF(IF('2020'!$A$2:A$50=$A72,1,0)*IF('2020'!$U$2:$U$50=$W72,1,0)&gt;0,'2020'!$W$2:$W$50),IF(IF('2019'!$A$2:A$50=$A72,1,0)*IF('2019'!$U$2:$U$50=$W72,1,0)&gt;0,'2019'!$W$2:$W$50),IF(IF('2018'!$A$2:A$50=$A72,1,0)*IF('2018'!$U$2:$U$50=$W72,1,0)&gt;0,'2018'!$W$2:$W$50),IF(IF('2017'!$A$2:A$50=$A72,1,0)*IF('2017'!$U$2:$U$50=$W72,1,0)&gt;0,'2017'!$W$2:$W$50),IF(IF('2016'!$A$2:A$50=$A72,1,0)*IF('2016'!$U$2:$U$50=$W72,1,0)&gt;0,'2016'!$W$2:$W$50),IF(IF('2015'!$A$2:A$50=$A72,1,0)*IF('2015'!$U$2:$U$50=$W72,1,0)&gt;0,'2015'!$W$2:$W$50),IF(IF('2014'!$A$2:A$50=$A72,1,0)*IF('2014'!$U$2:$U$50=$W72,1,0)&gt;0,'2014'!$W$2:$W$50),IF(IF('2013'!$A$2:A$50=$A72,1,0)*IF('2013'!$U$2:$U$50=$W72,1,0)&gt;0,'2013'!$W$2:$W$50),IF(IF('2012'!$A$2:A$50=$A72,1,0)*IF('2012'!$U$2:$U$50=$W72,1,0)&gt;0,'2012'!$W$2:$W$50))</f>
        <v>6</v>
      </c>
      <c r="Z72" s="20"/>
      <c r="AA72" s="21" cm="1">
        <f t="array" ref="AA72">SUM(IF('2024'!$A$2:$A$50=$A72,TRUNC('2024'!Q$2:Q$50),0))+SUM(IF('2023'!$A$2:$A$50=$A72,TRUNC('2023'!Q$2:Q$50),0))+SUM(IF('2022'!$A$2:$A$50=$A72,TRUNC('2022'!O$2:O$50),0))+SUM(IF('2021'!$A$2:$A$50=$A72,TRUNC('2021'!O$2:O$50),0))+SUM(IF('2020'!$A$2:$A$50=$A72,TRUNC('2020'!O$2:O$50),0))+SUM(IF('2019'!$A$2:$A$50=$A72,TRUNC('2019'!O$2:O$50),0))+SUM(IF('2018'!$A$2:$A$50=$A72,TRUNC('2018'!O$2:O$50),0))+SUM(IF('2017'!$A$2:$A$50=$A72,TRUNC('2017'!O$2:O$50),0))+SUM(IF('2016'!$A$2:$A$50=$A72,TRUNC('2016'!O$2:O$50),0))+SUM(IF('2015'!$A$2:$A$50=$A72,TRUNC('2015'!O$2:O$50),0))+SUM(IF('2014'!$A$2:$A$50=$A72,TRUNC('2014'!O$2:O$50),0))+SUM(IF('2013'!$A$2:$A$50=$A72,TRUNC('2013'!O$2:O$50),0))+SUM(IF('2012'!$A$2:$A$50=$A72,TRUNC('2012'!O$2:O$50),0))</f>
        <v>1</v>
      </c>
      <c r="AB72" s="21" cm="1">
        <f t="array" ref="AB72">SUM(IF('2024'!$A$2:$A$50=$A72,MOD('2024'!Q$2:Q$50,1),0))+SUM(IF('2023'!$A$2:$A$50=$A72,MOD('2023'!Q$2:Q$50,1),0))+SUM(IF('2022'!$A$2:$A$50=$A72,MOD('2022'!O$2:O$50,1),0))+SUM(IF('2021'!$A$2:$A$50=$A72,MOD('2021'!O$2:O$50,1),0))+SUM(IF('2020'!$A$2:$A$50=$A72,MOD('2020'!O$2:O$50,1),0))+SUM(IF('2019'!$A$2:$A$50=$A72,MOD('2019'!O$2:O$50,1),0))+SUM(IF('2018'!$A$2:$A$50=$A72,MOD('2018'!O$2:O$50,1),0))+SUM(IF('2017'!$A$2:$A$50=$A72,MOD('2017'!O$2:O$50,1),0))+SUM(IF('2016'!$A$2:$A$50=$A72,MOD('2016'!O$2:O$50,1),0))+SUM(IF('2015'!$A$2:$A$50=$A72,MOD('2015'!O$2:O$50,1),0))+SUM(IF('2014'!$A$2:$A$50=$A72,MOD('2014'!O$2:O$50,1),0))+SUM(IF('2013'!$A$2:$A$50=$A72,MOD('2013'!O$2:O$50,1),0))+SUM(IF('2012'!$A$2:$A$50=$A72,MOD('2012'!O$2:O$50,1),0))</f>
        <v>0</v>
      </c>
      <c r="AC72" s="21">
        <f t="shared" si="6"/>
        <v>0</v>
      </c>
    </row>
    <row r="73" spans="1:29" ht="14.25" customHeight="1" x14ac:dyDescent="0.6">
      <c r="A73" s="13" t="s">
        <v>90</v>
      </c>
      <c r="B73" s="14">
        <f>SUMIF('2024'!$A$2:$A$50,$A73,'2024'!B$2:B$50)+SUMIF('2023'!$A$2:$A$50,$A73,'2023'!B$2:B$50)+SUMIF('2022'!$A$2:$A$50,$A73,'2022'!B$2:B$50)+SUMIF('2021'!$A$2:$A$50,$A73,'2021'!B$2:B$50)+SUMIF('2020'!$A$2:$A$50,$A73,'2020'!B$2:B$50)+SUMIF('2019'!$A$2:$A$50,$A73,'2019'!B$2:B$50)+SUMIF('2018'!$A$2:$A$50,$A73,'2018'!B$2:B$50)+SUMIF('2017'!$A$2:$A$50,$A73,'2017'!B$2:B$50)+SUMIF('2016'!$A$2:$A$50,$A73,'2016'!B$2:B$50)+SUMIF('2015'!$A$2:$A$50,$A73,'2015'!B$2:B$50)+SUMIF('2014'!$A$2:$A$50,$A73,'2014'!B$2:B$50)+SUMIF('2013'!$A$2:$A$50,$A73,'2013'!B$2:B$50)+SUMIF('2012'!$A$2:$A$50,$A73,'2012'!B$2:B$50)</f>
        <v>38</v>
      </c>
      <c r="C73" s="14">
        <f>SUMIF('2024'!$A$2:$A$50,$A73,'2024'!C$2:C$50)+SUMIF('2023'!$A$2:$A$50,$A73,'2023'!C$2:C$50)+SUMIF('2022'!$A$2:$A$50,$A73,'2022'!C$2:C$50)+SUMIF('2021'!$A$2:$A$50,$A73,'2021'!C$2:C$50)+SUMIF('2020'!$A$2:$A$50,$A73,'2020'!C$2:C$50)+SUMIF('2019'!$A$2:$A$50,$A73,'2019'!C$2:C$50)+SUMIF('2018'!$A$2:$A$50,$A73,'2018'!C$2:C$50)+SUMIF('2017'!$A$2:$A$50,$A73,'2017'!C$2:C$50)+SUMIF('2016'!$A$2:$A$50,$A73,'2016'!C$2:C$50)+SUMIF('2015'!$A$2:$A$50,$A73,'2015'!C$2:C$50)+SUMIF('2014'!$A$2:$A$50,$A73,'2014'!C$2:C$50)+SUMIF('2013'!$A$2:$A$50,$A73,'2013'!C$2:C$50)+SUMIF('2012'!$A$2:$A$50,$A73,'2012'!C$2:C$50)</f>
        <v>25</v>
      </c>
      <c r="D73" s="14">
        <f>SUMIF('2024'!$A$2:$A$50,$A73,'2024'!D$2:D$50)+SUMIF('2023'!$A$2:$A$50,$A73,'2023'!D$2:D$50)+SUMIF('2022'!$A$2:$A$50,$A73,'2022'!D$2:D$50)+SUMIF('2021'!$A$2:$A$50,$A73,'2021'!D$2:D$50)+SUMIF('2020'!$A$2:$A$50,$A73,'2020'!D$2:D$50)+SUMIF('2019'!$A$2:$A$50,$A73,'2019'!D$2:D$50)+SUMIF('2018'!$A$2:$A$50,$A73,'2018'!D$2:D$50)+SUMIF('2017'!$A$2:$A$50,$A73,'2017'!D$2:D$50)+SUMIF('2016'!$A$2:$A$50,$A73,'2016'!D$2:D$50)+SUMIF('2015'!$A$2:$A$50,$A73,'2015'!D$2:D$50)+SUMIF('2014'!$A$2:$A$50,$A73,'2014'!D$2:D$50)+SUMIF('2013'!$A$2:$A$50,$A73,'2013'!D$2:D$50)+SUMIF('2012'!$A$2:$A$50,$A73,'2012'!D$2:D$50)</f>
        <v>148</v>
      </c>
      <c r="E73" s="14" cm="1">
        <f t="array" ref="E73">MAX(IF('2024'!$A$2:$A$50=$A73,'2024'!E$2:E$50),IF('2023'!$A$2:$A$50=$A73,'2023'!E$2:E$50),IF('2022'!$A$2:$A$50=$A73,'2022'!E$2:E$50),IF('2021'!$A$2:$A$50=$A73,'2021'!E$2:E$50),IF('2020'!$A$2:$A$50=$A73,'2020'!E$2:E$50),IF('2019'!$A$2:$A$50=$A73,'2019'!E$2:E$50),IF('2018'!$A$2:$A$50=$A73,'2018'!E$2:E$50),IF('2017'!$A$2:$A$50=$A73,'2017'!E$2:E$50),IF('2016'!$A$2:$A$50=$A73,'2016'!E$2:E$50),IF('2015'!$A$2:$A$50=$A73,'2015'!E$2:E$50),IF('2014'!$A$2:$A$50=$A73,'2014'!E$2:E$50),IF('2013'!$A$2:$A$50=$A73,'2013'!E$2:E$50),IF('2012'!$A$2:$A$50=$A73,'2012'!E$2:E$50))</f>
        <v>33</v>
      </c>
      <c r="F73" s="14">
        <f>SUMIF('2024'!$A$2:$A$50,$A73,'2024'!F$2:F$50)+SUMIF('2023'!$A$2:$A$50,$A73,'2023'!F$2:F$50)+SUMIF('2022'!$A$2:$A$50,$A73,'2022'!F$2:F$50)+SUMIF('2021'!$A$2:$A$50,$A73,'2021'!F$2:F$50)+SUMIF('2020'!$A$2:$A$50,$A73,'2020'!F$2:F$50)+SUMIF('2019'!$A$2:$A$50,$A73,'2019'!F$2:F$50)+SUMIF('2018'!$A$2:$A$50,$A73,'2018'!F$2:F$50)+SUMIF('2017'!$A$2:$A$50,$A73,'2017'!F$2:F$50)+SUMIF('2016'!$A$2:$A$50,$A73,'2016'!F$2:F$50)+SUMIF('2015'!$A$2:$A$50,$A73,'2015'!F$2:F$50)+SUMIF('2014'!$A$2:$A$50,$A73,'2014'!F$2:F$50)+SUMIF('2013'!$A$2:$A$50,$A73,'2013'!F$2:F$50)+SUMIF('2012'!$A$2:$A$50,$A73,'2012'!F$2:F$50)</f>
        <v>5</v>
      </c>
      <c r="G73" s="15">
        <f t="shared" si="13"/>
        <v>7.4</v>
      </c>
      <c r="H73" s="14">
        <f>SUMIF('2024'!$A$2:$A$50,$A73,'2024'!H$2:H$50)+SUMIF('2023'!$A$2:$A$50,$A73,'2023'!H$2:H$50)+SUMIF('2022'!$A$2:$A$50,$A73,'2022'!H$2:H$50)+SUMIF('2021'!$A$2:$A$50,$A73,'2021'!H$2:H$50)+SUMIF('2020'!$A$2:$A$50,$A73,'2020'!H$2:H$50)+SUMIF('2019'!$A$2:$A$50,$A73,'2019'!H$2:H$50)+SUMIF('2018'!$A$2:$A$50,$A73,'2018'!H$2:H$50)+SUMIF('2017'!$A$2:$A$50,$A73,'2017'!H$2:H$50)+SUMIF('2016'!$A$2:$A$50,$A73,'2016'!H$2:H$50)+SUMIF('2015'!$A$2:$A$50,$A73,'2015'!H$2:H$50)+SUMIF('2014'!$A$2:$A$50,$A73,'2014'!H$2:H$50)+SUMIF('2013'!$A$2:$A$50,$A73,'2013'!H$2:H$50)+SUMIF('2012'!$A$2:$A$50,$A73,'2012'!H$2:H$50)</f>
        <v>0</v>
      </c>
      <c r="I73" s="14">
        <f>SUMIF('2024'!$A$2:$A$50,$A73,'2024'!I$2:I$50)+SUMIF('2023'!$A$2:$A$50,$A73,'2023'!I$2:I$50)+SUMIF('2022'!$A$2:$A$50,$A73,'2022'!I$2:I$50)+SUMIF('2021'!$A$2:$A$50,$A73,'2021'!I$2:I$50)+SUMIF('2020'!$A$2:$A$50,$A73,'2020'!I$2:I$50)+SUMIF('2019'!$A$2:$A$50,$A73,'2019'!I$2:I$50)+SUMIF('2018'!$A$2:$A$50,$A73,'2018'!I$2:I$50)+SUMIF('2017'!$A$2:$A$50,$A73,'2017'!I$2:I$50)+SUMIF('2016'!$A$2:$A$50,$A73,'2016'!I$2:I$50)+SUMIF('2015'!$A$2:$A$50,$A73,'2015'!I$2:I$50)+SUMIF('2014'!$A$2:$A$50,$A73,'2014'!I$2:I$50)+SUMIF('2013'!$A$2:$A$50,$A73,'2013'!I$2:I$50)+SUMIF('2012'!$A$2:$A$50,$A73,'2012'!I$2:I$50)</f>
        <v>0</v>
      </c>
      <c r="J73" s="14">
        <f>SUMIF('2024'!$A$2:$A$50,$A73,'2024'!J$2:J$50)+SUMIF('2023'!$A$2:$A$50,$A73,'2023'!J$2:J$50)</f>
        <v>0</v>
      </c>
      <c r="K73" s="14">
        <f>SUMIF('2024'!$A$2:$A$50,$A73,'2024'!K$2:K$50)+SUMIF('2023'!$A$2:$A$50,$A73,'2023'!K$2:K$50)</f>
        <v>0</v>
      </c>
      <c r="L73" s="14">
        <f>SUMIF('2024'!$A$2:$A$50,$A73,'2024'!L$2:L$50)+SUMIF('2023'!$A$2:$A$50,$A73,'2023'!L$2:L$50)+SUMIF('2022'!$A$2:$A$50,$A73,'2022'!J$2:J$50)+SUMIF('2021'!$A$2:$A$50,$A73,'2021'!J$2:J$50)+SUMIF('2020'!$A$2:$A$50,$A73,'2020'!J$2:J$50)+SUMIF('2019'!$A$2:$A$50,$A73,'2019'!J$2:J$50)+SUMIF('2018'!$A$2:$A$50,$A73,'2018'!J$2:J$50)+SUMIF('2017'!$A$2:$A$50,$A73,'2017'!J$2:J$50)+SUMIF('2016'!$A$2:$A$50,$A73,'2016'!J$2:J$50)+SUMIF('2015'!$A$2:$A$50,$A73,'2015'!J$2:J$50)+SUMIF('2014'!$A$2:$A$50,$A73,'2014'!J$2:J$50)+SUMIF('2013'!$A$2:$A$50,$A73,'2013'!J$2:J$50)+SUMIF('2012'!$A$2:$A$50,$A73,'2012'!J$2:J$50)</f>
        <v>4</v>
      </c>
      <c r="M73" s="14">
        <f>SUMIF('2024'!$A$2:$A$50,$A73,'2024'!M$2:M$50)+SUMIF('2023'!$A$2:$A$50,$A73,'2023'!M$2:M$50)+SUMIF('2022'!$A$2:$A$50,$A73,'2022'!K$2:K$50)+SUMIF('2021'!$A$2:$A$50,$A73,'2021'!K$2:K$50)+SUMIF('2020'!$A$2:$A$50,$A73,'2020'!K$2:K$50)+SUMIF('2019'!$A$2:$A$50,$A73,'2019'!K$2:K$50)+SUMIF('2018'!$A$2:$A$50,$A73,'2018'!K$2:K$50)+SUMIF('2017'!$A$2:$A$50,$A73,'2017'!K$2:K$50)+SUMIF('2016'!$A$2:$A$50,$A73,'2016'!K$2:K$50)+SUMIF('2015'!$A$2:$A$50,$A73,'2015'!K$2:K$50)+SUMIF('2014'!$A$2:$A$50,$A73,'2014'!K$2:K$50)+SUMIF('2013'!$A$2:$A$50,$A73,'2013'!K$2:K$50)+SUMIF('2012'!$A$2:$A$50,$A73,'2012'!K$2:K$50)</f>
        <v>9</v>
      </c>
      <c r="N73" s="14">
        <f>SUMIF('2024'!$A$2:$A$50,$A73,'2024'!N$2:N$50)+SUMIF('2023'!$A$2:$A$50,$A73,'2023'!N$2:N$50)+SUMIF('2022'!$A$2:$A$50,$A73,'2022'!L$2:L$50)+SUMIF('2021'!$A$2:$A$50,$A73,'2021'!L$2:L$50)+SUMIF('2020'!$A$2:$A$50,$A73,'2020'!L$2:L$50)+SUMIF('2019'!$A$2:$A$50,$A73,'2019'!L$2:L$50)+SUMIF('2018'!$A$2:$A$50,$A73,'2018'!L$2:L$50)+SUMIF('2017'!$A$2:$A$50,$A73,'2017'!L$2:L$50)+SUMIF('2016'!$A$2:$A$50,$A73,'2016'!L$2:L$50)+SUMIF('2015'!$A$2:$A$50,$A73,'2015'!L$2:L$50)+SUMIF('2014'!$A$2:$A$50,$A73,'2014'!L$2:L$50)+SUMIF('2013'!$A$2:$A$50,$A73,'2013'!L$2:L$50)+SUMIF('2012'!$A$2:$A$50,$A73,'2012'!L$2:L$50)</f>
        <v>1</v>
      </c>
      <c r="O73" s="14">
        <f>SUMIF('2024'!$A$2:$A$50,$A73,'2024'!O$2:O$50)+SUMIF('2023'!$A$2:$A$50,$A73,'2023'!O$2:O$50)+SUMIF('2022'!$A$2:$A$50,$A73,'2022'!M$2:M$50)+SUMIF('2021'!$A$2:$A$50,$A73,'2021'!M$2:M$50)+SUMIF('2020'!$A$2:$A$50,$A73,'2020'!M$2:M$50)+SUMIF('2019'!$A$2:$A$50,$A73,'2019'!M$2:M$50)+SUMIF('2018'!$A$2:$A$50,$A73,'2018'!M$2:M$50)+SUMIF('2017'!$A$2:$A$50,$A73,'2017'!M$2:M$50)+SUMIF('2016'!$A$2:$A$50,$A73,'2016'!M$2:M$50)+SUMIF('2015'!$A$2:$A$50,$A73,'2015'!M$2:M$50)+SUMIF('2014'!$A$2:$A$50,$A73,'2014'!M$2:M$50)+SUMIF('2013'!$A$2:$A$50,$A73,'2013'!M$2:M$50)+SUMIF('2012'!$A$2:$A$50,$A73,'2012'!M$2:M$50)</f>
        <v>2</v>
      </c>
      <c r="P73" s="14">
        <f t="shared" si="14"/>
        <v>12</v>
      </c>
      <c r="Q73" s="14">
        <f t="shared" si="15"/>
        <v>0</v>
      </c>
      <c r="R73" s="14">
        <f>SUMIF('2024'!$A$2:$A$50,$A73,'2024'!R$2:R$50)+SUMIF('2023'!$A$2:$A$50,$A73,'2023'!R$2:R$50)+SUMIF('2022'!$A$2:$A$50,$A73,'2022'!P$2:P$50)+SUMIF('2021'!$A$2:$A$50,$A73,'2021'!P$2:P$50)+SUMIF('2020'!$A$2:$A$50,$A73,'2020'!P$2:P$50)+SUMIF('2019'!$A$2:$A$50,$A73,'2019'!P$2:P$50)+SUMIF('2018'!$A$2:$A$50,$A73,'2018'!P$2:P$50)+SUMIF('2017'!$A$2:$A$50,$A73,'2017'!P$2:P$50)+SUMIF('2016'!$A$2:$A$50,$A73,'2016'!P$2:P$50)+SUMIF('2015'!$A$2:$A$50,$A73,'2015'!P$2:P$50)+SUMIF('2014'!$A$2:$A$50,$A73,'2014'!P$2:P$50)+SUMIF('2013'!$A$2:$A$50,$A73,'2013'!P$2:P$50)+SUMIF('2012'!$A$2:$A$50,$A73,'2012'!P$2:P$50)</f>
        <v>0</v>
      </c>
      <c r="S73" s="14">
        <f>SUMIF('2024'!$A$2:$A$50,$A73,'2024'!S$2:S$50)+SUMIF('2023'!$A$2:$A$50,$A73,'2023'!S$2:S$50)+SUMIF('2022'!$A$2:$A$50,$A73,'2022'!Q$2:Q$50)+SUMIF('2021'!$A$2:$A$50,$A73,'2021'!Q$2:Q$50)+SUMIF('2020'!$A$2:$A$50,$A73,'2020'!Q$2:Q$50)+SUMIF('2019'!$A$2:$A$50,$A73,'2019'!Q$2:Q$50)+SUMIF('2018'!$A$2:$A$50,$A73,'2018'!Q$2:Q$50)+SUMIF('2017'!$A$2:$A$50,$A73,'2017'!Q$2:Q$50)+SUMIF('2016'!$A$2:$A$50,$A73,'2016'!Q$2:Q$50)+SUMIF('2015'!$A$2:$A$50,$A73,'2015'!Q$2:Q$50)+SUMIF('2014'!$A$2:$A$50,$A73,'2014'!Q$2:Q$50)+SUMIF('2013'!$A$2:$A$50,$A73,'2013'!Q$2:Q$50)+SUMIF('2012'!$A$2:$A$50,$A73,'2012'!Q$2:Q$50)</f>
        <v>0</v>
      </c>
      <c r="T73" s="15" t="str">
        <f t="shared" si="16"/>
        <v xml:space="preserve"> </v>
      </c>
      <c r="U73" s="15" t="str">
        <f t="shared" si="17"/>
        <v xml:space="preserve"> </v>
      </c>
      <c r="V73" s="16" t="str">
        <f t="shared" si="18"/>
        <v xml:space="preserve"> </v>
      </c>
      <c r="W73" s="17" cm="1">
        <f t="array" ref="W73">MAX(IF('2024'!$A$2:$A$50=$A73,'2024'!$W$2:$W$50),IF('2023'!$A$2:$A$50=$A73,'2023'!$W$2:$W$50),IF('2022'!$A$2:$A$50=$A73,'2022'!$U$2:U$50),IF('2021'!$A$2:$A$50=$A73,'2021'!$U$2:U$50),IF('2020'!$A$2:$A$50=$A73,'2020'!$U$2:U$50),IF('2019'!$A$2:$A$50=$A73,'2019'!$U$2:U$50),IF('2018'!$A$2:$A$50=$A73,'2018'!$U$2:U$50),IF('2017'!$A$2:$A$50=$A73,'2017'!$U$2:U$50),IF('2016'!$A$2:$A$50=$A73,'2016'!$U$2:U$50),IF('2015'!$A$2:$A$50=$A73,'2015'!$U$2:U$50),IF('2014'!$A$2:$A$50=$A73,'2014'!$U$2:U$50),IF('2013'!$A$2:$A$50=$A73,'2013'!$U$2:U$50),IF('2012'!$A$2:$A$50=$A73,'2012'!$U$2:U$50))</f>
        <v>0</v>
      </c>
      <c r="X73" s="18" t="s">
        <v>23</v>
      </c>
      <c r="Y73" s="19" cm="1">
        <f t="array" ref="Y73">MIN(IF(IF('2024'!$A$2:A$50=$A73,1,0)*IF('2024'!$W$2:$W$50=$W73,1,0)&gt;0,'2024'!$Y$2:$Y$50),IF(IF('2023'!$A$2:A$50=$A73,1,0)*IF('2023'!$W$2:$W$50=$W73,1,0)&gt;0,'2023'!$Y$2:$Y$50),IF(IF('2022'!$A$2:A$50=$A73,1,0)*IF('2022'!$U$2:$U$50=$W73,1,0)&gt;0,'2022'!$W$2:$W$50),IF(IF('2021'!$A$2:A$50=$A73,1,0)*IF('2021'!$U$2:$U$50=$W73,1,0)&gt;0,'2021'!$W$2:$W$50),IF(IF('2020'!$A$2:A$50=$A73,1,0)*IF('2020'!$U$2:$U$50=$W73,1,0)&gt;0,'2020'!$W$2:$W$50),IF(IF('2019'!$A$2:A$50=$A73,1,0)*IF('2019'!$U$2:$U$50=$W73,1,0)&gt;0,'2019'!$W$2:$W$50),IF(IF('2018'!$A$2:A$50=$A73,1,0)*IF('2018'!$U$2:$U$50=$W73,1,0)&gt;0,'2018'!$W$2:$W$50),IF(IF('2017'!$A$2:A$50=$A73,1,0)*IF('2017'!$U$2:$U$50=$W73,1,0)&gt;0,'2017'!$W$2:$W$50),IF(IF('2016'!$A$2:A$50=$A73,1,0)*IF('2016'!$U$2:$U$50=$W73,1,0)&gt;0,'2016'!$W$2:$W$50),IF(IF('2015'!$A$2:A$50=$A73,1,0)*IF('2015'!$U$2:$U$50=$W73,1,0)&gt;0,'2015'!$W$2:$W$50),IF(IF('2014'!$A$2:A$50=$A73,1,0)*IF('2014'!$U$2:$U$50=$W73,1,0)&gt;0,'2014'!$W$2:$W$50),IF(IF('2013'!$A$2:A$50=$A73,1,0)*IF('2013'!$U$2:$U$50=$W73,1,0)&gt;0,'2013'!$W$2:$W$50),IF(IF('2012'!$A$2:A$50=$A73,1,0)*IF('2012'!$U$2:$U$50=$W73,1,0)&gt;0,'2012'!$W$2:$W$50))</f>
        <v>0</v>
      </c>
      <c r="Z73" s="20"/>
      <c r="AA73" s="21" cm="1">
        <f t="array" ref="AA73">SUM(IF('2024'!$A$2:$A$50=$A73,TRUNC('2024'!Q$2:Q$50),0))+SUM(IF('2023'!$A$2:$A$50=$A73,TRUNC('2023'!Q$2:Q$50),0))+SUM(IF('2022'!$A$2:$A$50=$A73,TRUNC('2022'!O$2:O$50),0))+SUM(IF('2021'!$A$2:$A$50=$A73,TRUNC('2021'!O$2:O$50),0))+SUM(IF('2020'!$A$2:$A$50=$A73,TRUNC('2020'!O$2:O$50),0))+SUM(IF('2019'!$A$2:$A$50=$A73,TRUNC('2019'!O$2:O$50),0))+SUM(IF('2018'!$A$2:$A$50=$A73,TRUNC('2018'!O$2:O$50),0))+SUM(IF('2017'!$A$2:$A$50=$A73,TRUNC('2017'!O$2:O$50),0))+SUM(IF('2016'!$A$2:$A$50=$A73,TRUNC('2016'!O$2:O$50),0))+SUM(IF('2015'!$A$2:$A$50=$A73,TRUNC('2015'!O$2:O$50),0))+SUM(IF('2014'!$A$2:$A$50=$A73,TRUNC('2014'!O$2:O$50),0))+SUM(IF('2013'!$A$2:$A$50=$A73,TRUNC('2013'!O$2:O$50),0))+SUM(IF('2012'!$A$2:$A$50=$A73,TRUNC('2012'!O$2:O$50),0))</f>
        <v>0</v>
      </c>
      <c r="AB73" s="21" cm="1">
        <f t="array" ref="AB73">SUM(IF('2024'!$A$2:$A$50=$A73,MOD('2024'!Q$2:Q$50,1),0))+SUM(IF('2023'!$A$2:$A$50=$A73,MOD('2023'!Q$2:Q$50,1),0))+SUM(IF('2022'!$A$2:$A$50=$A73,MOD('2022'!O$2:O$50,1),0))+SUM(IF('2021'!$A$2:$A$50=$A73,MOD('2021'!O$2:O$50,1),0))+SUM(IF('2020'!$A$2:$A$50=$A73,MOD('2020'!O$2:O$50,1),0))+SUM(IF('2019'!$A$2:$A$50=$A73,MOD('2019'!O$2:O$50,1),0))+SUM(IF('2018'!$A$2:$A$50=$A73,MOD('2018'!O$2:O$50,1),0))+SUM(IF('2017'!$A$2:$A$50=$A73,MOD('2017'!O$2:O$50,1),0))+SUM(IF('2016'!$A$2:$A$50=$A73,MOD('2016'!O$2:O$50,1),0))+SUM(IF('2015'!$A$2:$A$50=$A73,MOD('2015'!O$2:O$50,1),0))+SUM(IF('2014'!$A$2:$A$50=$A73,MOD('2014'!O$2:O$50,1),0))+SUM(IF('2013'!$A$2:$A$50=$A73,MOD('2013'!O$2:O$50,1),0))+SUM(IF('2012'!$A$2:$A$50=$A73,MOD('2012'!O$2:O$50,1),0))</f>
        <v>0</v>
      </c>
      <c r="AC73" s="21">
        <f t="shared" si="6"/>
        <v>0</v>
      </c>
    </row>
    <row r="74" spans="1:29" ht="14.25" customHeight="1" x14ac:dyDescent="0.6">
      <c r="A74" s="13" t="s">
        <v>91</v>
      </c>
      <c r="B74" s="14">
        <f>SUMIF('2024'!$A$2:$A$50,$A74,'2024'!B$2:B$50)+SUMIF('2023'!$A$2:$A$50,$A74,'2023'!B$2:B$50)+SUMIF('2022'!$A$2:$A$50,$A74,'2022'!B$2:B$50)+SUMIF('2021'!$A$2:$A$50,$A74,'2021'!B$2:B$50)+SUMIF('2020'!$A$2:$A$50,$A74,'2020'!B$2:B$50)+SUMIF('2019'!$A$2:$A$50,$A74,'2019'!B$2:B$50)+SUMIF('2018'!$A$2:$A$50,$A74,'2018'!B$2:B$50)+SUMIF('2017'!$A$2:$A$50,$A74,'2017'!B$2:B$50)+SUMIF('2016'!$A$2:$A$50,$A74,'2016'!B$2:B$50)+SUMIF('2015'!$A$2:$A$50,$A74,'2015'!B$2:B$50)+SUMIF('2014'!$A$2:$A$50,$A74,'2014'!B$2:B$50)+SUMIF('2013'!$A$2:$A$50,$A74,'2013'!B$2:B$50)+SUMIF('2012'!$A$2:$A$50,$A74,'2012'!B$2:B$50)</f>
        <v>21</v>
      </c>
      <c r="C74" s="14">
        <f>SUMIF('2024'!$A$2:$A$50,$A74,'2024'!C$2:C$50)+SUMIF('2023'!$A$2:$A$50,$A74,'2023'!C$2:C$50)+SUMIF('2022'!$A$2:$A$50,$A74,'2022'!C$2:C$50)+SUMIF('2021'!$A$2:$A$50,$A74,'2021'!C$2:C$50)+SUMIF('2020'!$A$2:$A$50,$A74,'2020'!C$2:C$50)+SUMIF('2019'!$A$2:$A$50,$A74,'2019'!C$2:C$50)+SUMIF('2018'!$A$2:$A$50,$A74,'2018'!C$2:C$50)+SUMIF('2017'!$A$2:$A$50,$A74,'2017'!C$2:C$50)+SUMIF('2016'!$A$2:$A$50,$A74,'2016'!C$2:C$50)+SUMIF('2015'!$A$2:$A$50,$A74,'2015'!C$2:C$50)+SUMIF('2014'!$A$2:$A$50,$A74,'2014'!C$2:C$50)+SUMIF('2013'!$A$2:$A$50,$A74,'2013'!C$2:C$50)+SUMIF('2012'!$A$2:$A$50,$A74,'2012'!C$2:C$50)</f>
        <v>19</v>
      </c>
      <c r="D74" s="14">
        <f>SUMIF('2024'!$A$2:$A$50,$A74,'2024'!D$2:D$50)+SUMIF('2023'!$A$2:$A$50,$A74,'2023'!D$2:D$50)+SUMIF('2022'!$A$2:$A$50,$A74,'2022'!D$2:D$50)+SUMIF('2021'!$A$2:$A$50,$A74,'2021'!D$2:D$50)+SUMIF('2020'!$A$2:$A$50,$A74,'2020'!D$2:D$50)+SUMIF('2019'!$A$2:$A$50,$A74,'2019'!D$2:D$50)+SUMIF('2018'!$A$2:$A$50,$A74,'2018'!D$2:D$50)+SUMIF('2017'!$A$2:$A$50,$A74,'2017'!D$2:D$50)+SUMIF('2016'!$A$2:$A$50,$A74,'2016'!D$2:D$50)+SUMIF('2015'!$A$2:$A$50,$A74,'2015'!D$2:D$50)+SUMIF('2014'!$A$2:$A$50,$A74,'2014'!D$2:D$50)+SUMIF('2013'!$A$2:$A$50,$A74,'2013'!D$2:D$50)+SUMIF('2012'!$A$2:$A$50,$A74,'2012'!D$2:D$50)</f>
        <v>112</v>
      </c>
      <c r="E74" s="14" cm="1">
        <f t="array" ref="E74">MAX(IF('2024'!$A$2:$A$50=$A74,'2024'!E$2:E$50),IF('2023'!$A$2:$A$50=$A74,'2023'!E$2:E$50),IF('2022'!$A$2:$A$50=$A74,'2022'!E$2:E$50),IF('2021'!$A$2:$A$50=$A74,'2021'!E$2:E$50),IF('2020'!$A$2:$A$50=$A74,'2020'!E$2:E$50),IF('2019'!$A$2:$A$50=$A74,'2019'!E$2:E$50),IF('2018'!$A$2:$A$50=$A74,'2018'!E$2:E$50),IF('2017'!$A$2:$A$50=$A74,'2017'!E$2:E$50),IF('2016'!$A$2:$A$50=$A74,'2016'!E$2:E$50),IF('2015'!$A$2:$A$50=$A74,'2015'!E$2:E$50),IF('2014'!$A$2:$A$50=$A74,'2014'!E$2:E$50),IF('2013'!$A$2:$A$50=$A74,'2013'!E$2:E$50),IF('2012'!$A$2:$A$50=$A74,'2012'!E$2:E$50))</f>
        <v>16</v>
      </c>
      <c r="F74" s="14">
        <f>SUMIF('2024'!$A$2:$A$50,$A74,'2024'!F$2:F$50)+SUMIF('2023'!$A$2:$A$50,$A74,'2023'!F$2:F$50)+SUMIF('2022'!$A$2:$A$50,$A74,'2022'!F$2:F$50)+SUMIF('2021'!$A$2:$A$50,$A74,'2021'!F$2:F$50)+SUMIF('2020'!$A$2:$A$50,$A74,'2020'!F$2:F$50)+SUMIF('2019'!$A$2:$A$50,$A74,'2019'!F$2:F$50)+SUMIF('2018'!$A$2:$A$50,$A74,'2018'!F$2:F$50)+SUMIF('2017'!$A$2:$A$50,$A74,'2017'!F$2:F$50)+SUMIF('2016'!$A$2:$A$50,$A74,'2016'!F$2:F$50)+SUMIF('2015'!$A$2:$A$50,$A74,'2015'!F$2:F$50)+SUMIF('2014'!$A$2:$A$50,$A74,'2014'!F$2:F$50)+SUMIF('2013'!$A$2:$A$50,$A74,'2013'!F$2:F$50)+SUMIF('2012'!$A$2:$A$50,$A74,'2012'!F$2:F$50)</f>
        <v>3</v>
      </c>
      <c r="G74" s="15">
        <f t="shared" si="13"/>
        <v>7</v>
      </c>
      <c r="H74" s="14">
        <f>SUMIF('2024'!$A$2:$A$50,$A74,'2024'!H$2:H$50)+SUMIF('2023'!$A$2:$A$50,$A74,'2023'!H$2:H$50)+SUMIF('2022'!$A$2:$A$50,$A74,'2022'!H$2:H$50)+SUMIF('2021'!$A$2:$A$50,$A74,'2021'!H$2:H$50)+SUMIF('2020'!$A$2:$A$50,$A74,'2020'!H$2:H$50)+SUMIF('2019'!$A$2:$A$50,$A74,'2019'!H$2:H$50)+SUMIF('2018'!$A$2:$A$50,$A74,'2018'!H$2:H$50)+SUMIF('2017'!$A$2:$A$50,$A74,'2017'!H$2:H$50)+SUMIF('2016'!$A$2:$A$50,$A74,'2016'!H$2:H$50)+SUMIF('2015'!$A$2:$A$50,$A74,'2015'!H$2:H$50)+SUMIF('2014'!$A$2:$A$50,$A74,'2014'!H$2:H$50)+SUMIF('2013'!$A$2:$A$50,$A74,'2013'!H$2:H$50)+SUMIF('2012'!$A$2:$A$50,$A74,'2012'!H$2:H$50)</f>
        <v>0</v>
      </c>
      <c r="I74" s="14">
        <f>SUMIF('2024'!$A$2:$A$50,$A74,'2024'!I$2:I$50)+SUMIF('2023'!$A$2:$A$50,$A74,'2023'!I$2:I$50)+SUMIF('2022'!$A$2:$A$50,$A74,'2022'!I$2:I$50)+SUMIF('2021'!$A$2:$A$50,$A74,'2021'!I$2:I$50)+SUMIF('2020'!$A$2:$A$50,$A74,'2020'!I$2:I$50)+SUMIF('2019'!$A$2:$A$50,$A74,'2019'!I$2:I$50)+SUMIF('2018'!$A$2:$A$50,$A74,'2018'!I$2:I$50)+SUMIF('2017'!$A$2:$A$50,$A74,'2017'!I$2:I$50)+SUMIF('2016'!$A$2:$A$50,$A74,'2016'!I$2:I$50)+SUMIF('2015'!$A$2:$A$50,$A74,'2015'!I$2:I$50)+SUMIF('2014'!$A$2:$A$50,$A74,'2014'!I$2:I$50)+SUMIF('2013'!$A$2:$A$50,$A74,'2013'!I$2:I$50)+SUMIF('2012'!$A$2:$A$50,$A74,'2012'!I$2:I$50)</f>
        <v>0</v>
      </c>
      <c r="J74" s="14">
        <f>SUMIF('2024'!$A$2:$A$50,$A74,'2024'!J$2:J$50)+SUMIF('2023'!$A$2:$A$50,$A74,'2023'!J$2:J$50)</f>
        <v>0</v>
      </c>
      <c r="K74" s="14">
        <f>SUMIF('2024'!$A$2:$A$50,$A74,'2024'!K$2:K$50)+SUMIF('2023'!$A$2:$A$50,$A74,'2023'!K$2:K$50)</f>
        <v>0</v>
      </c>
      <c r="L74" s="14">
        <f>SUMIF('2024'!$A$2:$A$50,$A74,'2024'!L$2:L$50)+SUMIF('2023'!$A$2:$A$50,$A74,'2023'!L$2:L$50)+SUMIF('2022'!$A$2:$A$50,$A74,'2022'!J$2:J$50)+SUMIF('2021'!$A$2:$A$50,$A74,'2021'!J$2:J$50)+SUMIF('2020'!$A$2:$A$50,$A74,'2020'!J$2:J$50)+SUMIF('2019'!$A$2:$A$50,$A74,'2019'!J$2:J$50)+SUMIF('2018'!$A$2:$A$50,$A74,'2018'!J$2:J$50)+SUMIF('2017'!$A$2:$A$50,$A74,'2017'!J$2:J$50)+SUMIF('2016'!$A$2:$A$50,$A74,'2016'!J$2:J$50)+SUMIF('2015'!$A$2:$A$50,$A74,'2015'!J$2:J$50)+SUMIF('2014'!$A$2:$A$50,$A74,'2014'!J$2:J$50)+SUMIF('2013'!$A$2:$A$50,$A74,'2013'!J$2:J$50)+SUMIF('2012'!$A$2:$A$50,$A74,'2012'!J$2:J$50)</f>
        <v>0</v>
      </c>
      <c r="M74" s="14">
        <f>SUMIF('2024'!$A$2:$A$50,$A74,'2024'!M$2:M$50)+SUMIF('2023'!$A$2:$A$50,$A74,'2023'!M$2:M$50)+SUMIF('2022'!$A$2:$A$50,$A74,'2022'!K$2:K$50)+SUMIF('2021'!$A$2:$A$50,$A74,'2021'!K$2:K$50)+SUMIF('2020'!$A$2:$A$50,$A74,'2020'!K$2:K$50)+SUMIF('2019'!$A$2:$A$50,$A74,'2019'!K$2:K$50)+SUMIF('2018'!$A$2:$A$50,$A74,'2018'!K$2:K$50)+SUMIF('2017'!$A$2:$A$50,$A74,'2017'!K$2:K$50)+SUMIF('2016'!$A$2:$A$50,$A74,'2016'!K$2:K$50)+SUMIF('2015'!$A$2:$A$50,$A74,'2015'!K$2:K$50)+SUMIF('2014'!$A$2:$A$50,$A74,'2014'!K$2:K$50)+SUMIF('2013'!$A$2:$A$50,$A74,'2013'!K$2:K$50)+SUMIF('2012'!$A$2:$A$50,$A74,'2012'!K$2:K$50)</f>
        <v>6</v>
      </c>
      <c r="N74" s="14">
        <f>SUMIF('2024'!$A$2:$A$50,$A74,'2024'!N$2:N$50)+SUMIF('2023'!$A$2:$A$50,$A74,'2023'!N$2:N$50)+SUMIF('2022'!$A$2:$A$50,$A74,'2022'!L$2:L$50)+SUMIF('2021'!$A$2:$A$50,$A74,'2021'!L$2:L$50)+SUMIF('2020'!$A$2:$A$50,$A74,'2020'!L$2:L$50)+SUMIF('2019'!$A$2:$A$50,$A74,'2019'!L$2:L$50)+SUMIF('2018'!$A$2:$A$50,$A74,'2018'!L$2:L$50)+SUMIF('2017'!$A$2:$A$50,$A74,'2017'!L$2:L$50)+SUMIF('2016'!$A$2:$A$50,$A74,'2016'!L$2:L$50)+SUMIF('2015'!$A$2:$A$50,$A74,'2015'!L$2:L$50)+SUMIF('2014'!$A$2:$A$50,$A74,'2014'!L$2:L$50)+SUMIF('2013'!$A$2:$A$50,$A74,'2013'!L$2:L$50)+SUMIF('2012'!$A$2:$A$50,$A74,'2012'!L$2:L$50)</f>
        <v>0</v>
      </c>
      <c r="O74" s="14">
        <f>SUMIF('2024'!$A$2:$A$50,$A74,'2024'!O$2:O$50)+SUMIF('2023'!$A$2:$A$50,$A74,'2023'!O$2:O$50)+SUMIF('2022'!$A$2:$A$50,$A74,'2022'!M$2:M$50)+SUMIF('2021'!$A$2:$A$50,$A74,'2021'!M$2:M$50)+SUMIF('2020'!$A$2:$A$50,$A74,'2020'!M$2:M$50)+SUMIF('2019'!$A$2:$A$50,$A74,'2019'!M$2:M$50)+SUMIF('2018'!$A$2:$A$50,$A74,'2018'!M$2:M$50)+SUMIF('2017'!$A$2:$A$50,$A74,'2017'!M$2:M$50)+SUMIF('2016'!$A$2:$A$50,$A74,'2016'!M$2:M$50)+SUMIF('2015'!$A$2:$A$50,$A74,'2015'!M$2:M$50)+SUMIF('2014'!$A$2:$A$50,$A74,'2014'!M$2:M$50)+SUMIF('2013'!$A$2:$A$50,$A74,'2013'!M$2:M$50)+SUMIF('2012'!$A$2:$A$50,$A74,'2012'!M$2:M$50)</f>
        <v>0</v>
      </c>
      <c r="P74" s="14">
        <f t="shared" si="14"/>
        <v>6</v>
      </c>
      <c r="Q74" s="14">
        <f t="shared" si="15"/>
        <v>9.1999999999999993</v>
      </c>
      <c r="R74" s="14">
        <f>SUMIF('2024'!$A$2:$A$50,$A74,'2024'!R$2:R$50)+SUMIF('2023'!$A$2:$A$50,$A74,'2023'!R$2:R$50)+SUMIF('2022'!$A$2:$A$50,$A74,'2022'!P$2:P$50)+SUMIF('2021'!$A$2:$A$50,$A74,'2021'!P$2:P$50)+SUMIF('2020'!$A$2:$A$50,$A74,'2020'!P$2:P$50)+SUMIF('2019'!$A$2:$A$50,$A74,'2019'!P$2:P$50)+SUMIF('2018'!$A$2:$A$50,$A74,'2018'!P$2:P$50)+SUMIF('2017'!$A$2:$A$50,$A74,'2017'!P$2:P$50)+SUMIF('2016'!$A$2:$A$50,$A74,'2016'!P$2:P$50)+SUMIF('2015'!$A$2:$A$50,$A74,'2015'!P$2:P$50)+SUMIF('2014'!$A$2:$A$50,$A74,'2014'!P$2:P$50)+SUMIF('2013'!$A$2:$A$50,$A74,'2013'!P$2:P$50)+SUMIF('2012'!$A$2:$A$50,$A74,'2012'!P$2:P$50)</f>
        <v>77</v>
      </c>
      <c r="S74" s="14">
        <f>SUMIF('2024'!$A$2:$A$50,$A74,'2024'!S$2:S$50)+SUMIF('2023'!$A$2:$A$50,$A74,'2023'!S$2:S$50)+SUMIF('2022'!$A$2:$A$50,$A74,'2022'!Q$2:Q$50)+SUMIF('2021'!$A$2:$A$50,$A74,'2021'!Q$2:Q$50)+SUMIF('2020'!$A$2:$A$50,$A74,'2020'!Q$2:Q$50)+SUMIF('2019'!$A$2:$A$50,$A74,'2019'!Q$2:Q$50)+SUMIF('2018'!$A$2:$A$50,$A74,'2018'!Q$2:Q$50)+SUMIF('2017'!$A$2:$A$50,$A74,'2017'!Q$2:Q$50)+SUMIF('2016'!$A$2:$A$50,$A74,'2016'!Q$2:Q$50)+SUMIF('2015'!$A$2:$A$50,$A74,'2015'!Q$2:Q$50)+SUMIF('2014'!$A$2:$A$50,$A74,'2014'!Q$2:Q$50)+SUMIF('2013'!$A$2:$A$50,$A74,'2013'!Q$2:Q$50)+SUMIF('2012'!$A$2:$A$50,$A74,'2012'!Q$2:Q$50)</f>
        <v>3</v>
      </c>
      <c r="T74" s="15">
        <f t="shared" si="16"/>
        <v>25.666666666666668</v>
      </c>
      <c r="U74" s="15">
        <f t="shared" si="17"/>
        <v>8.3695652173913047</v>
      </c>
      <c r="V74" s="16">
        <f t="shared" si="18"/>
        <v>18.666666666666664</v>
      </c>
      <c r="W74" s="17" cm="1">
        <f t="array" ref="W74">MAX(IF('2024'!$A$2:$A$50=$A74,'2024'!$W$2:$W$50),IF('2023'!$A$2:$A$50=$A74,'2023'!$W$2:$W$50),IF('2022'!$A$2:$A$50=$A74,'2022'!$U$2:U$50),IF('2021'!$A$2:$A$50=$A74,'2021'!$U$2:U$50),IF('2020'!$A$2:$A$50=$A74,'2020'!$U$2:U$50),IF('2019'!$A$2:$A$50=$A74,'2019'!$U$2:U$50),IF('2018'!$A$2:$A$50=$A74,'2018'!$U$2:U$50),IF('2017'!$A$2:$A$50=$A74,'2017'!$U$2:U$50),IF('2016'!$A$2:$A$50=$A74,'2016'!$U$2:U$50),IF('2015'!$A$2:$A$50=$A74,'2015'!$U$2:U$50),IF('2014'!$A$2:$A$50=$A74,'2014'!$U$2:U$50),IF('2013'!$A$2:$A$50=$A74,'2013'!$U$2:U$50),IF('2012'!$A$2:$A$50=$A74,'2012'!$U$2:U$50))</f>
        <v>1</v>
      </c>
      <c r="X74" s="18" t="s">
        <v>23</v>
      </c>
      <c r="Y74" s="19" cm="1">
        <f t="array" ref="Y74">MIN(IF(IF('2024'!$A$2:A$50=$A74,1,0)*IF('2024'!$W$2:$W$50=$W74,1,0)&gt;0,'2024'!$Y$2:$Y$50),IF(IF('2023'!$A$2:A$50=$A74,1,0)*IF('2023'!$W$2:$W$50=$W74,1,0)&gt;0,'2023'!$Y$2:$Y$50),IF(IF('2022'!$A$2:A$50=$A74,1,0)*IF('2022'!$U$2:$U$50=$W74,1,0)&gt;0,'2022'!$W$2:$W$50),IF(IF('2021'!$A$2:A$50=$A74,1,0)*IF('2021'!$U$2:$U$50=$W74,1,0)&gt;0,'2021'!$W$2:$W$50),IF(IF('2020'!$A$2:A$50=$A74,1,0)*IF('2020'!$U$2:$U$50=$W74,1,0)&gt;0,'2020'!$W$2:$W$50),IF(IF('2019'!$A$2:A$50=$A74,1,0)*IF('2019'!$U$2:$U$50=$W74,1,0)&gt;0,'2019'!$W$2:$W$50),IF(IF('2018'!$A$2:A$50=$A74,1,0)*IF('2018'!$U$2:$U$50=$W74,1,0)&gt;0,'2018'!$W$2:$W$50),IF(IF('2017'!$A$2:A$50=$A74,1,0)*IF('2017'!$U$2:$U$50=$W74,1,0)&gt;0,'2017'!$W$2:$W$50),IF(IF('2016'!$A$2:A$50=$A74,1,0)*IF('2016'!$U$2:$U$50=$W74,1,0)&gt;0,'2016'!$W$2:$W$50),IF(IF('2015'!$A$2:A$50=$A74,1,0)*IF('2015'!$U$2:$U$50=$W74,1,0)&gt;0,'2015'!$W$2:$W$50),IF(IF('2014'!$A$2:A$50=$A74,1,0)*IF('2014'!$U$2:$U$50=$W74,1,0)&gt;0,'2014'!$W$2:$W$50),IF(IF('2013'!$A$2:A$50=$A74,1,0)*IF('2013'!$U$2:$U$50=$W74,1,0)&gt;0,'2013'!$W$2:$W$50),IF(IF('2012'!$A$2:A$50=$A74,1,0)*IF('2012'!$U$2:$U$50=$W74,1,0)&gt;0,'2012'!$W$2:$W$50))</f>
        <v>10</v>
      </c>
      <c r="Z74" s="20"/>
      <c r="AA74" s="21" cm="1">
        <f t="array" ref="AA74">SUM(IF('2024'!$A$2:$A$50=$A74,TRUNC('2024'!Q$2:Q$50),0))+SUM(IF('2023'!$A$2:$A$50=$A74,TRUNC('2023'!Q$2:Q$50),0))+SUM(IF('2022'!$A$2:$A$50=$A74,TRUNC('2022'!O$2:O$50),0))+SUM(IF('2021'!$A$2:$A$50=$A74,TRUNC('2021'!O$2:O$50),0))+SUM(IF('2020'!$A$2:$A$50=$A74,TRUNC('2020'!O$2:O$50),0))+SUM(IF('2019'!$A$2:$A$50=$A74,TRUNC('2019'!O$2:O$50),0))+SUM(IF('2018'!$A$2:$A$50=$A74,TRUNC('2018'!O$2:O$50),0))+SUM(IF('2017'!$A$2:$A$50=$A74,TRUNC('2017'!O$2:O$50),0))+SUM(IF('2016'!$A$2:$A$50=$A74,TRUNC('2016'!O$2:O$50),0))+SUM(IF('2015'!$A$2:$A$50=$A74,TRUNC('2015'!O$2:O$50),0))+SUM(IF('2014'!$A$2:$A$50=$A74,TRUNC('2014'!O$2:O$50),0))+SUM(IF('2013'!$A$2:$A$50=$A74,TRUNC('2013'!O$2:O$50),0))+SUM(IF('2012'!$A$2:$A$50=$A74,TRUNC('2012'!O$2:O$50),0))</f>
        <v>9</v>
      </c>
      <c r="AB74" s="21" cm="1">
        <f t="array" ref="AB74">SUM(IF('2024'!$A$2:$A$50=$A74,MOD('2024'!Q$2:Q$50,1),0))+SUM(IF('2023'!$A$2:$A$50=$A74,MOD('2023'!Q$2:Q$50,1),0))+SUM(IF('2022'!$A$2:$A$50=$A74,MOD('2022'!O$2:O$50,1),0))+SUM(IF('2021'!$A$2:$A$50=$A74,MOD('2021'!O$2:O$50,1),0))+SUM(IF('2020'!$A$2:$A$50=$A74,MOD('2020'!O$2:O$50,1),0))+SUM(IF('2019'!$A$2:$A$50=$A74,MOD('2019'!O$2:O$50,1),0))+SUM(IF('2018'!$A$2:$A$50=$A74,MOD('2018'!O$2:O$50,1),0))+SUM(IF('2017'!$A$2:$A$50=$A74,MOD('2017'!O$2:O$50,1),0))+SUM(IF('2016'!$A$2:$A$50=$A74,MOD('2016'!O$2:O$50,1),0))+SUM(IF('2015'!$A$2:$A$50=$A74,MOD('2015'!O$2:O$50,1),0))+SUM(IF('2014'!$A$2:$A$50=$A74,MOD('2014'!O$2:O$50,1),0))+SUM(IF('2013'!$A$2:$A$50=$A74,MOD('2013'!O$2:O$50,1),0))+SUM(IF('2012'!$A$2:$A$50=$A74,MOD('2012'!O$2:O$50,1),0))</f>
        <v>0.2</v>
      </c>
      <c r="AC74" s="21">
        <f t="shared" si="6"/>
        <v>0.2</v>
      </c>
    </row>
    <row r="75" spans="1:29" ht="14.25" customHeight="1" x14ac:dyDescent="0.6">
      <c r="A75" s="13" t="s">
        <v>92</v>
      </c>
      <c r="B75" s="14">
        <f>SUMIF('2024'!$A$2:$A$50,$A75,'2024'!B$2:B$50)+SUMIF('2023'!$A$2:$A$50,$A75,'2023'!B$2:B$50)+SUMIF('2022'!$A$2:$A$50,$A75,'2022'!B$2:B$50)+SUMIF('2021'!$A$2:$A$50,$A75,'2021'!B$2:B$50)+SUMIF('2020'!$A$2:$A$50,$A75,'2020'!B$2:B$50)+SUMIF('2019'!$A$2:$A$50,$A75,'2019'!B$2:B$50)+SUMIF('2018'!$A$2:$A$50,$A75,'2018'!B$2:B$50)+SUMIF('2017'!$A$2:$A$50,$A75,'2017'!B$2:B$50)+SUMIF('2016'!$A$2:$A$50,$A75,'2016'!B$2:B$50)+SUMIF('2015'!$A$2:$A$50,$A75,'2015'!B$2:B$50)+SUMIF('2014'!$A$2:$A$50,$A75,'2014'!B$2:B$50)+SUMIF('2013'!$A$2:$A$50,$A75,'2013'!B$2:B$50)+SUMIF('2012'!$A$2:$A$50,$A75,'2012'!B$2:B$50)</f>
        <v>1</v>
      </c>
      <c r="C75" s="14">
        <f>SUMIF('2024'!$A$2:$A$50,$A75,'2024'!C$2:C$50)+SUMIF('2023'!$A$2:$A$50,$A75,'2023'!C$2:C$50)+SUMIF('2022'!$A$2:$A$50,$A75,'2022'!C$2:C$50)+SUMIF('2021'!$A$2:$A$50,$A75,'2021'!C$2:C$50)+SUMIF('2020'!$A$2:$A$50,$A75,'2020'!C$2:C$50)+SUMIF('2019'!$A$2:$A$50,$A75,'2019'!C$2:C$50)+SUMIF('2018'!$A$2:$A$50,$A75,'2018'!C$2:C$50)+SUMIF('2017'!$A$2:$A$50,$A75,'2017'!C$2:C$50)+SUMIF('2016'!$A$2:$A$50,$A75,'2016'!C$2:C$50)+SUMIF('2015'!$A$2:$A$50,$A75,'2015'!C$2:C$50)+SUMIF('2014'!$A$2:$A$50,$A75,'2014'!C$2:C$50)+SUMIF('2013'!$A$2:$A$50,$A75,'2013'!C$2:C$50)+SUMIF('2012'!$A$2:$A$50,$A75,'2012'!C$2:C$50)</f>
        <v>1</v>
      </c>
      <c r="D75" s="14">
        <f>SUMIF('2024'!$A$2:$A$50,$A75,'2024'!D$2:D$50)+SUMIF('2023'!$A$2:$A$50,$A75,'2023'!D$2:D$50)+SUMIF('2022'!$A$2:$A$50,$A75,'2022'!D$2:D$50)+SUMIF('2021'!$A$2:$A$50,$A75,'2021'!D$2:D$50)+SUMIF('2020'!$A$2:$A$50,$A75,'2020'!D$2:D$50)+SUMIF('2019'!$A$2:$A$50,$A75,'2019'!D$2:D$50)+SUMIF('2018'!$A$2:$A$50,$A75,'2018'!D$2:D$50)+SUMIF('2017'!$A$2:$A$50,$A75,'2017'!D$2:D$50)+SUMIF('2016'!$A$2:$A$50,$A75,'2016'!D$2:D$50)+SUMIF('2015'!$A$2:$A$50,$A75,'2015'!D$2:D$50)+SUMIF('2014'!$A$2:$A$50,$A75,'2014'!D$2:D$50)+SUMIF('2013'!$A$2:$A$50,$A75,'2013'!D$2:D$50)+SUMIF('2012'!$A$2:$A$50,$A75,'2012'!D$2:D$50)</f>
        <v>9</v>
      </c>
      <c r="E75" s="14" cm="1">
        <f t="array" ref="E75">MAX(IF('2024'!$A$2:$A$50=$A75,'2024'!E$2:E$50),IF('2023'!$A$2:$A$50=$A75,'2023'!E$2:E$50),IF('2022'!$A$2:$A$50=$A75,'2022'!E$2:E$50),IF('2021'!$A$2:$A$50=$A75,'2021'!E$2:E$50),IF('2020'!$A$2:$A$50=$A75,'2020'!E$2:E$50),IF('2019'!$A$2:$A$50=$A75,'2019'!E$2:E$50),IF('2018'!$A$2:$A$50=$A75,'2018'!E$2:E$50),IF('2017'!$A$2:$A$50=$A75,'2017'!E$2:E$50),IF('2016'!$A$2:$A$50=$A75,'2016'!E$2:E$50),IF('2015'!$A$2:$A$50=$A75,'2015'!E$2:E$50),IF('2014'!$A$2:$A$50=$A75,'2014'!E$2:E$50),IF('2013'!$A$2:$A$50=$A75,'2013'!E$2:E$50),IF('2012'!$A$2:$A$50=$A75,'2012'!E$2:E$50))</f>
        <v>9</v>
      </c>
      <c r="F75" s="14">
        <f>SUMIF('2024'!$A$2:$A$50,$A75,'2024'!F$2:F$50)+SUMIF('2023'!$A$2:$A$50,$A75,'2023'!F$2:F$50)+SUMIF('2022'!$A$2:$A$50,$A75,'2022'!F$2:F$50)+SUMIF('2021'!$A$2:$A$50,$A75,'2021'!F$2:F$50)+SUMIF('2020'!$A$2:$A$50,$A75,'2020'!F$2:F$50)+SUMIF('2019'!$A$2:$A$50,$A75,'2019'!F$2:F$50)+SUMIF('2018'!$A$2:$A$50,$A75,'2018'!F$2:F$50)+SUMIF('2017'!$A$2:$A$50,$A75,'2017'!F$2:F$50)+SUMIF('2016'!$A$2:$A$50,$A75,'2016'!F$2:F$50)+SUMIF('2015'!$A$2:$A$50,$A75,'2015'!F$2:F$50)+SUMIF('2014'!$A$2:$A$50,$A75,'2014'!F$2:F$50)+SUMIF('2013'!$A$2:$A$50,$A75,'2013'!F$2:F$50)+SUMIF('2012'!$A$2:$A$50,$A75,'2012'!F$2:F$50)</f>
        <v>0</v>
      </c>
      <c r="G75" s="15">
        <f t="shared" si="13"/>
        <v>9</v>
      </c>
      <c r="H75" s="14">
        <f>SUMIF('2024'!$A$2:$A$50,$A75,'2024'!H$2:H$50)+SUMIF('2023'!$A$2:$A$50,$A75,'2023'!H$2:H$50)+SUMIF('2022'!$A$2:$A$50,$A75,'2022'!H$2:H$50)+SUMIF('2021'!$A$2:$A$50,$A75,'2021'!H$2:H$50)+SUMIF('2020'!$A$2:$A$50,$A75,'2020'!H$2:H$50)+SUMIF('2019'!$A$2:$A$50,$A75,'2019'!H$2:H$50)+SUMIF('2018'!$A$2:$A$50,$A75,'2018'!H$2:H$50)+SUMIF('2017'!$A$2:$A$50,$A75,'2017'!H$2:H$50)+SUMIF('2016'!$A$2:$A$50,$A75,'2016'!H$2:H$50)+SUMIF('2015'!$A$2:$A$50,$A75,'2015'!H$2:H$50)+SUMIF('2014'!$A$2:$A$50,$A75,'2014'!H$2:H$50)+SUMIF('2013'!$A$2:$A$50,$A75,'2013'!H$2:H$50)+SUMIF('2012'!$A$2:$A$50,$A75,'2012'!H$2:H$50)</f>
        <v>0</v>
      </c>
      <c r="I75" s="14">
        <f>SUMIF('2024'!$A$2:$A$50,$A75,'2024'!I$2:I$50)+SUMIF('2023'!$A$2:$A$50,$A75,'2023'!I$2:I$50)+SUMIF('2022'!$A$2:$A$50,$A75,'2022'!I$2:I$50)+SUMIF('2021'!$A$2:$A$50,$A75,'2021'!I$2:I$50)+SUMIF('2020'!$A$2:$A$50,$A75,'2020'!I$2:I$50)+SUMIF('2019'!$A$2:$A$50,$A75,'2019'!I$2:I$50)+SUMIF('2018'!$A$2:$A$50,$A75,'2018'!I$2:I$50)+SUMIF('2017'!$A$2:$A$50,$A75,'2017'!I$2:I$50)+SUMIF('2016'!$A$2:$A$50,$A75,'2016'!I$2:I$50)+SUMIF('2015'!$A$2:$A$50,$A75,'2015'!I$2:I$50)+SUMIF('2014'!$A$2:$A$50,$A75,'2014'!I$2:I$50)+SUMIF('2013'!$A$2:$A$50,$A75,'2013'!I$2:I$50)+SUMIF('2012'!$A$2:$A$50,$A75,'2012'!I$2:I$50)</f>
        <v>0</v>
      </c>
      <c r="J75" s="14">
        <f>SUMIF('2024'!$A$2:$A$50,$A75,'2024'!J$2:J$50)+SUMIF('2023'!$A$2:$A$50,$A75,'2023'!J$2:J$50)</f>
        <v>0</v>
      </c>
      <c r="K75" s="14">
        <f>SUMIF('2024'!$A$2:$A$50,$A75,'2024'!K$2:K$50)+SUMIF('2023'!$A$2:$A$50,$A75,'2023'!K$2:K$50)</f>
        <v>0</v>
      </c>
      <c r="L75" s="14">
        <f>SUMIF('2024'!$A$2:$A$50,$A75,'2024'!L$2:L$50)+SUMIF('2023'!$A$2:$A$50,$A75,'2023'!L$2:L$50)+SUMIF('2022'!$A$2:$A$50,$A75,'2022'!J$2:J$50)+SUMIF('2021'!$A$2:$A$50,$A75,'2021'!J$2:J$50)+SUMIF('2020'!$A$2:$A$50,$A75,'2020'!J$2:J$50)+SUMIF('2019'!$A$2:$A$50,$A75,'2019'!J$2:J$50)+SUMIF('2018'!$A$2:$A$50,$A75,'2018'!J$2:J$50)+SUMIF('2017'!$A$2:$A$50,$A75,'2017'!J$2:J$50)+SUMIF('2016'!$A$2:$A$50,$A75,'2016'!J$2:J$50)+SUMIF('2015'!$A$2:$A$50,$A75,'2015'!J$2:J$50)+SUMIF('2014'!$A$2:$A$50,$A75,'2014'!J$2:J$50)+SUMIF('2013'!$A$2:$A$50,$A75,'2013'!J$2:J$50)+SUMIF('2012'!$A$2:$A$50,$A75,'2012'!J$2:J$50)</f>
        <v>0</v>
      </c>
      <c r="M75" s="14">
        <f>SUMIF('2024'!$A$2:$A$50,$A75,'2024'!M$2:M$50)+SUMIF('2023'!$A$2:$A$50,$A75,'2023'!M$2:M$50)+SUMIF('2022'!$A$2:$A$50,$A75,'2022'!K$2:K$50)+SUMIF('2021'!$A$2:$A$50,$A75,'2021'!K$2:K$50)+SUMIF('2020'!$A$2:$A$50,$A75,'2020'!K$2:K$50)+SUMIF('2019'!$A$2:$A$50,$A75,'2019'!K$2:K$50)+SUMIF('2018'!$A$2:$A$50,$A75,'2018'!K$2:K$50)+SUMIF('2017'!$A$2:$A$50,$A75,'2017'!K$2:K$50)+SUMIF('2016'!$A$2:$A$50,$A75,'2016'!K$2:K$50)+SUMIF('2015'!$A$2:$A$50,$A75,'2015'!K$2:K$50)+SUMIF('2014'!$A$2:$A$50,$A75,'2014'!K$2:K$50)+SUMIF('2013'!$A$2:$A$50,$A75,'2013'!K$2:K$50)+SUMIF('2012'!$A$2:$A$50,$A75,'2012'!K$2:K$50)</f>
        <v>0</v>
      </c>
      <c r="N75" s="14">
        <f>SUMIF('2024'!$A$2:$A$50,$A75,'2024'!N$2:N$50)+SUMIF('2023'!$A$2:$A$50,$A75,'2023'!N$2:N$50)+SUMIF('2022'!$A$2:$A$50,$A75,'2022'!L$2:L$50)+SUMIF('2021'!$A$2:$A$50,$A75,'2021'!L$2:L$50)+SUMIF('2020'!$A$2:$A$50,$A75,'2020'!L$2:L$50)+SUMIF('2019'!$A$2:$A$50,$A75,'2019'!L$2:L$50)+SUMIF('2018'!$A$2:$A$50,$A75,'2018'!L$2:L$50)+SUMIF('2017'!$A$2:$A$50,$A75,'2017'!L$2:L$50)+SUMIF('2016'!$A$2:$A$50,$A75,'2016'!L$2:L$50)+SUMIF('2015'!$A$2:$A$50,$A75,'2015'!L$2:L$50)+SUMIF('2014'!$A$2:$A$50,$A75,'2014'!L$2:L$50)+SUMIF('2013'!$A$2:$A$50,$A75,'2013'!L$2:L$50)+SUMIF('2012'!$A$2:$A$50,$A75,'2012'!L$2:L$50)</f>
        <v>0</v>
      </c>
      <c r="O75" s="14">
        <f>SUMIF('2024'!$A$2:$A$50,$A75,'2024'!O$2:O$50)+SUMIF('2023'!$A$2:$A$50,$A75,'2023'!O$2:O$50)+SUMIF('2022'!$A$2:$A$50,$A75,'2022'!M$2:M$50)+SUMIF('2021'!$A$2:$A$50,$A75,'2021'!M$2:M$50)+SUMIF('2020'!$A$2:$A$50,$A75,'2020'!M$2:M$50)+SUMIF('2019'!$A$2:$A$50,$A75,'2019'!M$2:M$50)+SUMIF('2018'!$A$2:$A$50,$A75,'2018'!M$2:M$50)+SUMIF('2017'!$A$2:$A$50,$A75,'2017'!M$2:M$50)+SUMIF('2016'!$A$2:$A$50,$A75,'2016'!M$2:M$50)+SUMIF('2015'!$A$2:$A$50,$A75,'2015'!M$2:M$50)+SUMIF('2014'!$A$2:$A$50,$A75,'2014'!M$2:M$50)+SUMIF('2013'!$A$2:$A$50,$A75,'2013'!M$2:M$50)+SUMIF('2012'!$A$2:$A$50,$A75,'2012'!M$2:M$50)</f>
        <v>0</v>
      </c>
      <c r="P75" s="14">
        <f t="shared" si="14"/>
        <v>0</v>
      </c>
      <c r="Q75" s="14">
        <f t="shared" si="15"/>
        <v>0</v>
      </c>
      <c r="R75" s="14">
        <f>SUMIF('2024'!$A$2:$A$50,$A75,'2024'!R$2:R$50)+SUMIF('2023'!$A$2:$A$50,$A75,'2023'!R$2:R$50)+SUMIF('2022'!$A$2:$A$50,$A75,'2022'!P$2:P$50)+SUMIF('2021'!$A$2:$A$50,$A75,'2021'!P$2:P$50)+SUMIF('2020'!$A$2:$A$50,$A75,'2020'!P$2:P$50)+SUMIF('2019'!$A$2:$A$50,$A75,'2019'!P$2:P$50)+SUMIF('2018'!$A$2:$A$50,$A75,'2018'!P$2:P$50)+SUMIF('2017'!$A$2:$A$50,$A75,'2017'!P$2:P$50)+SUMIF('2016'!$A$2:$A$50,$A75,'2016'!P$2:P$50)+SUMIF('2015'!$A$2:$A$50,$A75,'2015'!P$2:P$50)+SUMIF('2014'!$A$2:$A$50,$A75,'2014'!P$2:P$50)+SUMIF('2013'!$A$2:$A$50,$A75,'2013'!P$2:P$50)+SUMIF('2012'!$A$2:$A$50,$A75,'2012'!P$2:P$50)</f>
        <v>0</v>
      </c>
      <c r="S75" s="14">
        <f>SUMIF('2024'!$A$2:$A$50,$A75,'2024'!S$2:S$50)+SUMIF('2023'!$A$2:$A$50,$A75,'2023'!S$2:S$50)+SUMIF('2022'!$A$2:$A$50,$A75,'2022'!Q$2:Q$50)+SUMIF('2021'!$A$2:$A$50,$A75,'2021'!Q$2:Q$50)+SUMIF('2020'!$A$2:$A$50,$A75,'2020'!Q$2:Q$50)+SUMIF('2019'!$A$2:$A$50,$A75,'2019'!Q$2:Q$50)+SUMIF('2018'!$A$2:$A$50,$A75,'2018'!Q$2:Q$50)+SUMIF('2017'!$A$2:$A$50,$A75,'2017'!Q$2:Q$50)+SUMIF('2016'!$A$2:$A$50,$A75,'2016'!Q$2:Q$50)+SUMIF('2015'!$A$2:$A$50,$A75,'2015'!Q$2:Q$50)+SUMIF('2014'!$A$2:$A$50,$A75,'2014'!Q$2:Q$50)+SUMIF('2013'!$A$2:$A$50,$A75,'2013'!Q$2:Q$50)+SUMIF('2012'!$A$2:$A$50,$A75,'2012'!Q$2:Q$50)</f>
        <v>0</v>
      </c>
      <c r="T75" s="15" t="str">
        <f t="shared" si="16"/>
        <v xml:space="preserve"> </v>
      </c>
      <c r="U75" s="15" t="str">
        <f t="shared" si="17"/>
        <v xml:space="preserve"> </v>
      </c>
      <c r="V75" s="16" t="str">
        <f t="shared" si="18"/>
        <v xml:space="preserve"> </v>
      </c>
      <c r="W75" s="17" cm="1">
        <f t="array" ref="W75">MAX(IF('2024'!$A$2:$A$50=$A75,'2024'!$W$2:$W$50),IF('2023'!$A$2:$A$50=$A75,'2023'!$W$2:$W$50),IF('2022'!$A$2:$A$50=$A75,'2022'!$U$2:U$50),IF('2021'!$A$2:$A$50=$A75,'2021'!$U$2:U$50),IF('2020'!$A$2:$A$50=$A75,'2020'!$U$2:U$50),IF('2019'!$A$2:$A$50=$A75,'2019'!$U$2:U$50),IF('2018'!$A$2:$A$50=$A75,'2018'!$U$2:U$50),IF('2017'!$A$2:$A$50=$A75,'2017'!$U$2:U$50),IF('2016'!$A$2:$A$50=$A75,'2016'!$U$2:U$50),IF('2015'!$A$2:$A$50=$A75,'2015'!$U$2:U$50),IF('2014'!$A$2:$A$50=$A75,'2014'!$U$2:U$50),IF('2013'!$A$2:$A$50=$A75,'2013'!$U$2:U$50),IF('2012'!$A$2:$A$50=$A75,'2012'!$U$2:U$50))</f>
        <v>0</v>
      </c>
      <c r="X75" s="18" t="s">
        <v>23</v>
      </c>
      <c r="Y75" s="19" cm="1">
        <f t="array" ref="Y75">MIN(IF(IF('2024'!$A$2:A$50=$A75,1,0)*IF('2024'!$W$2:$W$50=$W75,1,0)&gt;0,'2024'!$Y$2:$Y$50),IF(IF('2023'!$A$2:A$50=$A75,1,0)*IF('2023'!$W$2:$W$50=$W75,1,0)&gt;0,'2023'!$Y$2:$Y$50),IF(IF('2022'!$A$2:A$50=$A75,1,0)*IF('2022'!$U$2:$U$50=$W75,1,0)&gt;0,'2022'!$W$2:$W$50),IF(IF('2021'!$A$2:A$50=$A75,1,0)*IF('2021'!$U$2:$U$50=$W75,1,0)&gt;0,'2021'!$W$2:$W$50),IF(IF('2020'!$A$2:A$50=$A75,1,0)*IF('2020'!$U$2:$U$50=$W75,1,0)&gt;0,'2020'!$W$2:$W$50),IF(IF('2019'!$A$2:A$50=$A75,1,0)*IF('2019'!$U$2:$U$50=$W75,1,0)&gt;0,'2019'!$W$2:$W$50),IF(IF('2018'!$A$2:A$50=$A75,1,0)*IF('2018'!$U$2:$U$50=$W75,1,0)&gt;0,'2018'!$W$2:$W$50),IF(IF('2017'!$A$2:A$50=$A75,1,0)*IF('2017'!$U$2:$U$50=$W75,1,0)&gt;0,'2017'!$W$2:$W$50),IF(IF('2016'!$A$2:A$50=$A75,1,0)*IF('2016'!$U$2:$U$50=$W75,1,0)&gt;0,'2016'!$W$2:$W$50),IF(IF('2015'!$A$2:A$50=$A75,1,0)*IF('2015'!$U$2:$U$50=$W75,1,0)&gt;0,'2015'!$W$2:$W$50),IF(IF('2014'!$A$2:A$50=$A75,1,0)*IF('2014'!$U$2:$U$50=$W75,1,0)&gt;0,'2014'!$W$2:$W$50),IF(IF('2013'!$A$2:A$50=$A75,1,0)*IF('2013'!$U$2:$U$50=$W75,1,0)&gt;0,'2013'!$W$2:$W$50),IF(IF('2012'!$A$2:A$50=$A75,1,0)*IF('2012'!$U$2:$U$50=$W75,1,0)&gt;0,'2012'!$W$2:$W$50))</f>
        <v>0</v>
      </c>
      <c r="Z75" s="20"/>
      <c r="AA75" s="21" cm="1">
        <f t="array" ref="AA75">SUM(IF('2024'!$A$2:$A$50=$A75,TRUNC('2024'!Q$2:Q$50),0))+SUM(IF('2023'!$A$2:$A$50=$A75,TRUNC('2023'!Q$2:Q$50),0))+SUM(IF('2022'!$A$2:$A$50=$A75,TRUNC('2022'!O$2:O$50),0))+SUM(IF('2021'!$A$2:$A$50=$A75,TRUNC('2021'!O$2:O$50),0))+SUM(IF('2020'!$A$2:$A$50=$A75,TRUNC('2020'!O$2:O$50),0))+SUM(IF('2019'!$A$2:$A$50=$A75,TRUNC('2019'!O$2:O$50),0))+SUM(IF('2018'!$A$2:$A$50=$A75,TRUNC('2018'!O$2:O$50),0))+SUM(IF('2017'!$A$2:$A$50=$A75,TRUNC('2017'!O$2:O$50),0))+SUM(IF('2016'!$A$2:$A$50=$A75,TRUNC('2016'!O$2:O$50),0))+SUM(IF('2015'!$A$2:$A$50=$A75,TRUNC('2015'!O$2:O$50),0))+SUM(IF('2014'!$A$2:$A$50=$A75,TRUNC('2014'!O$2:O$50),0))+SUM(IF('2013'!$A$2:$A$50=$A75,TRUNC('2013'!O$2:O$50),0))+SUM(IF('2012'!$A$2:$A$50=$A75,TRUNC('2012'!O$2:O$50),0))</f>
        <v>0</v>
      </c>
      <c r="AB75" s="21" cm="1">
        <f t="array" ref="AB75">SUM(IF('2024'!$A$2:$A$50=$A75,MOD('2024'!Q$2:Q$50,1),0))+SUM(IF('2023'!$A$2:$A$50=$A75,MOD('2023'!Q$2:Q$50,1),0))+SUM(IF('2022'!$A$2:$A$50=$A75,MOD('2022'!O$2:O$50,1),0))+SUM(IF('2021'!$A$2:$A$50=$A75,MOD('2021'!O$2:O$50,1),0))+SUM(IF('2020'!$A$2:$A$50=$A75,MOD('2020'!O$2:O$50,1),0))+SUM(IF('2019'!$A$2:$A$50=$A75,MOD('2019'!O$2:O$50,1),0))+SUM(IF('2018'!$A$2:$A$50=$A75,MOD('2018'!O$2:O$50,1),0))+SUM(IF('2017'!$A$2:$A$50=$A75,MOD('2017'!O$2:O$50,1),0))+SUM(IF('2016'!$A$2:$A$50=$A75,MOD('2016'!O$2:O$50,1),0))+SUM(IF('2015'!$A$2:$A$50=$A75,MOD('2015'!O$2:O$50,1),0))+SUM(IF('2014'!$A$2:$A$50=$A75,MOD('2014'!O$2:O$50,1),0))+SUM(IF('2013'!$A$2:$A$50=$A75,MOD('2013'!O$2:O$50,1),0))+SUM(IF('2012'!$A$2:$A$50=$A75,MOD('2012'!O$2:O$50,1),0))</f>
        <v>0</v>
      </c>
      <c r="AC75" s="21">
        <f t="shared" si="6"/>
        <v>0</v>
      </c>
    </row>
    <row r="76" spans="1:29" ht="14.25" customHeight="1" x14ac:dyDescent="0.6">
      <c r="A76" s="13" t="s">
        <v>93</v>
      </c>
      <c r="B76" s="14">
        <f>SUMIF('2024'!$A$2:$A$50,$A76,'2024'!B$2:B$50)+SUMIF('2023'!$A$2:$A$50,$A76,'2023'!B$2:B$50)+SUMIF('2022'!$A$2:$A$50,$A76,'2022'!B$2:B$50)+SUMIF('2021'!$A$2:$A$50,$A76,'2021'!B$2:B$50)+SUMIF('2020'!$A$2:$A$50,$A76,'2020'!B$2:B$50)+SUMIF('2019'!$A$2:$A$50,$A76,'2019'!B$2:B$50)+SUMIF('2018'!$A$2:$A$50,$A76,'2018'!B$2:B$50)+SUMIF('2017'!$A$2:$A$50,$A76,'2017'!B$2:B$50)+SUMIF('2016'!$A$2:$A$50,$A76,'2016'!B$2:B$50)+SUMIF('2015'!$A$2:$A$50,$A76,'2015'!B$2:B$50)+SUMIF('2014'!$A$2:$A$50,$A76,'2014'!B$2:B$50)+SUMIF('2013'!$A$2:$A$50,$A76,'2013'!B$2:B$50)+SUMIF('2012'!$A$2:$A$50,$A76,'2012'!B$2:B$50)</f>
        <v>13</v>
      </c>
      <c r="C76" s="14">
        <f>SUMIF('2024'!$A$2:$A$50,$A76,'2024'!C$2:C$50)+SUMIF('2023'!$A$2:$A$50,$A76,'2023'!C$2:C$50)+SUMIF('2022'!$A$2:$A$50,$A76,'2022'!C$2:C$50)+SUMIF('2021'!$A$2:$A$50,$A76,'2021'!C$2:C$50)+SUMIF('2020'!$A$2:$A$50,$A76,'2020'!C$2:C$50)+SUMIF('2019'!$A$2:$A$50,$A76,'2019'!C$2:C$50)+SUMIF('2018'!$A$2:$A$50,$A76,'2018'!C$2:C$50)+SUMIF('2017'!$A$2:$A$50,$A76,'2017'!C$2:C$50)+SUMIF('2016'!$A$2:$A$50,$A76,'2016'!C$2:C$50)+SUMIF('2015'!$A$2:$A$50,$A76,'2015'!C$2:C$50)+SUMIF('2014'!$A$2:$A$50,$A76,'2014'!C$2:C$50)+SUMIF('2013'!$A$2:$A$50,$A76,'2013'!C$2:C$50)+SUMIF('2012'!$A$2:$A$50,$A76,'2012'!C$2:C$50)</f>
        <v>13</v>
      </c>
      <c r="D76" s="14">
        <f>SUMIF('2024'!$A$2:$A$50,$A76,'2024'!D$2:D$50)+SUMIF('2023'!$A$2:$A$50,$A76,'2023'!D$2:D$50)+SUMIF('2022'!$A$2:$A$50,$A76,'2022'!D$2:D$50)+SUMIF('2021'!$A$2:$A$50,$A76,'2021'!D$2:D$50)+SUMIF('2020'!$A$2:$A$50,$A76,'2020'!D$2:D$50)+SUMIF('2019'!$A$2:$A$50,$A76,'2019'!D$2:D$50)+SUMIF('2018'!$A$2:$A$50,$A76,'2018'!D$2:D$50)+SUMIF('2017'!$A$2:$A$50,$A76,'2017'!D$2:D$50)+SUMIF('2016'!$A$2:$A$50,$A76,'2016'!D$2:D$50)+SUMIF('2015'!$A$2:$A$50,$A76,'2015'!D$2:D$50)+SUMIF('2014'!$A$2:$A$50,$A76,'2014'!D$2:D$50)+SUMIF('2013'!$A$2:$A$50,$A76,'2013'!D$2:D$50)+SUMIF('2012'!$A$2:$A$50,$A76,'2012'!D$2:D$50)</f>
        <v>104</v>
      </c>
      <c r="E76" s="14" cm="1">
        <f t="array" ref="E76">MAX(IF('2024'!$A$2:$A$50=$A76,'2024'!E$2:E$50),IF('2023'!$A$2:$A$50=$A76,'2023'!E$2:E$50),IF('2022'!$A$2:$A$50=$A76,'2022'!E$2:E$50),IF('2021'!$A$2:$A$50=$A76,'2021'!E$2:E$50),IF('2020'!$A$2:$A$50=$A76,'2020'!E$2:E$50),IF('2019'!$A$2:$A$50=$A76,'2019'!E$2:E$50),IF('2018'!$A$2:$A$50=$A76,'2018'!E$2:E$50),IF('2017'!$A$2:$A$50=$A76,'2017'!E$2:E$50),IF('2016'!$A$2:$A$50=$A76,'2016'!E$2:E$50),IF('2015'!$A$2:$A$50=$A76,'2015'!E$2:E$50),IF('2014'!$A$2:$A$50=$A76,'2014'!E$2:E$50),IF('2013'!$A$2:$A$50=$A76,'2013'!E$2:E$50),IF('2012'!$A$2:$A$50=$A76,'2012'!E$2:E$50))</f>
        <v>36</v>
      </c>
      <c r="F76" s="14">
        <f>SUMIF('2024'!$A$2:$A$50,$A76,'2024'!F$2:F$50)+SUMIF('2023'!$A$2:$A$50,$A76,'2023'!F$2:F$50)+SUMIF('2022'!$A$2:$A$50,$A76,'2022'!F$2:F$50)+SUMIF('2021'!$A$2:$A$50,$A76,'2021'!F$2:F$50)+SUMIF('2020'!$A$2:$A$50,$A76,'2020'!F$2:F$50)+SUMIF('2019'!$A$2:$A$50,$A76,'2019'!F$2:F$50)+SUMIF('2018'!$A$2:$A$50,$A76,'2018'!F$2:F$50)+SUMIF('2017'!$A$2:$A$50,$A76,'2017'!F$2:F$50)+SUMIF('2016'!$A$2:$A$50,$A76,'2016'!F$2:F$50)+SUMIF('2015'!$A$2:$A$50,$A76,'2015'!F$2:F$50)+SUMIF('2014'!$A$2:$A$50,$A76,'2014'!F$2:F$50)+SUMIF('2013'!$A$2:$A$50,$A76,'2013'!F$2:F$50)+SUMIF('2012'!$A$2:$A$50,$A76,'2012'!F$2:F$50)</f>
        <v>0</v>
      </c>
      <c r="G76" s="15">
        <f t="shared" si="13"/>
        <v>8</v>
      </c>
      <c r="H76" s="14">
        <f>SUMIF('2024'!$A$2:$A$50,$A76,'2024'!H$2:H$50)+SUMIF('2023'!$A$2:$A$50,$A76,'2023'!H$2:H$50)+SUMIF('2022'!$A$2:$A$50,$A76,'2022'!H$2:H$50)+SUMIF('2021'!$A$2:$A$50,$A76,'2021'!H$2:H$50)+SUMIF('2020'!$A$2:$A$50,$A76,'2020'!H$2:H$50)+SUMIF('2019'!$A$2:$A$50,$A76,'2019'!H$2:H$50)+SUMIF('2018'!$A$2:$A$50,$A76,'2018'!H$2:H$50)+SUMIF('2017'!$A$2:$A$50,$A76,'2017'!H$2:H$50)+SUMIF('2016'!$A$2:$A$50,$A76,'2016'!H$2:H$50)+SUMIF('2015'!$A$2:$A$50,$A76,'2015'!H$2:H$50)+SUMIF('2014'!$A$2:$A$50,$A76,'2014'!H$2:H$50)+SUMIF('2013'!$A$2:$A$50,$A76,'2013'!H$2:H$50)+SUMIF('2012'!$A$2:$A$50,$A76,'2012'!H$2:H$50)</f>
        <v>0</v>
      </c>
      <c r="I76" s="14">
        <f>SUMIF('2024'!$A$2:$A$50,$A76,'2024'!I$2:I$50)+SUMIF('2023'!$A$2:$A$50,$A76,'2023'!I$2:I$50)+SUMIF('2022'!$A$2:$A$50,$A76,'2022'!I$2:I$50)+SUMIF('2021'!$A$2:$A$50,$A76,'2021'!I$2:I$50)+SUMIF('2020'!$A$2:$A$50,$A76,'2020'!I$2:I$50)+SUMIF('2019'!$A$2:$A$50,$A76,'2019'!I$2:I$50)+SUMIF('2018'!$A$2:$A$50,$A76,'2018'!I$2:I$50)+SUMIF('2017'!$A$2:$A$50,$A76,'2017'!I$2:I$50)+SUMIF('2016'!$A$2:$A$50,$A76,'2016'!I$2:I$50)+SUMIF('2015'!$A$2:$A$50,$A76,'2015'!I$2:I$50)+SUMIF('2014'!$A$2:$A$50,$A76,'2014'!I$2:I$50)+SUMIF('2013'!$A$2:$A$50,$A76,'2013'!I$2:I$50)+SUMIF('2012'!$A$2:$A$50,$A76,'2012'!I$2:I$50)</f>
        <v>0</v>
      </c>
      <c r="J76" s="14">
        <f>SUMIF('2024'!$A$2:$A$50,$A76,'2024'!J$2:J$50)+SUMIF('2023'!$A$2:$A$50,$A76,'2023'!J$2:J$50)</f>
        <v>0</v>
      </c>
      <c r="K76" s="14">
        <f>SUMIF('2024'!$A$2:$A$50,$A76,'2024'!K$2:K$50)+SUMIF('2023'!$A$2:$A$50,$A76,'2023'!K$2:K$50)</f>
        <v>0</v>
      </c>
      <c r="L76" s="14">
        <f>SUMIF('2024'!$A$2:$A$50,$A76,'2024'!L$2:L$50)+SUMIF('2023'!$A$2:$A$50,$A76,'2023'!L$2:L$50)+SUMIF('2022'!$A$2:$A$50,$A76,'2022'!J$2:J$50)+SUMIF('2021'!$A$2:$A$50,$A76,'2021'!J$2:J$50)+SUMIF('2020'!$A$2:$A$50,$A76,'2020'!J$2:J$50)+SUMIF('2019'!$A$2:$A$50,$A76,'2019'!J$2:J$50)+SUMIF('2018'!$A$2:$A$50,$A76,'2018'!J$2:J$50)+SUMIF('2017'!$A$2:$A$50,$A76,'2017'!J$2:J$50)+SUMIF('2016'!$A$2:$A$50,$A76,'2016'!J$2:J$50)+SUMIF('2015'!$A$2:$A$50,$A76,'2015'!J$2:J$50)+SUMIF('2014'!$A$2:$A$50,$A76,'2014'!J$2:J$50)+SUMIF('2013'!$A$2:$A$50,$A76,'2013'!J$2:J$50)+SUMIF('2012'!$A$2:$A$50,$A76,'2012'!J$2:J$50)</f>
        <v>2</v>
      </c>
      <c r="M76" s="14">
        <f>SUMIF('2024'!$A$2:$A$50,$A76,'2024'!M$2:M$50)+SUMIF('2023'!$A$2:$A$50,$A76,'2023'!M$2:M$50)+SUMIF('2022'!$A$2:$A$50,$A76,'2022'!K$2:K$50)+SUMIF('2021'!$A$2:$A$50,$A76,'2021'!K$2:K$50)+SUMIF('2020'!$A$2:$A$50,$A76,'2020'!K$2:K$50)+SUMIF('2019'!$A$2:$A$50,$A76,'2019'!K$2:K$50)+SUMIF('2018'!$A$2:$A$50,$A76,'2018'!K$2:K$50)+SUMIF('2017'!$A$2:$A$50,$A76,'2017'!K$2:K$50)+SUMIF('2016'!$A$2:$A$50,$A76,'2016'!K$2:K$50)+SUMIF('2015'!$A$2:$A$50,$A76,'2015'!K$2:K$50)+SUMIF('2014'!$A$2:$A$50,$A76,'2014'!K$2:K$50)+SUMIF('2013'!$A$2:$A$50,$A76,'2013'!K$2:K$50)+SUMIF('2012'!$A$2:$A$50,$A76,'2012'!K$2:K$50)</f>
        <v>1</v>
      </c>
      <c r="N76" s="14">
        <f>SUMIF('2024'!$A$2:$A$50,$A76,'2024'!N$2:N$50)+SUMIF('2023'!$A$2:$A$50,$A76,'2023'!N$2:N$50)+SUMIF('2022'!$A$2:$A$50,$A76,'2022'!L$2:L$50)+SUMIF('2021'!$A$2:$A$50,$A76,'2021'!L$2:L$50)+SUMIF('2020'!$A$2:$A$50,$A76,'2020'!L$2:L$50)+SUMIF('2019'!$A$2:$A$50,$A76,'2019'!L$2:L$50)+SUMIF('2018'!$A$2:$A$50,$A76,'2018'!L$2:L$50)+SUMIF('2017'!$A$2:$A$50,$A76,'2017'!L$2:L$50)+SUMIF('2016'!$A$2:$A$50,$A76,'2016'!L$2:L$50)+SUMIF('2015'!$A$2:$A$50,$A76,'2015'!L$2:L$50)+SUMIF('2014'!$A$2:$A$50,$A76,'2014'!L$2:L$50)+SUMIF('2013'!$A$2:$A$50,$A76,'2013'!L$2:L$50)+SUMIF('2012'!$A$2:$A$50,$A76,'2012'!L$2:L$50)</f>
        <v>0</v>
      </c>
      <c r="O76" s="14">
        <f>SUMIF('2024'!$A$2:$A$50,$A76,'2024'!O$2:O$50)+SUMIF('2023'!$A$2:$A$50,$A76,'2023'!O$2:O$50)+SUMIF('2022'!$A$2:$A$50,$A76,'2022'!M$2:M$50)+SUMIF('2021'!$A$2:$A$50,$A76,'2021'!M$2:M$50)+SUMIF('2020'!$A$2:$A$50,$A76,'2020'!M$2:M$50)+SUMIF('2019'!$A$2:$A$50,$A76,'2019'!M$2:M$50)+SUMIF('2018'!$A$2:$A$50,$A76,'2018'!M$2:M$50)+SUMIF('2017'!$A$2:$A$50,$A76,'2017'!M$2:M$50)+SUMIF('2016'!$A$2:$A$50,$A76,'2016'!M$2:M$50)+SUMIF('2015'!$A$2:$A$50,$A76,'2015'!M$2:M$50)+SUMIF('2014'!$A$2:$A$50,$A76,'2014'!M$2:M$50)+SUMIF('2013'!$A$2:$A$50,$A76,'2013'!M$2:M$50)+SUMIF('2012'!$A$2:$A$50,$A76,'2012'!M$2:M$50)</f>
        <v>0</v>
      </c>
      <c r="P76" s="14">
        <f t="shared" si="14"/>
        <v>1</v>
      </c>
      <c r="Q76" s="14">
        <f t="shared" si="15"/>
        <v>0.3</v>
      </c>
      <c r="R76" s="14">
        <f>SUMIF('2024'!$A$2:$A$50,$A76,'2024'!R$2:R$50)+SUMIF('2023'!$A$2:$A$50,$A76,'2023'!R$2:R$50)+SUMIF('2022'!$A$2:$A$50,$A76,'2022'!P$2:P$50)+SUMIF('2021'!$A$2:$A$50,$A76,'2021'!P$2:P$50)+SUMIF('2020'!$A$2:$A$50,$A76,'2020'!P$2:P$50)+SUMIF('2019'!$A$2:$A$50,$A76,'2019'!P$2:P$50)+SUMIF('2018'!$A$2:$A$50,$A76,'2018'!P$2:P$50)+SUMIF('2017'!$A$2:$A$50,$A76,'2017'!P$2:P$50)+SUMIF('2016'!$A$2:$A$50,$A76,'2016'!P$2:P$50)+SUMIF('2015'!$A$2:$A$50,$A76,'2015'!P$2:P$50)+SUMIF('2014'!$A$2:$A$50,$A76,'2014'!P$2:P$50)+SUMIF('2013'!$A$2:$A$50,$A76,'2013'!P$2:P$50)+SUMIF('2012'!$A$2:$A$50,$A76,'2012'!P$2:P$50)</f>
        <v>7</v>
      </c>
      <c r="S76" s="14">
        <f>SUMIF('2024'!$A$2:$A$50,$A76,'2024'!S$2:S$50)+SUMIF('2023'!$A$2:$A$50,$A76,'2023'!S$2:S$50)+SUMIF('2022'!$A$2:$A$50,$A76,'2022'!Q$2:Q$50)+SUMIF('2021'!$A$2:$A$50,$A76,'2021'!Q$2:Q$50)+SUMIF('2020'!$A$2:$A$50,$A76,'2020'!Q$2:Q$50)+SUMIF('2019'!$A$2:$A$50,$A76,'2019'!Q$2:Q$50)+SUMIF('2018'!$A$2:$A$50,$A76,'2018'!Q$2:Q$50)+SUMIF('2017'!$A$2:$A$50,$A76,'2017'!Q$2:Q$50)+SUMIF('2016'!$A$2:$A$50,$A76,'2016'!Q$2:Q$50)+SUMIF('2015'!$A$2:$A$50,$A76,'2015'!Q$2:Q$50)+SUMIF('2014'!$A$2:$A$50,$A76,'2014'!Q$2:Q$50)+SUMIF('2013'!$A$2:$A$50,$A76,'2013'!Q$2:Q$50)+SUMIF('2012'!$A$2:$A$50,$A76,'2012'!Q$2:Q$50)</f>
        <v>0</v>
      </c>
      <c r="T76" s="15" t="str">
        <f t="shared" si="16"/>
        <v xml:space="preserve"> </v>
      </c>
      <c r="U76" s="15">
        <f t="shared" si="17"/>
        <v>23.333333333333336</v>
      </c>
      <c r="V76" s="16" t="str">
        <f t="shared" si="18"/>
        <v xml:space="preserve"> </v>
      </c>
      <c r="W76" s="17" cm="1">
        <f t="array" ref="W76">MAX(IF('2024'!$A$2:$A$50=$A76,'2024'!$W$2:$W$50),IF('2023'!$A$2:$A$50=$A76,'2023'!$W$2:$W$50),IF('2022'!$A$2:$A$50=$A76,'2022'!$U$2:U$50),IF('2021'!$A$2:$A$50=$A76,'2021'!$U$2:U$50),IF('2020'!$A$2:$A$50=$A76,'2020'!$U$2:U$50),IF('2019'!$A$2:$A$50=$A76,'2019'!$U$2:U$50),IF('2018'!$A$2:$A$50=$A76,'2018'!$U$2:U$50),IF('2017'!$A$2:$A$50=$A76,'2017'!$U$2:U$50),IF('2016'!$A$2:$A$50=$A76,'2016'!$U$2:U$50),IF('2015'!$A$2:$A$50=$A76,'2015'!$U$2:U$50),IF('2014'!$A$2:$A$50=$A76,'2014'!$U$2:U$50),IF('2013'!$A$2:$A$50=$A76,'2013'!$U$2:U$50),IF('2012'!$A$2:$A$50=$A76,'2012'!$U$2:U$50))</f>
        <v>0</v>
      </c>
      <c r="X76" s="18" t="s">
        <v>23</v>
      </c>
      <c r="Y76" s="19" cm="1">
        <f t="array" ref="Y76">MIN(IF(IF('2024'!$A$2:A$50=$A76,1,0)*IF('2024'!$W$2:$W$50=$W76,1,0)&gt;0,'2024'!$Y$2:$Y$50),IF(IF('2023'!$A$2:A$50=$A76,1,0)*IF('2023'!$W$2:$W$50=$W76,1,0)&gt;0,'2023'!$Y$2:$Y$50),IF(IF('2022'!$A$2:A$50=$A76,1,0)*IF('2022'!$U$2:$U$50=$W76,1,0)&gt;0,'2022'!$W$2:$W$50),IF(IF('2021'!$A$2:A$50=$A76,1,0)*IF('2021'!$U$2:$U$50=$W76,1,0)&gt;0,'2021'!$W$2:$W$50),IF(IF('2020'!$A$2:A$50=$A76,1,0)*IF('2020'!$U$2:$U$50=$W76,1,0)&gt;0,'2020'!$W$2:$W$50),IF(IF('2019'!$A$2:A$50=$A76,1,0)*IF('2019'!$U$2:$U$50=$W76,1,0)&gt;0,'2019'!$W$2:$W$50),IF(IF('2018'!$A$2:A$50=$A76,1,0)*IF('2018'!$U$2:$U$50=$W76,1,0)&gt;0,'2018'!$W$2:$W$50),IF(IF('2017'!$A$2:A$50=$A76,1,0)*IF('2017'!$U$2:$U$50=$W76,1,0)&gt;0,'2017'!$W$2:$W$50),IF(IF('2016'!$A$2:A$50=$A76,1,0)*IF('2016'!$U$2:$U$50=$W76,1,0)&gt;0,'2016'!$W$2:$W$50),IF(IF('2015'!$A$2:A$50=$A76,1,0)*IF('2015'!$U$2:$U$50=$W76,1,0)&gt;0,'2015'!$W$2:$W$50),IF(IF('2014'!$A$2:A$50=$A76,1,0)*IF('2014'!$U$2:$U$50=$W76,1,0)&gt;0,'2014'!$W$2:$W$50),IF(IF('2013'!$A$2:A$50=$A76,1,0)*IF('2013'!$U$2:$U$50=$W76,1,0)&gt;0,'2013'!$W$2:$W$50),IF(IF('2012'!$A$2:A$50=$A76,1,0)*IF('2012'!$U$2:$U$50=$W76,1,0)&gt;0,'2012'!$W$2:$W$50))</f>
        <v>0</v>
      </c>
      <c r="Z76" s="20"/>
      <c r="AA76" s="21" cm="1">
        <f t="array" ref="AA76">SUM(IF('2024'!$A$2:$A$50=$A76,TRUNC('2024'!Q$2:Q$50),0))+SUM(IF('2023'!$A$2:$A$50=$A76,TRUNC('2023'!Q$2:Q$50),0))+SUM(IF('2022'!$A$2:$A$50=$A76,TRUNC('2022'!O$2:O$50),0))+SUM(IF('2021'!$A$2:$A$50=$A76,TRUNC('2021'!O$2:O$50),0))+SUM(IF('2020'!$A$2:$A$50=$A76,TRUNC('2020'!O$2:O$50),0))+SUM(IF('2019'!$A$2:$A$50=$A76,TRUNC('2019'!O$2:O$50),0))+SUM(IF('2018'!$A$2:$A$50=$A76,TRUNC('2018'!O$2:O$50),0))+SUM(IF('2017'!$A$2:$A$50=$A76,TRUNC('2017'!O$2:O$50),0))+SUM(IF('2016'!$A$2:$A$50=$A76,TRUNC('2016'!O$2:O$50),0))+SUM(IF('2015'!$A$2:$A$50=$A76,TRUNC('2015'!O$2:O$50),0))+SUM(IF('2014'!$A$2:$A$50=$A76,TRUNC('2014'!O$2:O$50),0))+SUM(IF('2013'!$A$2:$A$50=$A76,TRUNC('2013'!O$2:O$50),0))+SUM(IF('2012'!$A$2:$A$50=$A76,TRUNC('2012'!O$2:O$50),0))</f>
        <v>0</v>
      </c>
      <c r="AB76" s="21" cm="1">
        <f t="array" ref="AB76">SUM(IF('2024'!$A$2:$A$50=$A76,MOD('2024'!Q$2:Q$50,1),0))+SUM(IF('2023'!$A$2:$A$50=$A76,MOD('2023'!Q$2:Q$50,1),0))+SUM(IF('2022'!$A$2:$A$50=$A76,MOD('2022'!O$2:O$50,1),0))+SUM(IF('2021'!$A$2:$A$50=$A76,MOD('2021'!O$2:O$50,1),0))+SUM(IF('2020'!$A$2:$A$50=$A76,MOD('2020'!O$2:O$50,1),0))+SUM(IF('2019'!$A$2:$A$50=$A76,MOD('2019'!O$2:O$50,1),0))+SUM(IF('2018'!$A$2:$A$50=$A76,MOD('2018'!O$2:O$50,1),0))+SUM(IF('2017'!$A$2:$A$50=$A76,MOD('2017'!O$2:O$50,1),0))+SUM(IF('2016'!$A$2:$A$50=$A76,MOD('2016'!O$2:O$50,1),0))+SUM(IF('2015'!$A$2:$A$50=$A76,MOD('2015'!O$2:O$50,1),0))+SUM(IF('2014'!$A$2:$A$50=$A76,MOD('2014'!O$2:O$50,1),0))+SUM(IF('2013'!$A$2:$A$50=$A76,MOD('2013'!O$2:O$50,1),0))+SUM(IF('2012'!$A$2:$A$50=$A76,MOD('2012'!O$2:O$50,1),0))</f>
        <v>0.3</v>
      </c>
      <c r="AC76" s="21">
        <f t="shared" si="6"/>
        <v>0.3</v>
      </c>
    </row>
    <row r="77" spans="1:29" ht="14.25" customHeight="1" x14ac:dyDescent="0.6">
      <c r="A77" s="13" t="s">
        <v>94</v>
      </c>
      <c r="B77" s="14">
        <f>SUMIF('2024'!$A$2:$A$50,$A77,'2024'!B$2:B$50)+SUMIF('2023'!$A$2:$A$50,$A77,'2023'!B$2:B$50)+SUMIF('2022'!$A$2:$A$50,$A77,'2022'!B$2:B$50)+SUMIF('2021'!$A$2:$A$50,$A77,'2021'!B$2:B$50)+SUMIF('2020'!$A$2:$A$50,$A77,'2020'!B$2:B$50)+SUMIF('2019'!$A$2:$A$50,$A77,'2019'!B$2:B$50)+SUMIF('2018'!$A$2:$A$50,$A77,'2018'!B$2:B$50)+SUMIF('2017'!$A$2:$A$50,$A77,'2017'!B$2:B$50)+SUMIF('2016'!$A$2:$A$50,$A77,'2016'!B$2:B$50)+SUMIF('2015'!$A$2:$A$50,$A77,'2015'!B$2:B$50)+SUMIF('2014'!$A$2:$A$50,$A77,'2014'!B$2:B$50)+SUMIF('2013'!$A$2:$A$50,$A77,'2013'!B$2:B$50)+SUMIF('2012'!$A$2:$A$50,$A77,'2012'!B$2:B$50)</f>
        <v>6</v>
      </c>
      <c r="C77" s="14">
        <f>SUMIF('2024'!$A$2:$A$50,$A77,'2024'!C$2:C$50)+SUMIF('2023'!$A$2:$A$50,$A77,'2023'!C$2:C$50)+SUMIF('2022'!$A$2:$A$50,$A77,'2022'!C$2:C$50)+SUMIF('2021'!$A$2:$A$50,$A77,'2021'!C$2:C$50)+SUMIF('2020'!$A$2:$A$50,$A77,'2020'!C$2:C$50)+SUMIF('2019'!$A$2:$A$50,$A77,'2019'!C$2:C$50)+SUMIF('2018'!$A$2:$A$50,$A77,'2018'!C$2:C$50)+SUMIF('2017'!$A$2:$A$50,$A77,'2017'!C$2:C$50)+SUMIF('2016'!$A$2:$A$50,$A77,'2016'!C$2:C$50)+SUMIF('2015'!$A$2:$A$50,$A77,'2015'!C$2:C$50)+SUMIF('2014'!$A$2:$A$50,$A77,'2014'!C$2:C$50)+SUMIF('2013'!$A$2:$A$50,$A77,'2013'!C$2:C$50)+SUMIF('2012'!$A$2:$A$50,$A77,'2012'!C$2:C$50)</f>
        <v>4</v>
      </c>
      <c r="D77" s="14">
        <f>SUMIF('2024'!$A$2:$A$50,$A77,'2024'!D$2:D$50)+SUMIF('2023'!$A$2:$A$50,$A77,'2023'!D$2:D$50)+SUMIF('2022'!$A$2:$A$50,$A77,'2022'!D$2:D$50)+SUMIF('2021'!$A$2:$A$50,$A77,'2021'!D$2:D$50)+SUMIF('2020'!$A$2:$A$50,$A77,'2020'!D$2:D$50)+SUMIF('2019'!$A$2:$A$50,$A77,'2019'!D$2:D$50)+SUMIF('2018'!$A$2:$A$50,$A77,'2018'!D$2:D$50)+SUMIF('2017'!$A$2:$A$50,$A77,'2017'!D$2:D$50)+SUMIF('2016'!$A$2:$A$50,$A77,'2016'!D$2:D$50)+SUMIF('2015'!$A$2:$A$50,$A77,'2015'!D$2:D$50)+SUMIF('2014'!$A$2:$A$50,$A77,'2014'!D$2:D$50)+SUMIF('2013'!$A$2:$A$50,$A77,'2013'!D$2:D$50)+SUMIF('2012'!$A$2:$A$50,$A77,'2012'!D$2:D$50)</f>
        <v>14</v>
      </c>
      <c r="E77" s="14" cm="1">
        <f t="array" ref="E77">MAX(IF('2024'!$A$2:$A$50=$A77,'2024'!E$2:E$50),IF('2023'!$A$2:$A$50=$A77,'2023'!E$2:E$50),IF('2022'!$A$2:$A$50=$A77,'2022'!E$2:E$50),IF('2021'!$A$2:$A$50=$A77,'2021'!E$2:E$50),IF('2020'!$A$2:$A$50=$A77,'2020'!E$2:E$50),IF('2019'!$A$2:$A$50=$A77,'2019'!E$2:E$50),IF('2018'!$A$2:$A$50=$A77,'2018'!E$2:E$50),IF('2017'!$A$2:$A$50=$A77,'2017'!E$2:E$50),IF('2016'!$A$2:$A$50=$A77,'2016'!E$2:E$50),IF('2015'!$A$2:$A$50=$A77,'2015'!E$2:E$50),IF('2014'!$A$2:$A$50=$A77,'2014'!E$2:E$50),IF('2013'!$A$2:$A$50=$A77,'2013'!E$2:E$50),IF('2012'!$A$2:$A$50=$A77,'2012'!E$2:E$50))</f>
        <v>6</v>
      </c>
      <c r="F77" s="14">
        <f>SUMIF('2024'!$A$2:$A$50,$A77,'2024'!F$2:F$50)+SUMIF('2023'!$A$2:$A$50,$A77,'2023'!F$2:F$50)+SUMIF('2022'!$A$2:$A$50,$A77,'2022'!F$2:F$50)+SUMIF('2021'!$A$2:$A$50,$A77,'2021'!F$2:F$50)+SUMIF('2020'!$A$2:$A$50,$A77,'2020'!F$2:F$50)+SUMIF('2019'!$A$2:$A$50,$A77,'2019'!F$2:F$50)+SUMIF('2018'!$A$2:$A$50,$A77,'2018'!F$2:F$50)+SUMIF('2017'!$A$2:$A$50,$A77,'2017'!F$2:F$50)+SUMIF('2016'!$A$2:$A$50,$A77,'2016'!F$2:F$50)+SUMIF('2015'!$A$2:$A$50,$A77,'2015'!F$2:F$50)+SUMIF('2014'!$A$2:$A$50,$A77,'2014'!F$2:F$50)+SUMIF('2013'!$A$2:$A$50,$A77,'2013'!F$2:F$50)+SUMIF('2012'!$A$2:$A$50,$A77,'2012'!F$2:F$50)</f>
        <v>0</v>
      </c>
      <c r="G77" s="15">
        <f t="shared" si="13"/>
        <v>3.5</v>
      </c>
      <c r="H77" s="14">
        <f>SUMIF('2024'!$A$2:$A$50,$A77,'2024'!H$2:H$50)+SUMIF('2023'!$A$2:$A$50,$A77,'2023'!H$2:H$50)+SUMIF('2022'!$A$2:$A$50,$A77,'2022'!H$2:H$50)+SUMIF('2021'!$A$2:$A$50,$A77,'2021'!H$2:H$50)+SUMIF('2020'!$A$2:$A$50,$A77,'2020'!H$2:H$50)+SUMIF('2019'!$A$2:$A$50,$A77,'2019'!H$2:H$50)+SUMIF('2018'!$A$2:$A$50,$A77,'2018'!H$2:H$50)+SUMIF('2017'!$A$2:$A$50,$A77,'2017'!H$2:H$50)+SUMIF('2016'!$A$2:$A$50,$A77,'2016'!H$2:H$50)+SUMIF('2015'!$A$2:$A$50,$A77,'2015'!H$2:H$50)+SUMIF('2014'!$A$2:$A$50,$A77,'2014'!H$2:H$50)+SUMIF('2013'!$A$2:$A$50,$A77,'2013'!H$2:H$50)+SUMIF('2012'!$A$2:$A$50,$A77,'2012'!H$2:H$50)</f>
        <v>0</v>
      </c>
      <c r="I77" s="14">
        <f>SUMIF('2024'!$A$2:$A$50,$A77,'2024'!I$2:I$50)+SUMIF('2023'!$A$2:$A$50,$A77,'2023'!I$2:I$50)+SUMIF('2022'!$A$2:$A$50,$A77,'2022'!I$2:I$50)+SUMIF('2021'!$A$2:$A$50,$A77,'2021'!I$2:I$50)+SUMIF('2020'!$A$2:$A$50,$A77,'2020'!I$2:I$50)+SUMIF('2019'!$A$2:$A$50,$A77,'2019'!I$2:I$50)+SUMIF('2018'!$A$2:$A$50,$A77,'2018'!I$2:I$50)+SUMIF('2017'!$A$2:$A$50,$A77,'2017'!I$2:I$50)+SUMIF('2016'!$A$2:$A$50,$A77,'2016'!I$2:I$50)+SUMIF('2015'!$A$2:$A$50,$A77,'2015'!I$2:I$50)+SUMIF('2014'!$A$2:$A$50,$A77,'2014'!I$2:I$50)+SUMIF('2013'!$A$2:$A$50,$A77,'2013'!I$2:I$50)+SUMIF('2012'!$A$2:$A$50,$A77,'2012'!I$2:I$50)</f>
        <v>0</v>
      </c>
      <c r="J77" s="14">
        <f>SUMIF('2024'!$A$2:$A$50,$A77,'2024'!J$2:J$50)+SUMIF('2023'!$A$2:$A$50,$A77,'2023'!J$2:J$50)</f>
        <v>0</v>
      </c>
      <c r="K77" s="14">
        <f>SUMIF('2024'!$A$2:$A$50,$A77,'2024'!K$2:K$50)+SUMIF('2023'!$A$2:$A$50,$A77,'2023'!K$2:K$50)</f>
        <v>0</v>
      </c>
      <c r="L77" s="14">
        <f>SUMIF('2024'!$A$2:$A$50,$A77,'2024'!L$2:L$50)+SUMIF('2023'!$A$2:$A$50,$A77,'2023'!L$2:L$50)+SUMIF('2022'!$A$2:$A$50,$A77,'2022'!J$2:J$50)+SUMIF('2021'!$A$2:$A$50,$A77,'2021'!J$2:J$50)+SUMIF('2020'!$A$2:$A$50,$A77,'2020'!J$2:J$50)+SUMIF('2019'!$A$2:$A$50,$A77,'2019'!J$2:J$50)+SUMIF('2018'!$A$2:$A$50,$A77,'2018'!J$2:J$50)+SUMIF('2017'!$A$2:$A$50,$A77,'2017'!J$2:J$50)+SUMIF('2016'!$A$2:$A$50,$A77,'2016'!J$2:J$50)+SUMIF('2015'!$A$2:$A$50,$A77,'2015'!J$2:J$50)+SUMIF('2014'!$A$2:$A$50,$A77,'2014'!J$2:J$50)+SUMIF('2013'!$A$2:$A$50,$A77,'2013'!J$2:J$50)+SUMIF('2012'!$A$2:$A$50,$A77,'2012'!J$2:J$50)</f>
        <v>0</v>
      </c>
      <c r="M77" s="14">
        <f>SUMIF('2024'!$A$2:$A$50,$A77,'2024'!M$2:M$50)+SUMIF('2023'!$A$2:$A$50,$A77,'2023'!M$2:M$50)+SUMIF('2022'!$A$2:$A$50,$A77,'2022'!K$2:K$50)+SUMIF('2021'!$A$2:$A$50,$A77,'2021'!K$2:K$50)+SUMIF('2020'!$A$2:$A$50,$A77,'2020'!K$2:K$50)+SUMIF('2019'!$A$2:$A$50,$A77,'2019'!K$2:K$50)+SUMIF('2018'!$A$2:$A$50,$A77,'2018'!K$2:K$50)+SUMIF('2017'!$A$2:$A$50,$A77,'2017'!K$2:K$50)+SUMIF('2016'!$A$2:$A$50,$A77,'2016'!K$2:K$50)+SUMIF('2015'!$A$2:$A$50,$A77,'2015'!K$2:K$50)+SUMIF('2014'!$A$2:$A$50,$A77,'2014'!K$2:K$50)+SUMIF('2013'!$A$2:$A$50,$A77,'2013'!K$2:K$50)+SUMIF('2012'!$A$2:$A$50,$A77,'2012'!K$2:K$50)</f>
        <v>2</v>
      </c>
      <c r="N77" s="14">
        <f>SUMIF('2024'!$A$2:$A$50,$A77,'2024'!N$2:N$50)+SUMIF('2023'!$A$2:$A$50,$A77,'2023'!N$2:N$50)+SUMIF('2022'!$A$2:$A$50,$A77,'2022'!L$2:L$50)+SUMIF('2021'!$A$2:$A$50,$A77,'2021'!L$2:L$50)+SUMIF('2020'!$A$2:$A$50,$A77,'2020'!L$2:L$50)+SUMIF('2019'!$A$2:$A$50,$A77,'2019'!L$2:L$50)+SUMIF('2018'!$A$2:$A$50,$A77,'2018'!L$2:L$50)+SUMIF('2017'!$A$2:$A$50,$A77,'2017'!L$2:L$50)+SUMIF('2016'!$A$2:$A$50,$A77,'2016'!L$2:L$50)+SUMIF('2015'!$A$2:$A$50,$A77,'2015'!L$2:L$50)+SUMIF('2014'!$A$2:$A$50,$A77,'2014'!L$2:L$50)+SUMIF('2013'!$A$2:$A$50,$A77,'2013'!L$2:L$50)+SUMIF('2012'!$A$2:$A$50,$A77,'2012'!L$2:L$50)</f>
        <v>0</v>
      </c>
      <c r="O77" s="14">
        <f>SUMIF('2024'!$A$2:$A$50,$A77,'2024'!O$2:O$50)+SUMIF('2023'!$A$2:$A$50,$A77,'2023'!O$2:O$50)+SUMIF('2022'!$A$2:$A$50,$A77,'2022'!M$2:M$50)+SUMIF('2021'!$A$2:$A$50,$A77,'2021'!M$2:M$50)+SUMIF('2020'!$A$2:$A$50,$A77,'2020'!M$2:M$50)+SUMIF('2019'!$A$2:$A$50,$A77,'2019'!M$2:M$50)+SUMIF('2018'!$A$2:$A$50,$A77,'2018'!M$2:M$50)+SUMIF('2017'!$A$2:$A$50,$A77,'2017'!M$2:M$50)+SUMIF('2016'!$A$2:$A$50,$A77,'2016'!M$2:M$50)+SUMIF('2015'!$A$2:$A$50,$A77,'2015'!M$2:M$50)+SUMIF('2014'!$A$2:$A$50,$A77,'2014'!M$2:M$50)+SUMIF('2013'!$A$2:$A$50,$A77,'2013'!M$2:M$50)+SUMIF('2012'!$A$2:$A$50,$A77,'2012'!M$2:M$50)</f>
        <v>0</v>
      </c>
      <c r="P77" s="14">
        <f t="shared" si="14"/>
        <v>2</v>
      </c>
      <c r="Q77" s="14">
        <f t="shared" si="15"/>
        <v>18</v>
      </c>
      <c r="R77" s="14">
        <f>SUMIF('2024'!$A$2:$A$50,$A77,'2024'!R$2:R$50)+SUMIF('2023'!$A$2:$A$50,$A77,'2023'!R$2:R$50)+SUMIF('2022'!$A$2:$A$50,$A77,'2022'!P$2:P$50)+SUMIF('2021'!$A$2:$A$50,$A77,'2021'!P$2:P$50)+SUMIF('2020'!$A$2:$A$50,$A77,'2020'!P$2:P$50)+SUMIF('2019'!$A$2:$A$50,$A77,'2019'!P$2:P$50)+SUMIF('2018'!$A$2:$A$50,$A77,'2018'!P$2:P$50)+SUMIF('2017'!$A$2:$A$50,$A77,'2017'!P$2:P$50)+SUMIF('2016'!$A$2:$A$50,$A77,'2016'!P$2:P$50)+SUMIF('2015'!$A$2:$A$50,$A77,'2015'!P$2:P$50)+SUMIF('2014'!$A$2:$A$50,$A77,'2014'!P$2:P$50)+SUMIF('2013'!$A$2:$A$50,$A77,'2013'!P$2:P$50)+SUMIF('2012'!$A$2:$A$50,$A77,'2012'!P$2:P$50)</f>
        <v>71</v>
      </c>
      <c r="S77" s="14">
        <f>SUMIF('2024'!$A$2:$A$50,$A77,'2024'!S$2:S$50)+SUMIF('2023'!$A$2:$A$50,$A77,'2023'!S$2:S$50)+SUMIF('2022'!$A$2:$A$50,$A77,'2022'!Q$2:Q$50)+SUMIF('2021'!$A$2:$A$50,$A77,'2021'!Q$2:Q$50)+SUMIF('2020'!$A$2:$A$50,$A77,'2020'!Q$2:Q$50)+SUMIF('2019'!$A$2:$A$50,$A77,'2019'!Q$2:Q$50)+SUMIF('2018'!$A$2:$A$50,$A77,'2018'!Q$2:Q$50)+SUMIF('2017'!$A$2:$A$50,$A77,'2017'!Q$2:Q$50)+SUMIF('2016'!$A$2:$A$50,$A77,'2016'!Q$2:Q$50)+SUMIF('2015'!$A$2:$A$50,$A77,'2015'!Q$2:Q$50)+SUMIF('2014'!$A$2:$A$50,$A77,'2014'!Q$2:Q$50)+SUMIF('2013'!$A$2:$A$50,$A77,'2013'!Q$2:Q$50)+SUMIF('2012'!$A$2:$A$50,$A77,'2012'!Q$2:Q$50)</f>
        <v>2</v>
      </c>
      <c r="T77" s="15">
        <f t="shared" si="16"/>
        <v>35.5</v>
      </c>
      <c r="U77" s="15">
        <f t="shared" si="17"/>
        <v>3.9444444444444446</v>
      </c>
      <c r="V77" s="16">
        <f t="shared" si="18"/>
        <v>54</v>
      </c>
      <c r="W77" s="17" cm="1">
        <f t="array" ref="W77">MAX(IF('2024'!$A$2:$A$50=$A77,'2024'!$W$2:$W$50),IF('2023'!$A$2:$A$50=$A77,'2023'!$W$2:$W$50),IF('2022'!$A$2:$A$50=$A77,'2022'!$U$2:U$50),IF('2021'!$A$2:$A$50=$A77,'2021'!$U$2:U$50),IF('2020'!$A$2:$A$50=$A77,'2020'!$U$2:U$50),IF('2019'!$A$2:$A$50=$A77,'2019'!$U$2:U$50),IF('2018'!$A$2:$A$50=$A77,'2018'!$U$2:U$50),IF('2017'!$A$2:$A$50=$A77,'2017'!$U$2:U$50),IF('2016'!$A$2:$A$50=$A77,'2016'!$U$2:U$50),IF('2015'!$A$2:$A$50=$A77,'2015'!$U$2:U$50),IF('2014'!$A$2:$A$50=$A77,'2014'!$U$2:U$50),IF('2013'!$A$2:$A$50=$A77,'2013'!$U$2:U$50),IF('2012'!$A$2:$A$50=$A77,'2012'!$U$2:U$50))</f>
        <v>1</v>
      </c>
      <c r="X77" s="18" t="s">
        <v>23</v>
      </c>
      <c r="Y77" s="19" cm="1">
        <f t="array" ref="Y77">MIN(IF(IF('2024'!$A$2:A$50=$A77,1,0)*IF('2024'!$W$2:$W$50=$W77,1,0)&gt;0,'2024'!$Y$2:$Y$50),IF(IF('2023'!$A$2:A$50=$A77,1,0)*IF('2023'!$W$2:$W$50=$W77,1,0)&gt;0,'2023'!$Y$2:$Y$50),IF(IF('2022'!$A$2:A$50=$A77,1,0)*IF('2022'!$U$2:$U$50=$W77,1,0)&gt;0,'2022'!$W$2:$W$50),IF(IF('2021'!$A$2:A$50=$A77,1,0)*IF('2021'!$U$2:$U$50=$W77,1,0)&gt;0,'2021'!$W$2:$W$50),IF(IF('2020'!$A$2:A$50=$A77,1,0)*IF('2020'!$U$2:$U$50=$W77,1,0)&gt;0,'2020'!$W$2:$W$50),IF(IF('2019'!$A$2:A$50=$A77,1,0)*IF('2019'!$U$2:$U$50=$W77,1,0)&gt;0,'2019'!$W$2:$W$50),IF(IF('2018'!$A$2:A$50=$A77,1,0)*IF('2018'!$U$2:$U$50=$W77,1,0)&gt;0,'2018'!$W$2:$W$50),IF(IF('2017'!$A$2:A$50=$A77,1,0)*IF('2017'!$U$2:$U$50=$W77,1,0)&gt;0,'2017'!$W$2:$W$50),IF(IF('2016'!$A$2:A$50=$A77,1,0)*IF('2016'!$U$2:$U$50=$W77,1,0)&gt;0,'2016'!$W$2:$W$50),IF(IF('2015'!$A$2:A$50=$A77,1,0)*IF('2015'!$U$2:$U$50=$W77,1,0)&gt;0,'2015'!$W$2:$W$50),IF(IF('2014'!$A$2:A$50=$A77,1,0)*IF('2014'!$U$2:$U$50=$W77,1,0)&gt;0,'2014'!$W$2:$W$50),IF(IF('2013'!$A$2:A$50=$A77,1,0)*IF('2013'!$U$2:$U$50=$W77,1,0)&gt;0,'2013'!$W$2:$W$50),IF(IF('2012'!$A$2:A$50=$A77,1,0)*IF('2012'!$U$2:$U$50=$W77,1,0)&gt;0,'2012'!$W$2:$W$50))</f>
        <v>20</v>
      </c>
      <c r="Z77" s="20"/>
      <c r="AA77" s="21" cm="1">
        <f t="array" ref="AA77">SUM(IF('2024'!$A$2:$A$50=$A77,TRUNC('2024'!Q$2:Q$50),0))+SUM(IF('2023'!$A$2:$A$50=$A77,TRUNC('2023'!Q$2:Q$50),0))+SUM(IF('2022'!$A$2:$A$50=$A77,TRUNC('2022'!O$2:O$50),0))+SUM(IF('2021'!$A$2:$A$50=$A77,TRUNC('2021'!O$2:O$50),0))+SUM(IF('2020'!$A$2:$A$50=$A77,TRUNC('2020'!O$2:O$50),0))+SUM(IF('2019'!$A$2:$A$50=$A77,TRUNC('2019'!O$2:O$50),0))+SUM(IF('2018'!$A$2:$A$50=$A77,TRUNC('2018'!O$2:O$50),0))+SUM(IF('2017'!$A$2:$A$50=$A77,TRUNC('2017'!O$2:O$50),0))+SUM(IF('2016'!$A$2:$A$50=$A77,TRUNC('2016'!O$2:O$50),0))+SUM(IF('2015'!$A$2:$A$50=$A77,TRUNC('2015'!O$2:O$50),0))+SUM(IF('2014'!$A$2:$A$50=$A77,TRUNC('2014'!O$2:O$50),0))+SUM(IF('2013'!$A$2:$A$50=$A77,TRUNC('2013'!O$2:O$50),0))+SUM(IF('2012'!$A$2:$A$50=$A77,TRUNC('2012'!O$2:O$50),0))</f>
        <v>18</v>
      </c>
      <c r="AB77" s="21" cm="1">
        <f t="array" ref="AB77">SUM(IF('2024'!$A$2:$A$50=$A77,MOD('2024'!Q$2:Q$50,1),0))+SUM(IF('2023'!$A$2:$A$50=$A77,MOD('2023'!Q$2:Q$50,1),0))+SUM(IF('2022'!$A$2:$A$50=$A77,MOD('2022'!O$2:O$50,1),0))+SUM(IF('2021'!$A$2:$A$50=$A77,MOD('2021'!O$2:O$50,1),0))+SUM(IF('2020'!$A$2:$A$50=$A77,MOD('2020'!O$2:O$50,1),0))+SUM(IF('2019'!$A$2:$A$50=$A77,MOD('2019'!O$2:O$50,1),0))+SUM(IF('2018'!$A$2:$A$50=$A77,MOD('2018'!O$2:O$50,1),0))+SUM(IF('2017'!$A$2:$A$50=$A77,MOD('2017'!O$2:O$50,1),0))+SUM(IF('2016'!$A$2:$A$50=$A77,MOD('2016'!O$2:O$50,1),0))+SUM(IF('2015'!$A$2:$A$50=$A77,MOD('2015'!O$2:O$50,1),0))+SUM(IF('2014'!$A$2:$A$50=$A77,MOD('2014'!O$2:O$50,1),0))+SUM(IF('2013'!$A$2:$A$50=$A77,MOD('2013'!O$2:O$50,1),0))+SUM(IF('2012'!$A$2:$A$50=$A77,MOD('2012'!O$2:O$50,1),0))</f>
        <v>0</v>
      </c>
      <c r="AC77" s="21">
        <f t="shared" si="6"/>
        <v>0</v>
      </c>
    </row>
    <row r="78" spans="1:29" ht="14.25" customHeight="1" x14ac:dyDescent="0.6">
      <c r="A78" s="13" t="s">
        <v>95</v>
      </c>
      <c r="B78" s="14">
        <f>SUMIF('2024'!$A$2:$A$50,$A78,'2024'!B$2:B$50)+SUMIF('2023'!$A$2:$A$50,$A78,'2023'!B$2:B$50)+SUMIF('2022'!$A$2:$A$50,$A78,'2022'!B$2:B$50)+SUMIF('2021'!$A$2:$A$50,$A78,'2021'!B$2:B$50)+SUMIF('2020'!$A$2:$A$50,$A78,'2020'!B$2:B$50)+SUMIF('2019'!$A$2:$A$50,$A78,'2019'!B$2:B$50)+SUMIF('2018'!$A$2:$A$50,$A78,'2018'!B$2:B$50)+SUMIF('2017'!$A$2:$A$50,$A78,'2017'!B$2:B$50)+SUMIF('2016'!$A$2:$A$50,$A78,'2016'!B$2:B$50)+SUMIF('2015'!$A$2:$A$50,$A78,'2015'!B$2:B$50)+SUMIF('2014'!$A$2:$A$50,$A78,'2014'!B$2:B$50)+SUMIF('2013'!$A$2:$A$50,$A78,'2013'!B$2:B$50)+SUMIF('2012'!$A$2:$A$50,$A78,'2012'!B$2:B$50)</f>
        <v>5</v>
      </c>
      <c r="C78" s="14">
        <f>SUMIF('2024'!$A$2:$A$50,$A78,'2024'!C$2:C$50)+SUMIF('2023'!$A$2:$A$50,$A78,'2023'!C$2:C$50)+SUMIF('2022'!$A$2:$A$50,$A78,'2022'!C$2:C$50)+SUMIF('2021'!$A$2:$A$50,$A78,'2021'!C$2:C$50)+SUMIF('2020'!$A$2:$A$50,$A78,'2020'!C$2:C$50)+SUMIF('2019'!$A$2:$A$50,$A78,'2019'!C$2:C$50)+SUMIF('2018'!$A$2:$A$50,$A78,'2018'!C$2:C$50)+SUMIF('2017'!$A$2:$A$50,$A78,'2017'!C$2:C$50)+SUMIF('2016'!$A$2:$A$50,$A78,'2016'!C$2:C$50)+SUMIF('2015'!$A$2:$A$50,$A78,'2015'!C$2:C$50)+SUMIF('2014'!$A$2:$A$50,$A78,'2014'!C$2:C$50)+SUMIF('2013'!$A$2:$A$50,$A78,'2013'!C$2:C$50)+SUMIF('2012'!$A$2:$A$50,$A78,'2012'!C$2:C$50)</f>
        <v>3</v>
      </c>
      <c r="D78" s="14">
        <f>SUMIF('2024'!$A$2:$A$50,$A78,'2024'!D$2:D$50)+SUMIF('2023'!$A$2:$A$50,$A78,'2023'!D$2:D$50)+SUMIF('2022'!$A$2:$A$50,$A78,'2022'!D$2:D$50)+SUMIF('2021'!$A$2:$A$50,$A78,'2021'!D$2:D$50)+SUMIF('2020'!$A$2:$A$50,$A78,'2020'!D$2:D$50)+SUMIF('2019'!$A$2:$A$50,$A78,'2019'!D$2:D$50)+SUMIF('2018'!$A$2:$A$50,$A78,'2018'!D$2:D$50)+SUMIF('2017'!$A$2:$A$50,$A78,'2017'!D$2:D$50)+SUMIF('2016'!$A$2:$A$50,$A78,'2016'!D$2:D$50)+SUMIF('2015'!$A$2:$A$50,$A78,'2015'!D$2:D$50)+SUMIF('2014'!$A$2:$A$50,$A78,'2014'!D$2:D$50)+SUMIF('2013'!$A$2:$A$50,$A78,'2013'!D$2:D$50)+SUMIF('2012'!$A$2:$A$50,$A78,'2012'!D$2:D$50)</f>
        <v>16</v>
      </c>
      <c r="E78" s="14" cm="1">
        <f t="array" ref="E78">MAX(IF('2024'!$A$2:$A$50=$A78,'2024'!E$2:E$50),IF('2023'!$A$2:$A$50=$A78,'2023'!E$2:E$50),IF('2022'!$A$2:$A$50=$A78,'2022'!E$2:E$50),IF('2021'!$A$2:$A$50=$A78,'2021'!E$2:E$50),IF('2020'!$A$2:$A$50=$A78,'2020'!E$2:E$50),IF('2019'!$A$2:$A$50=$A78,'2019'!E$2:E$50),IF('2018'!$A$2:$A$50=$A78,'2018'!E$2:E$50),IF('2017'!$A$2:$A$50=$A78,'2017'!E$2:E$50),IF('2016'!$A$2:$A$50=$A78,'2016'!E$2:E$50),IF('2015'!$A$2:$A$50=$A78,'2015'!E$2:E$50),IF('2014'!$A$2:$A$50=$A78,'2014'!E$2:E$50),IF('2013'!$A$2:$A$50=$A78,'2013'!E$2:E$50),IF('2012'!$A$2:$A$50=$A78,'2012'!E$2:E$50))</f>
        <v>7</v>
      </c>
      <c r="F78" s="14">
        <f>SUMIF('2024'!$A$2:$A$50,$A78,'2024'!F$2:F$50)+SUMIF('2023'!$A$2:$A$50,$A78,'2023'!F$2:F$50)+SUMIF('2022'!$A$2:$A$50,$A78,'2022'!F$2:F$50)+SUMIF('2021'!$A$2:$A$50,$A78,'2021'!F$2:F$50)+SUMIF('2020'!$A$2:$A$50,$A78,'2020'!F$2:F$50)+SUMIF('2019'!$A$2:$A$50,$A78,'2019'!F$2:F$50)+SUMIF('2018'!$A$2:$A$50,$A78,'2018'!F$2:F$50)+SUMIF('2017'!$A$2:$A$50,$A78,'2017'!F$2:F$50)+SUMIF('2016'!$A$2:$A$50,$A78,'2016'!F$2:F$50)+SUMIF('2015'!$A$2:$A$50,$A78,'2015'!F$2:F$50)+SUMIF('2014'!$A$2:$A$50,$A78,'2014'!F$2:F$50)+SUMIF('2013'!$A$2:$A$50,$A78,'2013'!F$2:F$50)+SUMIF('2012'!$A$2:$A$50,$A78,'2012'!F$2:F$50)</f>
        <v>1</v>
      </c>
      <c r="G78" s="15">
        <f t="shared" si="13"/>
        <v>8</v>
      </c>
      <c r="H78" s="14">
        <f>SUMIF('2024'!$A$2:$A$50,$A78,'2024'!H$2:H$50)+SUMIF('2023'!$A$2:$A$50,$A78,'2023'!H$2:H$50)+SUMIF('2022'!$A$2:$A$50,$A78,'2022'!H$2:H$50)+SUMIF('2021'!$A$2:$A$50,$A78,'2021'!H$2:H$50)+SUMIF('2020'!$A$2:$A$50,$A78,'2020'!H$2:H$50)+SUMIF('2019'!$A$2:$A$50,$A78,'2019'!H$2:H$50)+SUMIF('2018'!$A$2:$A$50,$A78,'2018'!H$2:H$50)+SUMIF('2017'!$A$2:$A$50,$A78,'2017'!H$2:H$50)+SUMIF('2016'!$A$2:$A$50,$A78,'2016'!H$2:H$50)+SUMIF('2015'!$A$2:$A$50,$A78,'2015'!H$2:H$50)+SUMIF('2014'!$A$2:$A$50,$A78,'2014'!H$2:H$50)+SUMIF('2013'!$A$2:$A$50,$A78,'2013'!H$2:H$50)+SUMIF('2012'!$A$2:$A$50,$A78,'2012'!H$2:H$50)</f>
        <v>0</v>
      </c>
      <c r="I78" s="14">
        <f>SUMIF('2024'!$A$2:$A$50,$A78,'2024'!I$2:I$50)+SUMIF('2023'!$A$2:$A$50,$A78,'2023'!I$2:I$50)+SUMIF('2022'!$A$2:$A$50,$A78,'2022'!I$2:I$50)+SUMIF('2021'!$A$2:$A$50,$A78,'2021'!I$2:I$50)+SUMIF('2020'!$A$2:$A$50,$A78,'2020'!I$2:I$50)+SUMIF('2019'!$A$2:$A$50,$A78,'2019'!I$2:I$50)+SUMIF('2018'!$A$2:$A$50,$A78,'2018'!I$2:I$50)+SUMIF('2017'!$A$2:$A$50,$A78,'2017'!I$2:I$50)+SUMIF('2016'!$A$2:$A$50,$A78,'2016'!I$2:I$50)+SUMIF('2015'!$A$2:$A$50,$A78,'2015'!I$2:I$50)+SUMIF('2014'!$A$2:$A$50,$A78,'2014'!I$2:I$50)+SUMIF('2013'!$A$2:$A$50,$A78,'2013'!I$2:I$50)+SUMIF('2012'!$A$2:$A$50,$A78,'2012'!I$2:I$50)</f>
        <v>0</v>
      </c>
      <c r="J78" s="14">
        <f>SUMIF('2024'!$A$2:$A$50,$A78,'2024'!J$2:J$50)+SUMIF('2023'!$A$2:$A$50,$A78,'2023'!J$2:J$50)</f>
        <v>0</v>
      </c>
      <c r="K78" s="14">
        <f>SUMIF('2024'!$A$2:$A$50,$A78,'2024'!K$2:K$50)+SUMIF('2023'!$A$2:$A$50,$A78,'2023'!K$2:K$50)</f>
        <v>0</v>
      </c>
      <c r="L78" s="14">
        <f>SUMIF('2024'!$A$2:$A$50,$A78,'2024'!L$2:L$50)+SUMIF('2023'!$A$2:$A$50,$A78,'2023'!L$2:L$50)+SUMIF('2022'!$A$2:$A$50,$A78,'2022'!J$2:J$50)+SUMIF('2021'!$A$2:$A$50,$A78,'2021'!J$2:J$50)+SUMIF('2020'!$A$2:$A$50,$A78,'2020'!J$2:J$50)+SUMIF('2019'!$A$2:$A$50,$A78,'2019'!J$2:J$50)+SUMIF('2018'!$A$2:$A$50,$A78,'2018'!J$2:J$50)+SUMIF('2017'!$A$2:$A$50,$A78,'2017'!J$2:J$50)+SUMIF('2016'!$A$2:$A$50,$A78,'2016'!J$2:J$50)+SUMIF('2015'!$A$2:$A$50,$A78,'2015'!J$2:J$50)+SUMIF('2014'!$A$2:$A$50,$A78,'2014'!J$2:J$50)+SUMIF('2013'!$A$2:$A$50,$A78,'2013'!J$2:J$50)+SUMIF('2012'!$A$2:$A$50,$A78,'2012'!J$2:J$50)</f>
        <v>0</v>
      </c>
      <c r="M78" s="14">
        <f>SUMIF('2024'!$A$2:$A$50,$A78,'2024'!M$2:M$50)+SUMIF('2023'!$A$2:$A$50,$A78,'2023'!M$2:M$50)+SUMIF('2022'!$A$2:$A$50,$A78,'2022'!K$2:K$50)+SUMIF('2021'!$A$2:$A$50,$A78,'2021'!K$2:K$50)+SUMIF('2020'!$A$2:$A$50,$A78,'2020'!K$2:K$50)+SUMIF('2019'!$A$2:$A$50,$A78,'2019'!K$2:K$50)+SUMIF('2018'!$A$2:$A$50,$A78,'2018'!K$2:K$50)+SUMIF('2017'!$A$2:$A$50,$A78,'2017'!K$2:K$50)+SUMIF('2016'!$A$2:$A$50,$A78,'2016'!K$2:K$50)+SUMIF('2015'!$A$2:$A$50,$A78,'2015'!K$2:K$50)+SUMIF('2014'!$A$2:$A$50,$A78,'2014'!K$2:K$50)+SUMIF('2013'!$A$2:$A$50,$A78,'2013'!K$2:K$50)+SUMIF('2012'!$A$2:$A$50,$A78,'2012'!K$2:K$50)</f>
        <v>2</v>
      </c>
      <c r="N78" s="14">
        <f>SUMIF('2024'!$A$2:$A$50,$A78,'2024'!N$2:N$50)+SUMIF('2023'!$A$2:$A$50,$A78,'2023'!N$2:N$50)+SUMIF('2022'!$A$2:$A$50,$A78,'2022'!L$2:L$50)+SUMIF('2021'!$A$2:$A$50,$A78,'2021'!L$2:L$50)+SUMIF('2020'!$A$2:$A$50,$A78,'2020'!L$2:L$50)+SUMIF('2019'!$A$2:$A$50,$A78,'2019'!L$2:L$50)+SUMIF('2018'!$A$2:$A$50,$A78,'2018'!L$2:L$50)+SUMIF('2017'!$A$2:$A$50,$A78,'2017'!L$2:L$50)+SUMIF('2016'!$A$2:$A$50,$A78,'2016'!L$2:L$50)+SUMIF('2015'!$A$2:$A$50,$A78,'2015'!L$2:L$50)+SUMIF('2014'!$A$2:$A$50,$A78,'2014'!L$2:L$50)+SUMIF('2013'!$A$2:$A$50,$A78,'2013'!L$2:L$50)+SUMIF('2012'!$A$2:$A$50,$A78,'2012'!L$2:L$50)</f>
        <v>0</v>
      </c>
      <c r="O78" s="14">
        <f>SUMIF('2024'!$A$2:$A$50,$A78,'2024'!O$2:O$50)+SUMIF('2023'!$A$2:$A$50,$A78,'2023'!O$2:O$50)+SUMIF('2022'!$A$2:$A$50,$A78,'2022'!M$2:M$50)+SUMIF('2021'!$A$2:$A$50,$A78,'2021'!M$2:M$50)+SUMIF('2020'!$A$2:$A$50,$A78,'2020'!M$2:M$50)+SUMIF('2019'!$A$2:$A$50,$A78,'2019'!M$2:M$50)+SUMIF('2018'!$A$2:$A$50,$A78,'2018'!M$2:M$50)+SUMIF('2017'!$A$2:$A$50,$A78,'2017'!M$2:M$50)+SUMIF('2016'!$A$2:$A$50,$A78,'2016'!M$2:M$50)+SUMIF('2015'!$A$2:$A$50,$A78,'2015'!M$2:M$50)+SUMIF('2014'!$A$2:$A$50,$A78,'2014'!M$2:M$50)+SUMIF('2013'!$A$2:$A$50,$A78,'2013'!M$2:M$50)+SUMIF('2012'!$A$2:$A$50,$A78,'2012'!M$2:M$50)</f>
        <v>0</v>
      </c>
      <c r="P78" s="14">
        <f t="shared" si="14"/>
        <v>2</v>
      </c>
      <c r="Q78" s="14">
        <f t="shared" si="15"/>
        <v>23.5</v>
      </c>
      <c r="R78" s="14">
        <f>SUMIF('2024'!$A$2:$A$50,$A78,'2024'!R$2:R$50)+SUMIF('2023'!$A$2:$A$50,$A78,'2023'!R$2:R$50)+SUMIF('2022'!$A$2:$A$50,$A78,'2022'!P$2:P$50)+SUMIF('2021'!$A$2:$A$50,$A78,'2021'!P$2:P$50)+SUMIF('2020'!$A$2:$A$50,$A78,'2020'!P$2:P$50)+SUMIF('2019'!$A$2:$A$50,$A78,'2019'!P$2:P$50)+SUMIF('2018'!$A$2:$A$50,$A78,'2018'!P$2:P$50)+SUMIF('2017'!$A$2:$A$50,$A78,'2017'!P$2:P$50)+SUMIF('2016'!$A$2:$A$50,$A78,'2016'!P$2:P$50)+SUMIF('2015'!$A$2:$A$50,$A78,'2015'!P$2:P$50)+SUMIF('2014'!$A$2:$A$50,$A78,'2014'!P$2:P$50)+SUMIF('2013'!$A$2:$A$50,$A78,'2013'!P$2:P$50)+SUMIF('2012'!$A$2:$A$50,$A78,'2012'!P$2:P$50)</f>
        <v>63</v>
      </c>
      <c r="S78" s="14">
        <f>SUMIF('2024'!$A$2:$A$50,$A78,'2024'!S$2:S$50)+SUMIF('2023'!$A$2:$A$50,$A78,'2023'!S$2:S$50)+SUMIF('2022'!$A$2:$A$50,$A78,'2022'!Q$2:Q$50)+SUMIF('2021'!$A$2:$A$50,$A78,'2021'!Q$2:Q$50)+SUMIF('2020'!$A$2:$A$50,$A78,'2020'!Q$2:Q$50)+SUMIF('2019'!$A$2:$A$50,$A78,'2019'!Q$2:Q$50)+SUMIF('2018'!$A$2:$A$50,$A78,'2018'!Q$2:Q$50)+SUMIF('2017'!$A$2:$A$50,$A78,'2017'!Q$2:Q$50)+SUMIF('2016'!$A$2:$A$50,$A78,'2016'!Q$2:Q$50)+SUMIF('2015'!$A$2:$A$50,$A78,'2015'!Q$2:Q$50)+SUMIF('2014'!$A$2:$A$50,$A78,'2014'!Q$2:Q$50)+SUMIF('2013'!$A$2:$A$50,$A78,'2013'!Q$2:Q$50)+SUMIF('2012'!$A$2:$A$50,$A78,'2012'!Q$2:Q$50)</f>
        <v>7</v>
      </c>
      <c r="T78" s="15">
        <f t="shared" si="16"/>
        <v>9</v>
      </c>
      <c r="U78" s="15">
        <f t="shared" si="17"/>
        <v>2.6808510638297873</v>
      </c>
      <c r="V78" s="16">
        <f t="shared" si="18"/>
        <v>20.428571428571427</v>
      </c>
      <c r="W78" s="17" cm="1">
        <f t="array" ref="W78">MAX(IF('2024'!$A$2:$A$50=$A78,'2024'!$W$2:$W$50),IF('2023'!$A$2:$A$50=$A78,'2023'!$W$2:$W$50),IF('2022'!$A$2:$A$50=$A78,'2022'!$U$2:U$50),IF('2021'!$A$2:$A$50=$A78,'2021'!$U$2:U$50),IF('2020'!$A$2:$A$50=$A78,'2020'!$U$2:U$50),IF('2019'!$A$2:$A$50=$A78,'2019'!$U$2:U$50),IF('2018'!$A$2:$A$50=$A78,'2018'!$U$2:U$50),IF('2017'!$A$2:$A$50=$A78,'2017'!$U$2:U$50),IF('2016'!$A$2:$A$50=$A78,'2016'!$U$2:U$50),IF('2015'!$A$2:$A$50=$A78,'2015'!$U$2:U$50),IF('2014'!$A$2:$A$50=$A78,'2014'!$U$2:U$50),IF('2013'!$A$2:$A$50=$A78,'2013'!$U$2:U$50),IF('2012'!$A$2:$A$50=$A78,'2012'!$U$2:U$50))</f>
        <v>2</v>
      </c>
      <c r="X78" s="18" t="s">
        <v>23</v>
      </c>
      <c r="Y78" s="19" cm="1">
        <f t="array" ref="Y78">MIN(IF(IF('2024'!$A$2:A$50=$A78,1,0)*IF('2024'!$W$2:$W$50=$W78,1,0)&gt;0,'2024'!$Y$2:$Y$50),IF(IF('2023'!$A$2:A$50=$A78,1,0)*IF('2023'!$W$2:$W$50=$W78,1,0)&gt;0,'2023'!$Y$2:$Y$50),IF(IF('2022'!$A$2:A$50=$A78,1,0)*IF('2022'!$U$2:$U$50=$W78,1,0)&gt;0,'2022'!$W$2:$W$50),IF(IF('2021'!$A$2:A$50=$A78,1,0)*IF('2021'!$U$2:$U$50=$W78,1,0)&gt;0,'2021'!$W$2:$W$50),IF(IF('2020'!$A$2:A$50=$A78,1,0)*IF('2020'!$U$2:$U$50=$W78,1,0)&gt;0,'2020'!$W$2:$W$50),IF(IF('2019'!$A$2:A$50=$A78,1,0)*IF('2019'!$U$2:$U$50=$W78,1,0)&gt;0,'2019'!$W$2:$W$50),IF(IF('2018'!$A$2:A$50=$A78,1,0)*IF('2018'!$U$2:$U$50=$W78,1,0)&gt;0,'2018'!$W$2:$W$50),IF(IF('2017'!$A$2:A$50=$A78,1,0)*IF('2017'!$U$2:$U$50=$W78,1,0)&gt;0,'2017'!$W$2:$W$50),IF(IF('2016'!$A$2:A$50=$A78,1,0)*IF('2016'!$U$2:$U$50=$W78,1,0)&gt;0,'2016'!$W$2:$W$50),IF(IF('2015'!$A$2:A$50=$A78,1,0)*IF('2015'!$U$2:$U$50=$W78,1,0)&gt;0,'2015'!$W$2:$W$50),IF(IF('2014'!$A$2:A$50=$A78,1,0)*IF('2014'!$U$2:$U$50=$W78,1,0)&gt;0,'2014'!$W$2:$W$50),IF(IF('2013'!$A$2:A$50=$A78,1,0)*IF('2013'!$U$2:$U$50=$W78,1,0)&gt;0,'2013'!$W$2:$W$50),IF(IF('2012'!$A$2:A$50=$A78,1,0)*IF('2012'!$U$2:$U$50=$W78,1,0)&gt;0,'2012'!$W$2:$W$50))</f>
        <v>12</v>
      </c>
      <c r="Z78" s="20"/>
      <c r="AA78" s="21" cm="1">
        <f t="array" ref="AA78">SUM(IF('2024'!$A$2:$A$50=$A78,TRUNC('2024'!Q$2:Q$50),0))+SUM(IF('2023'!$A$2:$A$50=$A78,TRUNC('2023'!Q$2:Q$50),0))+SUM(IF('2022'!$A$2:$A$50=$A78,TRUNC('2022'!O$2:O$50),0))+SUM(IF('2021'!$A$2:$A$50=$A78,TRUNC('2021'!O$2:O$50),0))+SUM(IF('2020'!$A$2:$A$50=$A78,TRUNC('2020'!O$2:O$50),0))+SUM(IF('2019'!$A$2:$A$50=$A78,TRUNC('2019'!O$2:O$50),0))+SUM(IF('2018'!$A$2:$A$50=$A78,TRUNC('2018'!O$2:O$50),0))+SUM(IF('2017'!$A$2:$A$50=$A78,TRUNC('2017'!O$2:O$50),0))+SUM(IF('2016'!$A$2:$A$50=$A78,TRUNC('2016'!O$2:O$50),0))+SUM(IF('2015'!$A$2:$A$50=$A78,TRUNC('2015'!O$2:O$50),0))+SUM(IF('2014'!$A$2:$A$50=$A78,TRUNC('2014'!O$2:O$50),0))+SUM(IF('2013'!$A$2:$A$50=$A78,TRUNC('2013'!O$2:O$50),0))+SUM(IF('2012'!$A$2:$A$50=$A78,TRUNC('2012'!O$2:O$50),0))</f>
        <v>23</v>
      </c>
      <c r="AB78" s="21" cm="1">
        <f t="array" ref="AB78">SUM(IF('2024'!$A$2:$A$50=$A78,MOD('2024'!Q$2:Q$50,1),0))+SUM(IF('2023'!$A$2:$A$50=$A78,MOD('2023'!Q$2:Q$50,1),0))+SUM(IF('2022'!$A$2:$A$50=$A78,MOD('2022'!O$2:O$50,1),0))+SUM(IF('2021'!$A$2:$A$50=$A78,MOD('2021'!O$2:O$50,1),0))+SUM(IF('2020'!$A$2:$A$50=$A78,MOD('2020'!O$2:O$50,1),0))+SUM(IF('2019'!$A$2:$A$50=$A78,MOD('2019'!O$2:O$50,1),0))+SUM(IF('2018'!$A$2:$A$50=$A78,MOD('2018'!O$2:O$50,1),0))+SUM(IF('2017'!$A$2:$A$50=$A78,MOD('2017'!O$2:O$50,1),0))+SUM(IF('2016'!$A$2:$A$50=$A78,MOD('2016'!O$2:O$50,1),0))+SUM(IF('2015'!$A$2:$A$50=$A78,MOD('2015'!O$2:O$50,1),0))+SUM(IF('2014'!$A$2:$A$50=$A78,MOD('2014'!O$2:O$50,1),0))+SUM(IF('2013'!$A$2:$A$50=$A78,MOD('2013'!O$2:O$50,1),0))+SUM(IF('2012'!$A$2:$A$50=$A78,MOD('2012'!O$2:O$50,1),0))</f>
        <v>0.5</v>
      </c>
      <c r="AC78" s="21">
        <f t="shared" si="6"/>
        <v>0.5</v>
      </c>
    </row>
    <row r="79" spans="1:29" ht="14.25" customHeight="1" x14ac:dyDescent="0.6">
      <c r="A79" s="13" t="s">
        <v>96</v>
      </c>
      <c r="B79" s="14">
        <f>SUMIF('2024'!$A$2:$A$50,$A79,'2024'!B$2:B$50)+SUMIF('2023'!$A$2:$A$50,$A79,'2023'!B$2:B$50)+SUMIF('2022'!$A$2:$A$50,$A79,'2022'!B$2:B$50)+SUMIF('2021'!$A$2:$A$50,$A79,'2021'!B$2:B$50)+SUMIF('2020'!$A$2:$A$50,$A79,'2020'!B$2:B$50)+SUMIF('2019'!$A$2:$A$50,$A79,'2019'!B$2:B$50)+SUMIF('2018'!$A$2:$A$50,$A79,'2018'!B$2:B$50)+SUMIF('2017'!$A$2:$A$50,$A79,'2017'!B$2:B$50)+SUMIF('2016'!$A$2:$A$50,$A79,'2016'!B$2:B$50)+SUMIF('2015'!$A$2:$A$50,$A79,'2015'!B$2:B$50)+SUMIF('2014'!$A$2:$A$50,$A79,'2014'!B$2:B$50)+SUMIF('2013'!$A$2:$A$50,$A79,'2013'!B$2:B$50)+SUMIF('2012'!$A$2:$A$50,$A79,'2012'!B$2:B$50)</f>
        <v>38</v>
      </c>
      <c r="C79" s="14">
        <f>SUMIF('2024'!$A$2:$A$50,$A79,'2024'!C$2:C$50)+SUMIF('2023'!$A$2:$A$50,$A79,'2023'!C$2:C$50)+SUMIF('2022'!$A$2:$A$50,$A79,'2022'!C$2:C$50)+SUMIF('2021'!$A$2:$A$50,$A79,'2021'!C$2:C$50)+SUMIF('2020'!$A$2:$A$50,$A79,'2020'!C$2:C$50)+SUMIF('2019'!$A$2:$A$50,$A79,'2019'!C$2:C$50)+SUMIF('2018'!$A$2:$A$50,$A79,'2018'!C$2:C$50)+SUMIF('2017'!$A$2:$A$50,$A79,'2017'!C$2:C$50)+SUMIF('2016'!$A$2:$A$50,$A79,'2016'!C$2:C$50)+SUMIF('2015'!$A$2:$A$50,$A79,'2015'!C$2:C$50)+SUMIF('2014'!$A$2:$A$50,$A79,'2014'!C$2:C$50)+SUMIF('2013'!$A$2:$A$50,$A79,'2013'!C$2:C$50)+SUMIF('2012'!$A$2:$A$50,$A79,'2012'!C$2:C$50)</f>
        <v>35</v>
      </c>
      <c r="D79" s="14">
        <f>SUMIF('2024'!$A$2:$A$50,$A79,'2024'!D$2:D$50)+SUMIF('2023'!$A$2:$A$50,$A79,'2023'!D$2:D$50)+SUMIF('2022'!$A$2:$A$50,$A79,'2022'!D$2:D$50)+SUMIF('2021'!$A$2:$A$50,$A79,'2021'!D$2:D$50)+SUMIF('2020'!$A$2:$A$50,$A79,'2020'!D$2:D$50)+SUMIF('2019'!$A$2:$A$50,$A79,'2019'!D$2:D$50)+SUMIF('2018'!$A$2:$A$50,$A79,'2018'!D$2:D$50)+SUMIF('2017'!$A$2:$A$50,$A79,'2017'!D$2:D$50)+SUMIF('2016'!$A$2:$A$50,$A79,'2016'!D$2:D$50)+SUMIF('2015'!$A$2:$A$50,$A79,'2015'!D$2:D$50)+SUMIF('2014'!$A$2:$A$50,$A79,'2014'!D$2:D$50)+SUMIF('2013'!$A$2:$A$50,$A79,'2013'!D$2:D$50)+SUMIF('2012'!$A$2:$A$50,$A79,'2012'!D$2:D$50)</f>
        <v>249</v>
      </c>
      <c r="E79" s="14" cm="1">
        <f t="array" ref="E79">MAX(IF('2024'!$A$2:$A$50=$A79,'2024'!E$2:E$50),IF('2023'!$A$2:$A$50=$A79,'2023'!E$2:E$50),IF('2022'!$A$2:$A$50=$A79,'2022'!E$2:E$50),IF('2021'!$A$2:$A$50=$A79,'2021'!E$2:E$50),IF('2020'!$A$2:$A$50=$A79,'2020'!E$2:E$50),IF('2019'!$A$2:$A$50=$A79,'2019'!E$2:E$50),IF('2018'!$A$2:$A$50=$A79,'2018'!E$2:E$50),IF('2017'!$A$2:$A$50=$A79,'2017'!E$2:E$50),IF('2016'!$A$2:$A$50=$A79,'2016'!E$2:E$50),IF('2015'!$A$2:$A$50=$A79,'2015'!E$2:E$50),IF('2014'!$A$2:$A$50=$A79,'2014'!E$2:E$50),IF('2013'!$A$2:$A$50=$A79,'2013'!E$2:E$50),IF('2012'!$A$2:$A$50=$A79,'2012'!E$2:E$50))</f>
        <v>31</v>
      </c>
      <c r="F79" s="14">
        <f>SUMIF('2024'!$A$2:$A$50,$A79,'2024'!F$2:F$50)+SUMIF('2023'!$A$2:$A$50,$A79,'2023'!F$2:F$50)+SUMIF('2022'!$A$2:$A$50,$A79,'2022'!F$2:F$50)+SUMIF('2021'!$A$2:$A$50,$A79,'2021'!F$2:F$50)+SUMIF('2020'!$A$2:$A$50,$A79,'2020'!F$2:F$50)+SUMIF('2019'!$A$2:$A$50,$A79,'2019'!F$2:F$50)+SUMIF('2018'!$A$2:$A$50,$A79,'2018'!F$2:F$50)+SUMIF('2017'!$A$2:$A$50,$A79,'2017'!F$2:F$50)+SUMIF('2016'!$A$2:$A$50,$A79,'2016'!F$2:F$50)+SUMIF('2015'!$A$2:$A$50,$A79,'2015'!F$2:F$50)+SUMIF('2014'!$A$2:$A$50,$A79,'2014'!F$2:F$50)+SUMIF('2013'!$A$2:$A$50,$A79,'2013'!F$2:F$50)+SUMIF('2012'!$A$2:$A$50,$A79,'2012'!F$2:F$50)</f>
        <v>5</v>
      </c>
      <c r="G79" s="15">
        <f t="shared" si="13"/>
        <v>8.3000000000000007</v>
      </c>
      <c r="H79" s="14">
        <f>SUMIF('2024'!$A$2:$A$50,$A79,'2024'!H$2:H$50)+SUMIF('2023'!$A$2:$A$50,$A79,'2023'!H$2:H$50)+SUMIF('2022'!$A$2:$A$50,$A79,'2022'!H$2:H$50)+SUMIF('2021'!$A$2:$A$50,$A79,'2021'!H$2:H$50)+SUMIF('2020'!$A$2:$A$50,$A79,'2020'!H$2:H$50)+SUMIF('2019'!$A$2:$A$50,$A79,'2019'!H$2:H$50)+SUMIF('2018'!$A$2:$A$50,$A79,'2018'!H$2:H$50)+SUMIF('2017'!$A$2:$A$50,$A79,'2017'!H$2:H$50)+SUMIF('2016'!$A$2:$A$50,$A79,'2016'!H$2:H$50)+SUMIF('2015'!$A$2:$A$50,$A79,'2015'!H$2:H$50)+SUMIF('2014'!$A$2:$A$50,$A79,'2014'!H$2:H$50)+SUMIF('2013'!$A$2:$A$50,$A79,'2013'!H$2:H$50)+SUMIF('2012'!$A$2:$A$50,$A79,'2012'!H$2:H$50)</f>
        <v>0</v>
      </c>
      <c r="I79" s="14">
        <f>SUMIF('2024'!$A$2:$A$50,$A79,'2024'!I$2:I$50)+SUMIF('2023'!$A$2:$A$50,$A79,'2023'!I$2:I$50)+SUMIF('2022'!$A$2:$A$50,$A79,'2022'!I$2:I$50)+SUMIF('2021'!$A$2:$A$50,$A79,'2021'!I$2:I$50)+SUMIF('2020'!$A$2:$A$50,$A79,'2020'!I$2:I$50)+SUMIF('2019'!$A$2:$A$50,$A79,'2019'!I$2:I$50)+SUMIF('2018'!$A$2:$A$50,$A79,'2018'!I$2:I$50)+SUMIF('2017'!$A$2:$A$50,$A79,'2017'!I$2:I$50)+SUMIF('2016'!$A$2:$A$50,$A79,'2016'!I$2:I$50)+SUMIF('2015'!$A$2:$A$50,$A79,'2015'!I$2:I$50)+SUMIF('2014'!$A$2:$A$50,$A79,'2014'!I$2:I$50)+SUMIF('2013'!$A$2:$A$50,$A79,'2013'!I$2:I$50)+SUMIF('2012'!$A$2:$A$50,$A79,'2012'!I$2:I$50)</f>
        <v>0</v>
      </c>
      <c r="J79" s="14">
        <f>SUMIF('2024'!$A$2:$A$50,$A79,'2024'!J$2:J$50)+SUMIF('2023'!$A$2:$A$50,$A79,'2023'!J$2:J$50)</f>
        <v>4</v>
      </c>
      <c r="K79" s="14">
        <f>SUMIF('2024'!$A$2:$A$50,$A79,'2024'!K$2:K$50)+SUMIF('2023'!$A$2:$A$50,$A79,'2023'!K$2:K$50)</f>
        <v>2</v>
      </c>
      <c r="L79" s="14">
        <f>SUMIF('2024'!$A$2:$A$50,$A79,'2024'!L$2:L$50)+SUMIF('2023'!$A$2:$A$50,$A79,'2023'!L$2:L$50)+SUMIF('2022'!$A$2:$A$50,$A79,'2022'!J$2:J$50)+SUMIF('2021'!$A$2:$A$50,$A79,'2021'!J$2:J$50)+SUMIF('2020'!$A$2:$A$50,$A79,'2020'!J$2:J$50)+SUMIF('2019'!$A$2:$A$50,$A79,'2019'!J$2:J$50)+SUMIF('2018'!$A$2:$A$50,$A79,'2018'!J$2:J$50)+SUMIF('2017'!$A$2:$A$50,$A79,'2017'!J$2:J$50)+SUMIF('2016'!$A$2:$A$50,$A79,'2016'!J$2:J$50)+SUMIF('2015'!$A$2:$A$50,$A79,'2015'!J$2:J$50)+SUMIF('2014'!$A$2:$A$50,$A79,'2014'!J$2:J$50)+SUMIF('2013'!$A$2:$A$50,$A79,'2013'!J$2:J$50)+SUMIF('2012'!$A$2:$A$50,$A79,'2012'!J$2:J$50)</f>
        <v>8</v>
      </c>
      <c r="M79" s="14">
        <f>SUMIF('2024'!$A$2:$A$50,$A79,'2024'!M$2:M$50)+SUMIF('2023'!$A$2:$A$50,$A79,'2023'!M$2:M$50)+SUMIF('2022'!$A$2:$A$50,$A79,'2022'!K$2:K$50)+SUMIF('2021'!$A$2:$A$50,$A79,'2021'!K$2:K$50)+SUMIF('2020'!$A$2:$A$50,$A79,'2020'!K$2:K$50)+SUMIF('2019'!$A$2:$A$50,$A79,'2019'!K$2:K$50)+SUMIF('2018'!$A$2:$A$50,$A79,'2018'!K$2:K$50)+SUMIF('2017'!$A$2:$A$50,$A79,'2017'!K$2:K$50)+SUMIF('2016'!$A$2:$A$50,$A79,'2016'!K$2:K$50)+SUMIF('2015'!$A$2:$A$50,$A79,'2015'!K$2:K$50)+SUMIF('2014'!$A$2:$A$50,$A79,'2014'!K$2:K$50)+SUMIF('2013'!$A$2:$A$50,$A79,'2013'!K$2:K$50)+SUMIF('2012'!$A$2:$A$50,$A79,'2012'!K$2:K$50)</f>
        <v>12</v>
      </c>
      <c r="N79" s="14">
        <f>SUMIF('2024'!$A$2:$A$50,$A79,'2024'!N$2:N$50)+SUMIF('2023'!$A$2:$A$50,$A79,'2023'!N$2:N$50)+SUMIF('2022'!$A$2:$A$50,$A79,'2022'!L$2:L$50)+SUMIF('2021'!$A$2:$A$50,$A79,'2021'!L$2:L$50)+SUMIF('2020'!$A$2:$A$50,$A79,'2020'!L$2:L$50)+SUMIF('2019'!$A$2:$A$50,$A79,'2019'!L$2:L$50)+SUMIF('2018'!$A$2:$A$50,$A79,'2018'!L$2:L$50)+SUMIF('2017'!$A$2:$A$50,$A79,'2017'!L$2:L$50)+SUMIF('2016'!$A$2:$A$50,$A79,'2016'!L$2:L$50)+SUMIF('2015'!$A$2:$A$50,$A79,'2015'!L$2:L$50)+SUMIF('2014'!$A$2:$A$50,$A79,'2014'!L$2:L$50)+SUMIF('2013'!$A$2:$A$50,$A79,'2013'!L$2:L$50)+SUMIF('2012'!$A$2:$A$50,$A79,'2012'!L$2:L$50)</f>
        <v>3</v>
      </c>
      <c r="O79" s="14">
        <f>SUMIF('2024'!$A$2:$A$50,$A79,'2024'!O$2:O$50)+SUMIF('2023'!$A$2:$A$50,$A79,'2023'!O$2:O$50)+SUMIF('2022'!$A$2:$A$50,$A79,'2022'!M$2:M$50)+SUMIF('2021'!$A$2:$A$50,$A79,'2021'!M$2:M$50)+SUMIF('2020'!$A$2:$A$50,$A79,'2020'!M$2:M$50)+SUMIF('2019'!$A$2:$A$50,$A79,'2019'!M$2:M$50)+SUMIF('2018'!$A$2:$A$50,$A79,'2018'!M$2:M$50)+SUMIF('2017'!$A$2:$A$50,$A79,'2017'!M$2:M$50)+SUMIF('2016'!$A$2:$A$50,$A79,'2016'!M$2:M$50)+SUMIF('2015'!$A$2:$A$50,$A79,'2015'!M$2:M$50)+SUMIF('2014'!$A$2:$A$50,$A79,'2014'!M$2:M$50)+SUMIF('2013'!$A$2:$A$50,$A79,'2013'!M$2:M$50)+SUMIF('2012'!$A$2:$A$50,$A79,'2012'!M$2:M$50)</f>
        <v>0</v>
      </c>
      <c r="P79" s="14">
        <f t="shared" si="14"/>
        <v>15</v>
      </c>
      <c r="Q79" s="14">
        <f t="shared" si="15"/>
        <v>29</v>
      </c>
      <c r="R79" s="14">
        <f>SUMIF('2024'!$A$2:$A$50,$A79,'2024'!R$2:R$50)+SUMIF('2023'!$A$2:$A$50,$A79,'2023'!R$2:R$50)+SUMIF('2022'!$A$2:$A$50,$A79,'2022'!P$2:P$50)+SUMIF('2021'!$A$2:$A$50,$A79,'2021'!P$2:P$50)+SUMIF('2020'!$A$2:$A$50,$A79,'2020'!P$2:P$50)+SUMIF('2019'!$A$2:$A$50,$A79,'2019'!P$2:P$50)+SUMIF('2018'!$A$2:$A$50,$A79,'2018'!P$2:P$50)+SUMIF('2017'!$A$2:$A$50,$A79,'2017'!P$2:P$50)+SUMIF('2016'!$A$2:$A$50,$A79,'2016'!P$2:P$50)+SUMIF('2015'!$A$2:$A$50,$A79,'2015'!P$2:P$50)+SUMIF('2014'!$A$2:$A$50,$A79,'2014'!P$2:P$50)+SUMIF('2013'!$A$2:$A$50,$A79,'2013'!P$2:P$50)+SUMIF('2012'!$A$2:$A$50,$A79,'2012'!P$2:P$50)</f>
        <v>217</v>
      </c>
      <c r="S79" s="14">
        <f>SUMIF('2024'!$A$2:$A$50,$A79,'2024'!S$2:S$50)+SUMIF('2023'!$A$2:$A$50,$A79,'2023'!S$2:S$50)+SUMIF('2022'!$A$2:$A$50,$A79,'2022'!Q$2:Q$50)+SUMIF('2021'!$A$2:$A$50,$A79,'2021'!Q$2:Q$50)+SUMIF('2020'!$A$2:$A$50,$A79,'2020'!Q$2:Q$50)+SUMIF('2019'!$A$2:$A$50,$A79,'2019'!Q$2:Q$50)+SUMIF('2018'!$A$2:$A$50,$A79,'2018'!Q$2:Q$50)+SUMIF('2017'!$A$2:$A$50,$A79,'2017'!Q$2:Q$50)+SUMIF('2016'!$A$2:$A$50,$A79,'2016'!Q$2:Q$50)+SUMIF('2015'!$A$2:$A$50,$A79,'2015'!Q$2:Q$50)+SUMIF('2014'!$A$2:$A$50,$A79,'2014'!Q$2:Q$50)+SUMIF('2013'!$A$2:$A$50,$A79,'2013'!Q$2:Q$50)+SUMIF('2012'!$A$2:$A$50,$A79,'2012'!Q$2:Q$50)</f>
        <v>7</v>
      </c>
      <c r="T79" s="15">
        <f t="shared" si="16"/>
        <v>31</v>
      </c>
      <c r="U79" s="15">
        <f t="shared" si="17"/>
        <v>7.4827586206896548</v>
      </c>
      <c r="V79" s="16">
        <f t="shared" si="18"/>
        <v>24.857142857142858</v>
      </c>
      <c r="W79" s="17" cm="1">
        <f t="array" ref="W79">MAX(IF('2024'!$A$2:$A$50=$A79,'2024'!$W$2:$W$50),IF('2023'!$A$2:$A$50=$A79,'2023'!$W$2:$W$50),IF('2022'!$A$2:$A$50=$A79,'2022'!$U$2:U$50),IF('2021'!$A$2:$A$50=$A79,'2021'!$U$2:U$50),IF('2020'!$A$2:$A$50=$A79,'2020'!$U$2:U$50),IF('2019'!$A$2:$A$50=$A79,'2019'!$U$2:U$50),IF('2018'!$A$2:$A$50=$A79,'2018'!$U$2:U$50),IF('2017'!$A$2:$A$50=$A79,'2017'!$U$2:U$50),IF('2016'!$A$2:$A$50=$A79,'2016'!$U$2:U$50),IF('2015'!$A$2:$A$50=$A79,'2015'!$U$2:U$50),IF('2014'!$A$2:$A$50=$A79,'2014'!$U$2:U$50),IF('2013'!$A$2:$A$50=$A79,'2013'!$U$2:U$50),IF('2012'!$A$2:$A$50=$A79,'2012'!$U$2:U$50))</f>
        <v>2</v>
      </c>
      <c r="X79" s="18" t="s">
        <v>23</v>
      </c>
      <c r="Y79" s="19" cm="1">
        <f t="array" ref="Y79">MIN(IF(IF('2024'!$A$2:A$50=$A79,1,0)*IF('2024'!$W$2:$W$50=$W79,1,0)&gt;0,'2024'!$Y$2:$Y$50),IF(IF('2023'!$A$2:A$50=$A79,1,0)*IF('2023'!$W$2:$W$50=$W79,1,0)&gt;0,'2023'!$Y$2:$Y$50),IF(IF('2022'!$A$2:A$50=$A79,1,0)*IF('2022'!$U$2:$U$50=$W79,1,0)&gt;0,'2022'!$W$2:$W$50),IF(IF('2021'!$A$2:A$50=$A79,1,0)*IF('2021'!$U$2:$U$50=$W79,1,0)&gt;0,'2021'!$W$2:$W$50),IF(IF('2020'!$A$2:A$50=$A79,1,0)*IF('2020'!$U$2:$U$50=$W79,1,0)&gt;0,'2020'!$W$2:$W$50),IF(IF('2019'!$A$2:A$50=$A79,1,0)*IF('2019'!$U$2:$U$50=$W79,1,0)&gt;0,'2019'!$W$2:$W$50),IF(IF('2018'!$A$2:A$50=$A79,1,0)*IF('2018'!$U$2:$U$50=$W79,1,0)&gt;0,'2018'!$W$2:$W$50),IF(IF('2017'!$A$2:A$50=$A79,1,0)*IF('2017'!$U$2:$U$50=$W79,1,0)&gt;0,'2017'!$W$2:$W$50),IF(IF('2016'!$A$2:A$50=$A79,1,0)*IF('2016'!$U$2:$U$50=$W79,1,0)&gt;0,'2016'!$W$2:$W$50),IF(IF('2015'!$A$2:A$50=$A79,1,0)*IF('2015'!$U$2:$U$50=$W79,1,0)&gt;0,'2015'!$W$2:$W$50),IF(IF('2014'!$A$2:A$50=$A79,1,0)*IF('2014'!$U$2:$U$50=$W79,1,0)&gt;0,'2014'!$W$2:$W$50),IF(IF('2013'!$A$2:A$50=$A79,1,0)*IF('2013'!$U$2:$U$50=$W79,1,0)&gt;0,'2013'!$W$2:$W$50),IF(IF('2012'!$A$2:A$50=$A79,1,0)*IF('2012'!$U$2:$U$50=$W79,1,0)&gt;0,'2012'!$W$2:$W$50))</f>
        <v>3</v>
      </c>
      <c r="Z79" s="20"/>
      <c r="AA79" s="21" cm="1">
        <f t="array" ref="AA79">SUM(IF('2024'!$A$2:$A$50=$A79,TRUNC('2024'!Q$2:Q$50),0))+SUM(IF('2023'!$A$2:$A$50=$A79,TRUNC('2023'!Q$2:Q$50),0))+SUM(IF('2022'!$A$2:$A$50=$A79,TRUNC('2022'!O$2:O$50),0))+SUM(IF('2021'!$A$2:$A$50=$A79,TRUNC('2021'!O$2:O$50),0))+SUM(IF('2020'!$A$2:$A$50=$A79,TRUNC('2020'!O$2:O$50),0))+SUM(IF('2019'!$A$2:$A$50=$A79,TRUNC('2019'!O$2:O$50),0))+SUM(IF('2018'!$A$2:$A$50=$A79,TRUNC('2018'!O$2:O$50),0))+SUM(IF('2017'!$A$2:$A$50=$A79,TRUNC('2017'!O$2:O$50),0))+SUM(IF('2016'!$A$2:$A$50=$A79,TRUNC('2016'!O$2:O$50),0))+SUM(IF('2015'!$A$2:$A$50=$A79,TRUNC('2015'!O$2:O$50),0))+SUM(IF('2014'!$A$2:$A$50=$A79,TRUNC('2014'!O$2:O$50),0))+SUM(IF('2013'!$A$2:$A$50=$A79,TRUNC('2013'!O$2:O$50),0))+SUM(IF('2012'!$A$2:$A$50=$A79,TRUNC('2012'!O$2:O$50),0))</f>
        <v>29</v>
      </c>
      <c r="AB79" s="21" cm="1">
        <f t="array" ref="AB79">SUM(IF('2024'!$A$2:$A$50=$A79,MOD('2024'!Q$2:Q$50,1),0))+SUM(IF('2023'!$A$2:$A$50=$A79,MOD('2023'!Q$2:Q$50,1),0))+SUM(IF('2022'!$A$2:$A$50=$A79,MOD('2022'!O$2:O$50,1),0))+SUM(IF('2021'!$A$2:$A$50=$A79,MOD('2021'!O$2:O$50,1),0))+SUM(IF('2020'!$A$2:$A$50=$A79,MOD('2020'!O$2:O$50,1),0))+SUM(IF('2019'!$A$2:$A$50=$A79,MOD('2019'!O$2:O$50,1),0))+SUM(IF('2018'!$A$2:$A$50=$A79,MOD('2018'!O$2:O$50,1),0))+SUM(IF('2017'!$A$2:$A$50=$A79,MOD('2017'!O$2:O$50,1),0))+SUM(IF('2016'!$A$2:$A$50=$A79,MOD('2016'!O$2:O$50,1),0))+SUM(IF('2015'!$A$2:$A$50=$A79,MOD('2015'!O$2:O$50,1),0))+SUM(IF('2014'!$A$2:$A$50=$A79,MOD('2014'!O$2:O$50,1),0))+SUM(IF('2013'!$A$2:$A$50=$A79,MOD('2013'!O$2:O$50,1),0))+SUM(IF('2012'!$A$2:$A$50=$A79,MOD('2012'!O$2:O$50,1),0))</f>
        <v>0</v>
      </c>
      <c r="AC79" s="21">
        <f t="shared" si="6"/>
        <v>0</v>
      </c>
    </row>
    <row r="80" spans="1:29" ht="14.25" customHeight="1" x14ac:dyDescent="0.6">
      <c r="A80" s="13" t="s">
        <v>97</v>
      </c>
      <c r="B80" s="14">
        <f>SUMIF('2024'!$A$2:$A$50,$A80,'2024'!B$2:B$50)+SUMIF('2023'!$A$2:$A$50,$A80,'2023'!B$2:B$50)+SUMIF('2022'!$A$2:$A$50,$A80,'2022'!B$2:B$50)+SUMIF('2021'!$A$2:$A$50,$A80,'2021'!B$2:B$50)+SUMIF('2020'!$A$2:$A$50,$A80,'2020'!B$2:B$50)+SUMIF('2019'!$A$2:$A$50,$A80,'2019'!B$2:B$50)+SUMIF('2018'!$A$2:$A$50,$A80,'2018'!B$2:B$50)+SUMIF('2017'!$A$2:$A$50,$A80,'2017'!B$2:B$50)+SUMIF('2016'!$A$2:$A$50,$A80,'2016'!B$2:B$50)+SUMIF('2015'!$A$2:$A$50,$A80,'2015'!B$2:B$50)+SUMIF('2014'!$A$2:$A$50,$A80,'2014'!B$2:B$50)+SUMIF('2013'!$A$2:$A$50,$A80,'2013'!B$2:B$50)+SUMIF('2012'!$A$2:$A$50,$A80,'2012'!B$2:B$50)</f>
        <v>8</v>
      </c>
      <c r="C80" s="14">
        <f>SUMIF('2024'!$A$2:$A$50,$A80,'2024'!C$2:C$50)+SUMIF('2023'!$A$2:$A$50,$A80,'2023'!C$2:C$50)+SUMIF('2022'!$A$2:$A$50,$A80,'2022'!C$2:C$50)+SUMIF('2021'!$A$2:$A$50,$A80,'2021'!C$2:C$50)+SUMIF('2020'!$A$2:$A$50,$A80,'2020'!C$2:C$50)+SUMIF('2019'!$A$2:$A$50,$A80,'2019'!C$2:C$50)+SUMIF('2018'!$A$2:$A$50,$A80,'2018'!C$2:C$50)+SUMIF('2017'!$A$2:$A$50,$A80,'2017'!C$2:C$50)+SUMIF('2016'!$A$2:$A$50,$A80,'2016'!C$2:C$50)+SUMIF('2015'!$A$2:$A$50,$A80,'2015'!C$2:C$50)+SUMIF('2014'!$A$2:$A$50,$A80,'2014'!C$2:C$50)+SUMIF('2013'!$A$2:$A$50,$A80,'2013'!C$2:C$50)+SUMIF('2012'!$A$2:$A$50,$A80,'2012'!C$2:C$50)</f>
        <v>5</v>
      </c>
      <c r="D80" s="14">
        <f>SUMIF('2024'!$A$2:$A$50,$A80,'2024'!D$2:D$50)+SUMIF('2023'!$A$2:$A$50,$A80,'2023'!D$2:D$50)+SUMIF('2022'!$A$2:$A$50,$A80,'2022'!D$2:D$50)+SUMIF('2021'!$A$2:$A$50,$A80,'2021'!D$2:D$50)+SUMIF('2020'!$A$2:$A$50,$A80,'2020'!D$2:D$50)+SUMIF('2019'!$A$2:$A$50,$A80,'2019'!D$2:D$50)+SUMIF('2018'!$A$2:$A$50,$A80,'2018'!D$2:D$50)+SUMIF('2017'!$A$2:$A$50,$A80,'2017'!D$2:D$50)+SUMIF('2016'!$A$2:$A$50,$A80,'2016'!D$2:D$50)+SUMIF('2015'!$A$2:$A$50,$A80,'2015'!D$2:D$50)+SUMIF('2014'!$A$2:$A$50,$A80,'2014'!D$2:D$50)+SUMIF('2013'!$A$2:$A$50,$A80,'2013'!D$2:D$50)+SUMIF('2012'!$A$2:$A$50,$A80,'2012'!D$2:D$50)</f>
        <v>3</v>
      </c>
      <c r="E80" s="14" cm="1">
        <f t="array" ref="E80">MAX(IF('2024'!$A$2:$A$50=$A80,'2024'!E$2:E$50),IF('2023'!$A$2:$A$50=$A80,'2023'!E$2:E$50),IF('2022'!$A$2:$A$50=$A80,'2022'!E$2:E$50),IF('2021'!$A$2:$A$50=$A80,'2021'!E$2:E$50),IF('2020'!$A$2:$A$50=$A80,'2020'!E$2:E$50),IF('2019'!$A$2:$A$50=$A80,'2019'!E$2:E$50),IF('2018'!$A$2:$A$50=$A80,'2018'!E$2:E$50),IF('2017'!$A$2:$A$50=$A80,'2017'!E$2:E$50),IF('2016'!$A$2:$A$50=$A80,'2016'!E$2:E$50),IF('2015'!$A$2:$A$50=$A80,'2015'!E$2:E$50),IF('2014'!$A$2:$A$50=$A80,'2014'!E$2:E$50),IF('2013'!$A$2:$A$50=$A80,'2013'!E$2:E$50),IF('2012'!$A$2:$A$50=$A80,'2012'!E$2:E$50))</f>
        <v>2</v>
      </c>
      <c r="F80" s="14">
        <f>SUMIF('2024'!$A$2:$A$50,$A80,'2024'!F$2:F$50)+SUMIF('2023'!$A$2:$A$50,$A80,'2023'!F$2:F$50)+SUMIF('2022'!$A$2:$A$50,$A80,'2022'!F$2:F$50)+SUMIF('2021'!$A$2:$A$50,$A80,'2021'!F$2:F$50)+SUMIF('2020'!$A$2:$A$50,$A80,'2020'!F$2:F$50)+SUMIF('2019'!$A$2:$A$50,$A80,'2019'!F$2:F$50)+SUMIF('2018'!$A$2:$A$50,$A80,'2018'!F$2:F$50)+SUMIF('2017'!$A$2:$A$50,$A80,'2017'!F$2:F$50)+SUMIF('2016'!$A$2:$A$50,$A80,'2016'!F$2:F$50)+SUMIF('2015'!$A$2:$A$50,$A80,'2015'!F$2:F$50)+SUMIF('2014'!$A$2:$A$50,$A80,'2014'!F$2:F$50)+SUMIF('2013'!$A$2:$A$50,$A80,'2013'!F$2:F$50)+SUMIF('2012'!$A$2:$A$50,$A80,'2012'!F$2:F$50)</f>
        <v>2</v>
      </c>
      <c r="G80" s="15">
        <f t="shared" si="13"/>
        <v>1</v>
      </c>
      <c r="H80" s="14">
        <f>SUMIF('2024'!$A$2:$A$50,$A80,'2024'!H$2:H$50)+SUMIF('2023'!$A$2:$A$50,$A80,'2023'!H$2:H$50)+SUMIF('2022'!$A$2:$A$50,$A80,'2022'!H$2:H$50)+SUMIF('2021'!$A$2:$A$50,$A80,'2021'!H$2:H$50)+SUMIF('2020'!$A$2:$A$50,$A80,'2020'!H$2:H$50)+SUMIF('2019'!$A$2:$A$50,$A80,'2019'!H$2:H$50)+SUMIF('2018'!$A$2:$A$50,$A80,'2018'!H$2:H$50)+SUMIF('2017'!$A$2:$A$50,$A80,'2017'!H$2:H$50)+SUMIF('2016'!$A$2:$A$50,$A80,'2016'!H$2:H$50)+SUMIF('2015'!$A$2:$A$50,$A80,'2015'!H$2:H$50)+SUMIF('2014'!$A$2:$A$50,$A80,'2014'!H$2:H$50)+SUMIF('2013'!$A$2:$A$50,$A80,'2013'!H$2:H$50)+SUMIF('2012'!$A$2:$A$50,$A80,'2012'!H$2:H$50)</f>
        <v>0</v>
      </c>
      <c r="I80" s="14">
        <f>SUMIF('2024'!$A$2:$A$50,$A80,'2024'!I$2:I$50)+SUMIF('2023'!$A$2:$A$50,$A80,'2023'!I$2:I$50)+SUMIF('2022'!$A$2:$A$50,$A80,'2022'!I$2:I$50)+SUMIF('2021'!$A$2:$A$50,$A80,'2021'!I$2:I$50)+SUMIF('2020'!$A$2:$A$50,$A80,'2020'!I$2:I$50)+SUMIF('2019'!$A$2:$A$50,$A80,'2019'!I$2:I$50)+SUMIF('2018'!$A$2:$A$50,$A80,'2018'!I$2:I$50)+SUMIF('2017'!$A$2:$A$50,$A80,'2017'!I$2:I$50)+SUMIF('2016'!$A$2:$A$50,$A80,'2016'!I$2:I$50)+SUMIF('2015'!$A$2:$A$50,$A80,'2015'!I$2:I$50)+SUMIF('2014'!$A$2:$A$50,$A80,'2014'!I$2:I$50)+SUMIF('2013'!$A$2:$A$50,$A80,'2013'!I$2:I$50)+SUMIF('2012'!$A$2:$A$50,$A80,'2012'!I$2:I$50)</f>
        <v>0</v>
      </c>
      <c r="J80" s="14">
        <f>SUMIF('2024'!$A$2:$A$50,$A80,'2024'!J$2:J$50)+SUMIF('2023'!$A$2:$A$50,$A80,'2023'!J$2:J$50)</f>
        <v>0</v>
      </c>
      <c r="K80" s="14">
        <f>SUMIF('2024'!$A$2:$A$50,$A80,'2024'!K$2:K$50)+SUMIF('2023'!$A$2:$A$50,$A80,'2023'!K$2:K$50)</f>
        <v>0</v>
      </c>
      <c r="L80" s="14">
        <f>SUMIF('2024'!$A$2:$A$50,$A80,'2024'!L$2:L$50)+SUMIF('2023'!$A$2:$A$50,$A80,'2023'!L$2:L$50)+SUMIF('2022'!$A$2:$A$50,$A80,'2022'!J$2:J$50)+SUMIF('2021'!$A$2:$A$50,$A80,'2021'!J$2:J$50)+SUMIF('2020'!$A$2:$A$50,$A80,'2020'!J$2:J$50)+SUMIF('2019'!$A$2:$A$50,$A80,'2019'!J$2:J$50)+SUMIF('2018'!$A$2:$A$50,$A80,'2018'!J$2:J$50)+SUMIF('2017'!$A$2:$A$50,$A80,'2017'!J$2:J$50)+SUMIF('2016'!$A$2:$A$50,$A80,'2016'!J$2:J$50)+SUMIF('2015'!$A$2:$A$50,$A80,'2015'!J$2:J$50)+SUMIF('2014'!$A$2:$A$50,$A80,'2014'!J$2:J$50)+SUMIF('2013'!$A$2:$A$50,$A80,'2013'!J$2:J$50)+SUMIF('2012'!$A$2:$A$50,$A80,'2012'!J$2:J$50)</f>
        <v>2</v>
      </c>
      <c r="M80" s="14">
        <f>SUMIF('2024'!$A$2:$A$50,$A80,'2024'!M$2:M$50)+SUMIF('2023'!$A$2:$A$50,$A80,'2023'!M$2:M$50)+SUMIF('2022'!$A$2:$A$50,$A80,'2022'!K$2:K$50)+SUMIF('2021'!$A$2:$A$50,$A80,'2021'!K$2:K$50)+SUMIF('2020'!$A$2:$A$50,$A80,'2020'!K$2:K$50)+SUMIF('2019'!$A$2:$A$50,$A80,'2019'!K$2:K$50)+SUMIF('2018'!$A$2:$A$50,$A80,'2018'!K$2:K$50)+SUMIF('2017'!$A$2:$A$50,$A80,'2017'!K$2:K$50)+SUMIF('2016'!$A$2:$A$50,$A80,'2016'!K$2:K$50)+SUMIF('2015'!$A$2:$A$50,$A80,'2015'!K$2:K$50)+SUMIF('2014'!$A$2:$A$50,$A80,'2014'!K$2:K$50)+SUMIF('2013'!$A$2:$A$50,$A80,'2013'!K$2:K$50)+SUMIF('2012'!$A$2:$A$50,$A80,'2012'!K$2:K$50)</f>
        <v>1</v>
      </c>
      <c r="N80" s="14">
        <f>SUMIF('2024'!$A$2:$A$50,$A80,'2024'!N$2:N$50)+SUMIF('2023'!$A$2:$A$50,$A80,'2023'!N$2:N$50)+SUMIF('2022'!$A$2:$A$50,$A80,'2022'!L$2:L$50)+SUMIF('2021'!$A$2:$A$50,$A80,'2021'!L$2:L$50)+SUMIF('2020'!$A$2:$A$50,$A80,'2020'!L$2:L$50)+SUMIF('2019'!$A$2:$A$50,$A80,'2019'!L$2:L$50)+SUMIF('2018'!$A$2:$A$50,$A80,'2018'!L$2:L$50)+SUMIF('2017'!$A$2:$A$50,$A80,'2017'!L$2:L$50)+SUMIF('2016'!$A$2:$A$50,$A80,'2016'!L$2:L$50)+SUMIF('2015'!$A$2:$A$50,$A80,'2015'!L$2:L$50)+SUMIF('2014'!$A$2:$A$50,$A80,'2014'!L$2:L$50)+SUMIF('2013'!$A$2:$A$50,$A80,'2013'!L$2:L$50)+SUMIF('2012'!$A$2:$A$50,$A80,'2012'!L$2:L$50)</f>
        <v>0</v>
      </c>
      <c r="O80" s="14">
        <f>SUMIF('2024'!$A$2:$A$50,$A80,'2024'!O$2:O$50)+SUMIF('2023'!$A$2:$A$50,$A80,'2023'!O$2:O$50)+SUMIF('2022'!$A$2:$A$50,$A80,'2022'!M$2:M$50)+SUMIF('2021'!$A$2:$A$50,$A80,'2021'!M$2:M$50)+SUMIF('2020'!$A$2:$A$50,$A80,'2020'!M$2:M$50)+SUMIF('2019'!$A$2:$A$50,$A80,'2019'!M$2:M$50)+SUMIF('2018'!$A$2:$A$50,$A80,'2018'!M$2:M$50)+SUMIF('2017'!$A$2:$A$50,$A80,'2017'!M$2:M$50)+SUMIF('2016'!$A$2:$A$50,$A80,'2016'!M$2:M$50)+SUMIF('2015'!$A$2:$A$50,$A80,'2015'!M$2:M$50)+SUMIF('2014'!$A$2:$A$50,$A80,'2014'!M$2:M$50)+SUMIF('2013'!$A$2:$A$50,$A80,'2013'!M$2:M$50)+SUMIF('2012'!$A$2:$A$50,$A80,'2012'!M$2:M$50)</f>
        <v>0</v>
      </c>
      <c r="P80" s="14">
        <f t="shared" si="14"/>
        <v>1</v>
      </c>
      <c r="Q80" s="14">
        <f t="shared" si="15"/>
        <v>1</v>
      </c>
      <c r="R80" s="14">
        <f>SUMIF('2024'!$A$2:$A$50,$A80,'2024'!R$2:R$50)+SUMIF('2023'!$A$2:$A$50,$A80,'2023'!R$2:R$50)+SUMIF('2022'!$A$2:$A$50,$A80,'2022'!P$2:P$50)+SUMIF('2021'!$A$2:$A$50,$A80,'2021'!P$2:P$50)+SUMIF('2020'!$A$2:$A$50,$A80,'2020'!P$2:P$50)+SUMIF('2019'!$A$2:$A$50,$A80,'2019'!P$2:P$50)+SUMIF('2018'!$A$2:$A$50,$A80,'2018'!P$2:P$50)+SUMIF('2017'!$A$2:$A$50,$A80,'2017'!P$2:P$50)+SUMIF('2016'!$A$2:$A$50,$A80,'2016'!P$2:P$50)+SUMIF('2015'!$A$2:$A$50,$A80,'2015'!P$2:P$50)+SUMIF('2014'!$A$2:$A$50,$A80,'2014'!P$2:P$50)+SUMIF('2013'!$A$2:$A$50,$A80,'2013'!P$2:P$50)+SUMIF('2012'!$A$2:$A$50,$A80,'2012'!P$2:P$50)</f>
        <v>19</v>
      </c>
      <c r="S80" s="14">
        <f>SUMIF('2024'!$A$2:$A$50,$A80,'2024'!S$2:S$50)+SUMIF('2023'!$A$2:$A$50,$A80,'2023'!S$2:S$50)+SUMIF('2022'!$A$2:$A$50,$A80,'2022'!Q$2:Q$50)+SUMIF('2021'!$A$2:$A$50,$A80,'2021'!Q$2:Q$50)+SUMIF('2020'!$A$2:$A$50,$A80,'2020'!Q$2:Q$50)+SUMIF('2019'!$A$2:$A$50,$A80,'2019'!Q$2:Q$50)+SUMIF('2018'!$A$2:$A$50,$A80,'2018'!Q$2:Q$50)+SUMIF('2017'!$A$2:$A$50,$A80,'2017'!Q$2:Q$50)+SUMIF('2016'!$A$2:$A$50,$A80,'2016'!Q$2:Q$50)+SUMIF('2015'!$A$2:$A$50,$A80,'2015'!Q$2:Q$50)+SUMIF('2014'!$A$2:$A$50,$A80,'2014'!Q$2:Q$50)+SUMIF('2013'!$A$2:$A$50,$A80,'2013'!Q$2:Q$50)+SUMIF('2012'!$A$2:$A$50,$A80,'2012'!Q$2:Q$50)</f>
        <v>0</v>
      </c>
      <c r="T80" s="15" t="str">
        <f t="shared" si="16"/>
        <v xml:space="preserve"> </v>
      </c>
      <c r="U80" s="15">
        <f t="shared" si="17"/>
        <v>19</v>
      </c>
      <c r="V80" s="16" t="str">
        <f t="shared" si="18"/>
        <v xml:space="preserve"> </v>
      </c>
      <c r="W80" s="17" cm="1">
        <f t="array" ref="W80">MAX(IF('2024'!$A$2:$A$50=$A80,'2024'!$W$2:$W$50),IF('2023'!$A$2:$A$50=$A80,'2023'!$W$2:$W$50),IF('2022'!$A$2:$A$50=$A80,'2022'!$U$2:U$50),IF('2021'!$A$2:$A$50=$A80,'2021'!$U$2:U$50),IF('2020'!$A$2:$A$50=$A80,'2020'!$U$2:U$50),IF('2019'!$A$2:$A$50=$A80,'2019'!$U$2:U$50),IF('2018'!$A$2:$A$50=$A80,'2018'!$U$2:U$50),IF('2017'!$A$2:$A$50=$A80,'2017'!$U$2:U$50),IF('2016'!$A$2:$A$50=$A80,'2016'!$U$2:U$50),IF('2015'!$A$2:$A$50=$A80,'2015'!$U$2:U$50),IF('2014'!$A$2:$A$50=$A80,'2014'!$U$2:U$50),IF('2013'!$A$2:$A$50=$A80,'2013'!$U$2:U$50),IF('2012'!$A$2:$A$50=$A80,'2012'!$U$2:U$50))</f>
        <v>0</v>
      </c>
      <c r="X80" s="18" t="s">
        <v>23</v>
      </c>
      <c r="Y80" s="19" cm="1">
        <f t="array" ref="Y80">MIN(IF(IF('2024'!$A$2:A$50=$A80,1,0)*IF('2024'!$W$2:$W$50=$W80,1,0)&gt;0,'2024'!$Y$2:$Y$50),IF(IF('2023'!$A$2:A$50=$A80,1,0)*IF('2023'!$W$2:$W$50=$W80,1,0)&gt;0,'2023'!$Y$2:$Y$50),IF(IF('2022'!$A$2:A$50=$A80,1,0)*IF('2022'!$U$2:$U$50=$W80,1,0)&gt;0,'2022'!$W$2:$W$50),IF(IF('2021'!$A$2:A$50=$A80,1,0)*IF('2021'!$U$2:$U$50=$W80,1,0)&gt;0,'2021'!$W$2:$W$50),IF(IF('2020'!$A$2:A$50=$A80,1,0)*IF('2020'!$U$2:$U$50=$W80,1,0)&gt;0,'2020'!$W$2:$W$50),IF(IF('2019'!$A$2:A$50=$A80,1,0)*IF('2019'!$U$2:$U$50=$W80,1,0)&gt;0,'2019'!$W$2:$W$50),IF(IF('2018'!$A$2:A$50=$A80,1,0)*IF('2018'!$U$2:$U$50=$W80,1,0)&gt;0,'2018'!$W$2:$W$50),IF(IF('2017'!$A$2:A$50=$A80,1,0)*IF('2017'!$U$2:$U$50=$W80,1,0)&gt;0,'2017'!$W$2:$W$50),IF(IF('2016'!$A$2:A$50=$A80,1,0)*IF('2016'!$U$2:$U$50=$W80,1,0)&gt;0,'2016'!$W$2:$W$50),IF(IF('2015'!$A$2:A$50=$A80,1,0)*IF('2015'!$U$2:$U$50=$W80,1,0)&gt;0,'2015'!$W$2:$W$50),IF(IF('2014'!$A$2:A$50=$A80,1,0)*IF('2014'!$U$2:$U$50=$W80,1,0)&gt;0,'2014'!$W$2:$W$50),IF(IF('2013'!$A$2:A$50=$A80,1,0)*IF('2013'!$U$2:$U$50=$W80,1,0)&gt;0,'2013'!$W$2:$W$50),IF(IF('2012'!$A$2:A$50=$A80,1,0)*IF('2012'!$U$2:$U$50=$W80,1,0)&gt;0,'2012'!$W$2:$W$50))</f>
        <v>19</v>
      </c>
      <c r="Z80" s="20"/>
      <c r="AA80" s="21" cm="1">
        <f t="array" ref="AA80">SUM(IF('2024'!$A$2:$A$50=$A80,TRUNC('2024'!Q$2:Q$50),0))+SUM(IF('2023'!$A$2:$A$50=$A80,TRUNC('2023'!Q$2:Q$50),0))+SUM(IF('2022'!$A$2:$A$50=$A80,TRUNC('2022'!O$2:O$50),0))+SUM(IF('2021'!$A$2:$A$50=$A80,TRUNC('2021'!O$2:O$50),0))+SUM(IF('2020'!$A$2:$A$50=$A80,TRUNC('2020'!O$2:O$50),0))+SUM(IF('2019'!$A$2:$A$50=$A80,TRUNC('2019'!O$2:O$50),0))+SUM(IF('2018'!$A$2:$A$50=$A80,TRUNC('2018'!O$2:O$50),0))+SUM(IF('2017'!$A$2:$A$50=$A80,TRUNC('2017'!O$2:O$50),0))+SUM(IF('2016'!$A$2:$A$50=$A80,TRUNC('2016'!O$2:O$50),0))+SUM(IF('2015'!$A$2:$A$50=$A80,TRUNC('2015'!O$2:O$50),0))+SUM(IF('2014'!$A$2:$A$50=$A80,TRUNC('2014'!O$2:O$50),0))+SUM(IF('2013'!$A$2:$A$50=$A80,TRUNC('2013'!O$2:O$50),0))+SUM(IF('2012'!$A$2:$A$50=$A80,TRUNC('2012'!O$2:O$50),0))</f>
        <v>1</v>
      </c>
      <c r="AB80" s="21" cm="1">
        <f t="array" ref="AB80">SUM(IF('2024'!$A$2:$A$50=$A80,MOD('2024'!Q$2:Q$50,1),0))+SUM(IF('2023'!$A$2:$A$50=$A80,MOD('2023'!Q$2:Q$50,1),0))+SUM(IF('2022'!$A$2:$A$50=$A80,MOD('2022'!O$2:O$50,1),0))+SUM(IF('2021'!$A$2:$A$50=$A80,MOD('2021'!O$2:O$50,1),0))+SUM(IF('2020'!$A$2:$A$50=$A80,MOD('2020'!O$2:O$50,1),0))+SUM(IF('2019'!$A$2:$A$50=$A80,MOD('2019'!O$2:O$50,1),0))+SUM(IF('2018'!$A$2:$A$50=$A80,MOD('2018'!O$2:O$50,1),0))+SUM(IF('2017'!$A$2:$A$50=$A80,MOD('2017'!O$2:O$50,1),0))+SUM(IF('2016'!$A$2:$A$50=$A80,MOD('2016'!O$2:O$50,1),0))+SUM(IF('2015'!$A$2:$A$50=$A80,MOD('2015'!O$2:O$50,1),0))+SUM(IF('2014'!$A$2:$A$50=$A80,MOD('2014'!O$2:O$50,1),0))+SUM(IF('2013'!$A$2:$A$50=$A80,MOD('2013'!O$2:O$50,1),0))+SUM(IF('2012'!$A$2:$A$50=$A80,MOD('2012'!O$2:O$50,1),0))</f>
        <v>0</v>
      </c>
      <c r="AC80" s="21">
        <f t="shared" si="6"/>
        <v>0</v>
      </c>
    </row>
    <row r="81" spans="1:29" ht="14.25" customHeight="1" x14ac:dyDescent="0.6">
      <c r="A81" s="13" t="s">
        <v>98</v>
      </c>
      <c r="B81" s="14">
        <f>SUMIF('2024'!$A$2:$A$50,$A81,'2024'!B$2:B$50)+SUMIF('2023'!$A$2:$A$50,$A81,'2023'!B$2:B$50)+SUMIF('2022'!$A$2:$A$50,$A81,'2022'!B$2:B$50)+SUMIF('2021'!$A$2:$A$50,$A81,'2021'!B$2:B$50)+SUMIF('2020'!$A$2:$A$50,$A81,'2020'!B$2:B$50)+SUMIF('2019'!$A$2:$A$50,$A81,'2019'!B$2:B$50)+SUMIF('2018'!$A$2:$A$50,$A81,'2018'!B$2:B$50)+SUMIF('2017'!$A$2:$A$50,$A81,'2017'!B$2:B$50)+SUMIF('2016'!$A$2:$A$50,$A81,'2016'!B$2:B$50)+SUMIF('2015'!$A$2:$A$50,$A81,'2015'!B$2:B$50)+SUMIF('2014'!$A$2:$A$50,$A81,'2014'!B$2:B$50)+SUMIF('2013'!$A$2:$A$50,$A81,'2013'!B$2:B$50)+SUMIF('2012'!$A$2:$A$50,$A81,'2012'!B$2:B$50)</f>
        <v>6</v>
      </c>
      <c r="C81" s="14">
        <f>SUMIF('2024'!$A$2:$A$50,$A81,'2024'!C$2:C$50)+SUMIF('2023'!$A$2:$A$50,$A81,'2023'!C$2:C$50)+SUMIF('2022'!$A$2:$A$50,$A81,'2022'!C$2:C$50)+SUMIF('2021'!$A$2:$A$50,$A81,'2021'!C$2:C$50)+SUMIF('2020'!$A$2:$A$50,$A81,'2020'!C$2:C$50)+SUMIF('2019'!$A$2:$A$50,$A81,'2019'!C$2:C$50)+SUMIF('2018'!$A$2:$A$50,$A81,'2018'!C$2:C$50)+SUMIF('2017'!$A$2:$A$50,$A81,'2017'!C$2:C$50)+SUMIF('2016'!$A$2:$A$50,$A81,'2016'!C$2:C$50)+SUMIF('2015'!$A$2:$A$50,$A81,'2015'!C$2:C$50)+SUMIF('2014'!$A$2:$A$50,$A81,'2014'!C$2:C$50)+SUMIF('2013'!$A$2:$A$50,$A81,'2013'!C$2:C$50)+SUMIF('2012'!$A$2:$A$50,$A81,'2012'!C$2:C$50)</f>
        <v>5</v>
      </c>
      <c r="D81" s="14">
        <f>SUMIF('2024'!$A$2:$A$50,$A81,'2024'!D$2:D$50)+SUMIF('2023'!$A$2:$A$50,$A81,'2023'!D$2:D$50)+SUMIF('2022'!$A$2:$A$50,$A81,'2022'!D$2:D$50)+SUMIF('2021'!$A$2:$A$50,$A81,'2021'!D$2:D$50)+SUMIF('2020'!$A$2:$A$50,$A81,'2020'!D$2:D$50)+SUMIF('2019'!$A$2:$A$50,$A81,'2019'!D$2:D$50)+SUMIF('2018'!$A$2:$A$50,$A81,'2018'!D$2:D$50)+SUMIF('2017'!$A$2:$A$50,$A81,'2017'!D$2:D$50)+SUMIF('2016'!$A$2:$A$50,$A81,'2016'!D$2:D$50)+SUMIF('2015'!$A$2:$A$50,$A81,'2015'!D$2:D$50)+SUMIF('2014'!$A$2:$A$50,$A81,'2014'!D$2:D$50)+SUMIF('2013'!$A$2:$A$50,$A81,'2013'!D$2:D$50)+SUMIF('2012'!$A$2:$A$50,$A81,'2012'!D$2:D$50)</f>
        <v>21</v>
      </c>
      <c r="E81" s="14" cm="1">
        <f t="array" ref="E81">MAX(IF('2024'!$A$2:$A$50=$A81,'2024'!E$2:E$50),IF('2023'!$A$2:$A$50=$A81,'2023'!E$2:E$50),IF('2022'!$A$2:$A$50=$A81,'2022'!E$2:E$50),IF('2021'!$A$2:$A$50=$A81,'2021'!E$2:E$50),IF('2020'!$A$2:$A$50=$A81,'2020'!E$2:E$50),IF('2019'!$A$2:$A$50=$A81,'2019'!E$2:E$50),IF('2018'!$A$2:$A$50=$A81,'2018'!E$2:E$50),IF('2017'!$A$2:$A$50=$A81,'2017'!E$2:E$50),IF('2016'!$A$2:$A$50=$A81,'2016'!E$2:E$50),IF('2015'!$A$2:$A$50=$A81,'2015'!E$2:E$50),IF('2014'!$A$2:$A$50=$A81,'2014'!E$2:E$50),IF('2013'!$A$2:$A$50=$A81,'2013'!E$2:E$50),IF('2012'!$A$2:$A$50=$A81,'2012'!E$2:E$50))</f>
        <v>11</v>
      </c>
      <c r="F81" s="14">
        <f>SUMIF('2024'!$A$2:$A$50,$A81,'2024'!F$2:F$50)+SUMIF('2023'!$A$2:$A$50,$A81,'2023'!F$2:F$50)+SUMIF('2022'!$A$2:$A$50,$A81,'2022'!F$2:F$50)+SUMIF('2021'!$A$2:$A$50,$A81,'2021'!F$2:F$50)+SUMIF('2020'!$A$2:$A$50,$A81,'2020'!F$2:F$50)+SUMIF('2019'!$A$2:$A$50,$A81,'2019'!F$2:F$50)+SUMIF('2018'!$A$2:$A$50,$A81,'2018'!F$2:F$50)+SUMIF('2017'!$A$2:$A$50,$A81,'2017'!F$2:F$50)+SUMIF('2016'!$A$2:$A$50,$A81,'2016'!F$2:F$50)+SUMIF('2015'!$A$2:$A$50,$A81,'2015'!F$2:F$50)+SUMIF('2014'!$A$2:$A$50,$A81,'2014'!F$2:F$50)+SUMIF('2013'!$A$2:$A$50,$A81,'2013'!F$2:F$50)+SUMIF('2012'!$A$2:$A$50,$A81,'2012'!F$2:F$50)</f>
        <v>1</v>
      </c>
      <c r="G81" s="15">
        <f t="shared" si="13"/>
        <v>5.25</v>
      </c>
      <c r="H81" s="14">
        <f>SUMIF('2024'!$A$2:$A$50,$A81,'2024'!H$2:H$50)+SUMIF('2023'!$A$2:$A$50,$A81,'2023'!H$2:H$50)+SUMIF('2022'!$A$2:$A$50,$A81,'2022'!H$2:H$50)+SUMIF('2021'!$A$2:$A$50,$A81,'2021'!H$2:H$50)+SUMIF('2020'!$A$2:$A$50,$A81,'2020'!H$2:H$50)+SUMIF('2019'!$A$2:$A$50,$A81,'2019'!H$2:H$50)+SUMIF('2018'!$A$2:$A$50,$A81,'2018'!H$2:H$50)+SUMIF('2017'!$A$2:$A$50,$A81,'2017'!H$2:H$50)+SUMIF('2016'!$A$2:$A$50,$A81,'2016'!H$2:H$50)+SUMIF('2015'!$A$2:$A$50,$A81,'2015'!H$2:H$50)+SUMIF('2014'!$A$2:$A$50,$A81,'2014'!H$2:H$50)+SUMIF('2013'!$A$2:$A$50,$A81,'2013'!H$2:H$50)+SUMIF('2012'!$A$2:$A$50,$A81,'2012'!H$2:H$50)</f>
        <v>0</v>
      </c>
      <c r="I81" s="14">
        <f>SUMIF('2024'!$A$2:$A$50,$A81,'2024'!I$2:I$50)+SUMIF('2023'!$A$2:$A$50,$A81,'2023'!I$2:I$50)+SUMIF('2022'!$A$2:$A$50,$A81,'2022'!I$2:I$50)+SUMIF('2021'!$A$2:$A$50,$A81,'2021'!I$2:I$50)+SUMIF('2020'!$A$2:$A$50,$A81,'2020'!I$2:I$50)+SUMIF('2019'!$A$2:$A$50,$A81,'2019'!I$2:I$50)+SUMIF('2018'!$A$2:$A$50,$A81,'2018'!I$2:I$50)+SUMIF('2017'!$A$2:$A$50,$A81,'2017'!I$2:I$50)+SUMIF('2016'!$A$2:$A$50,$A81,'2016'!I$2:I$50)+SUMIF('2015'!$A$2:$A$50,$A81,'2015'!I$2:I$50)+SUMIF('2014'!$A$2:$A$50,$A81,'2014'!I$2:I$50)+SUMIF('2013'!$A$2:$A$50,$A81,'2013'!I$2:I$50)+SUMIF('2012'!$A$2:$A$50,$A81,'2012'!I$2:I$50)</f>
        <v>0</v>
      </c>
      <c r="J81" s="14">
        <f>SUMIF('2024'!$A$2:$A$50,$A81,'2024'!J$2:J$50)+SUMIF('2023'!$A$2:$A$50,$A81,'2023'!J$2:J$50)</f>
        <v>2</v>
      </c>
      <c r="K81" s="14">
        <f>SUMIF('2024'!$A$2:$A$50,$A81,'2024'!K$2:K$50)+SUMIF('2023'!$A$2:$A$50,$A81,'2023'!K$2:K$50)</f>
        <v>0</v>
      </c>
      <c r="L81" s="14">
        <f>SUMIF('2024'!$A$2:$A$50,$A81,'2024'!L$2:L$50)+SUMIF('2023'!$A$2:$A$50,$A81,'2023'!L$2:L$50)+SUMIF('2022'!$A$2:$A$50,$A81,'2022'!J$2:J$50)+SUMIF('2021'!$A$2:$A$50,$A81,'2021'!J$2:J$50)+SUMIF('2020'!$A$2:$A$50,$A81,'2020'!J$2:J$50)+SUMIF('2019'!$A$2:$A$50,$A81,'2019'!J$2:J$50)+SUMIF('2018'!$A$2:$A$50,$A81,'2018'!J$2:J$50)+SUMIF('2017'!$A$2:$A$50,$A81,'2017'!J$2:J$50)+SUMIF('2016'!$A$2:$A$50,$A81,'2016'!J$2:J$50)+SUMIF('2015'!$A$2:$A$50,$A81,'2015'!J$2:J$50)+SUMIF('2014'!$A$2:$A$50,$A81,'2014'!J$2:J$50)+SUMIF('2013'!$A$2:$A$50,$A81,'2013'!J$2:J$50)+SUMIF('2012'!$A$2:$A$50,$A81,'2012'!J$2:J$50)</f>
        <v>2</v>
      </c>
      <c r="M81" s="14">
        <f>SUMIF('2024'!$A$2:$A$50,$A81,'2024'!M$2:M$50)+SUMIF('2023'!$A$2:$A$50,$A81,'2023'!M$2:M$50)+SUMIF('2022'!$A$2:$A$50,$A81,'2022'!K$2:K$50)+SUMIF('2021'!$A$2:$A$50,$A81,'2021'!K$2:K$50)+SUMIF('2020'!$A$2:$A$50,$A81,'2020'!K$2:K$50)+SUMIF('2019'!$A$2:$A$50,$A81,'2019'!K$2:K$50)+SUMIF('2018'!$A$2:$A$50,$A81,'2018'!K$2:K$50)+SUMIF('2017'!$A$2:$A$50,$A81,'2017'!K$2:K$50)+SUMIF('2016'!$A$2:$A$50,$A81,'2016'!K$2:K$50)+SUMIF('2015'!$A$2:$A$50,$A81,'2015'!K$2:K$50)+SUMIF('2014'!$A$2:$A$50,$A81,'2014'!K$2:K$50)+SUMIF('2013'!$A$2:$A$50,$A81,'2013'!K$2:K$50)+SUMIF('2012'!$A$2:$A$50,$A81,'2012'!K$2:K$50)</f>
        <v>1</v>
      </c>
      <c r="N81" s="14">
        <f>SUMIF('2024'!$A$2:$A$50,$A81,'2024'!N$2:N$50)+SUMIF('2023'!$A$2:$A$50,$A81,'2023'!N$2:N$50)+SUMIF('2022'!$A$2:$A$50,$A81,'2022'!L$2:L$50)+SUMIF('2021'!$A$2:$A$50,$A81,'2021'!L$2:L$50)+SUMIF('2020'!$A$2:$A$50,$A81,'2020'!L$2:L$50)+SUMIF('2019'!$A$2:$A$50,$A81,'2019'!L$2:L$50)+SUMIF('2018'!$A$2:$A$50,$A81,'2018'!L$2:L$50)+SUMIF('2017'!$A$2:$A$50,$A81,'2017'!L$2:L$50)+SUMIF('2016'!$A$2:$A$50,$A81,'2016'!L$2:L$50)+SUMIF('2015'!$A$2:$A$50,$A81,'2015'!L$2:L$50)+SUMIF('2014'!$A$2:$A$50,$A81,'2014'!L$2:L$50)+SUMIF('2013'!$A$2:$A$50,$A81,'2013'!L$2:L$50)+SUMIF('2012'!$A$2:$A$50,$A81,'2012'!L$2:L$50)</f>
        <v>0</v>
      </c>
      <c r="O81" s="14">
        <f>SUMIF('2024'!$A$2:$A$50,$A81,'2024'!O$2:O$50)+SUMIF('2023'!$A$2:$A$50,$A81,'2023'!O$2:O$50)+SUMIF('2022'!$A$2:$A$50,$A81,'2022'!M$2:M$50)+SUMIF('2021'!$A$2:$A$50,$A81,'2021'!M$2:M$50)+SUMIF('2020'!$A$2:$A$50,$A81,'2020'!M$2:M$50)+SUMIF('2019'!$A$2:$A$50,$A81,'2019'!M$2:M$50)+SUMIF('2018'!$A$2:$A$50,$A81,'2018'!M$2:M$50)+SUMIF('2017'!$A$2:$A$50,$A81,'2017'!M$2:M$50)+SUMIF('2016'!$A$2:$A$50,$A81,'2016'!M$2:M$50)+SUMIF('2015'!$A$2:$A$50,$A81,'2015'!M$2:M$50)+SUMIF('2014'!$A$2:$A$50,$A81,'2014'!M$2:M$50)+SUMIF('2013'!$A$2:$A$50,$A81,'2013'!M$2:M$50)+SUMIF('2012'!$A$2:$A$50,$A81,'2012'!M$2:M$50)</f>
        <v>0</v>
      </c>
      <c r="P81" s="14">
        <f t="shared" si="14"/>
        <v>1</v>
      </c>
      <c r="Q81" s="14">
        <f t="shared" si="15"/>
        <v>24.3</v>
      </c>
      <c r="R81" s="14">
        <f>SUMIF('2024'!$A$2:$A$50,$A81,'2024'!R$2:R$50)+SUMIF('2023'!$A$2:$A$50,$A81,'2023'!R$2:R$50)+SUMIF('2022'!$A$2:$A$50,$A81,'2022'!P$2:P$50)+SUMIF('2021'!$A$2:$A$50,$A81,'2021'!P$2:P$50)+SUMIF('2020'!$A$2:$A$50,$A81,'2020'!P$2:P$50)+SUMIF('2019'!$A$2:$A$50,$A81,'2019'!P$2:P$50)+SUMIF('2018'!$A$2:$A$50,$A81,'2018'!P$2:P$50)+SUMIF('2017'!$A$2:$A$50,$A81,'2017'!P$2:P$50)+SUMIF('2016'!$A$2:$A$50,$A81,'2016'!P$2:P$50)+SUMIF('2015'!$A$2:$A$50,$A81,'2015'!P$2:P$50)+SUMIF('2014'!$A$2:$A$50,$A81,'2014'!P$2:P$50)+SUMIF('2013'!$A$2:$A$50,$A81,'2013'!P$2:P$50)+SUMIF('2012'!$A$2:$A$50,$A81,'2012'!P$2:P$50)</f>
        <v>115</v>
      </c>
      <c r="S81" s="14">
        <f>SUMIF('2024'!$A$2:$A$50,$A81,'2024'!S$2:S$50)+SUMIF('2023'!$A$2:$A$50,$A81,'2023'!S$2:S$50)+SUMIF('2022'!$A$2:$A$50,$A81,'2022'!Q$2:Q$50)+SUMIF('2021'!$A$2:$A$50,$A81,'2021'!Q$2:Q$50)+SUMIF('2020'!$A$2:$A$50,$A81,'2020'!Q$2:Q$50)+SUMIF('2019'!$A$2:$A$50,$A81,'2019'!Q$2:Q$50)+SUMIF('2018'!$A$2:$A$50,$A81,'2018'!Q$2:Q$50)+SUMIF('2017'!$A$2:$A$50,$A81,'2017'!Q$2:Q$50)+SUMIF('2016'!$A$2:$A$50,$A81,'2016'!Q$2:Q$50)+SUMIF('2015'!$A$2:$A$50,$A81,'2015'!Q$2:Q$50)+SUMIF('2014'!$A$2:$A$50,$A81,'2014'!Q$2:Q$50)+SUMIF('2013'!$A$2:$A$50,$A81,'2013'!Q$2:Q$50)+SUMIF('2012'!$A$2:$A$50,$A81,'2012'!Q$2:Q$50)</f>
        <v>6</v>
      </c>
      <c r="T81" s="15">
        <f t="shared" si="16"/>
        <v>19.166666666666668</v>
      </c>
      <c r="U81" s="15">
        <f t="shared" si="17"/>
        <v>4.7325102880658436</v>
      </c>
      <c r="V81" s="16">
        <f t="shared" si="18"/>
        <v>24.5</v>
      </c>
      <c r="W81" s="17" cm="1">
        <f t="array" ref="W81">MAX(IF('2024'!$A$2:$A$50=$A81,'2024'!$W$2:$W$50),IF('2023'!$A$2:$A$50=$A81,'2023'!$W$2:$W$50),IF('2022'!$A$2:$A$50=$A81,'2022'!$U$2:U$50),IF('2021'!$A$2:$A$50=$A81,'2021'!$U$2:U$50),IF('2020'!$A$2:$A$50=$A81,'2020'!$U$2:U$50),IF('2019'!$A$2:$A$50=$A81,'2019'!$U$2:U$50),IF('2018'!$A$2:$A$50=$A81,'2018'!$U$2:U$50),IF('2017'!$A$2:$A$50=$A81,'2017'!$U$2:U$50),IF('2016'!$A$2:$A$50=$A81,'2016'!$U$2:U$50),IF('2015'!$A$2:$A$50=$A81,'2015'!$U$2:U$50),IF('2014'!$A$2:$A$50=$A81,'2014'!$U$2:U$50),IF('2013'!$A$2:$A$50=$A81,'2013'!$U$2:U$50),IF('2012'!$A$2:$A$50=$A81,'2012'!$U$2:U$50))</f>
        <v>4</v>
      </c>
      <c r="X81" s="18" t="s">
        <v>23</v>
      </c>
      <c r="Y81" s="19" cm="1">
        <f t="array" ref="Y81">MIN(IF(IF('2024'!$A$2:A$50=$A81,1,0)*IF('2024'!$W$2:$W$50=$W81,1,0)&gt;0,'2024'!$Y$2:$Y$50),IF(IF('2023'!$A$2:A$50=$A81,1,0)*IF('2023'!$W$2:$W$50=$W81,1,0)&gt;0,'2023'!$Y$2:$Y$50),IF(IF('2022'!$A$2:A$50=$A81,1,0)*IF('2022'!$U$2:$U$50=$W81,1,0)&gt;0,'2022'!$W$2:$W$50),IF(IF('2021'!$A$2:A$50=$A81,1,0)*IF('2021'!$U$2:$U$50=$W81,1,0)&gt;0,'2021'!$W$2:$W$50),IF(IF('2020'!$A$2:A$50=$A81,1,0)*IF('2020'!$U$2:$U$50=$W81,1,0)&gt;0,'2020'!$W$2:$W$50),IF(IF('2019'!$A$2:A$50=$A81,1,0)*IF('2019'!$U$2:$U$50=$W81,1,0)&gt;0,'2019'!$W$2:$W$50),IF(IF('2018'!$A$2:A$50=$A81,1,0)*IF('2018'!$U$2:$U$50=$W81,1,0)&gt;0,'2018'!$W$2:$W$50),IF(IF('2017'!$A$2:A$50=$A81,1,0)*IF('2017'!$U$2:$U$50=$W81,1,0)&gt;0,'2017'!$W$2:$W$50),IF(IF('2016'!$A$2:A$50=$A81,1,0)*IF('2016'!$U$2:$U$50=$W81,1,0)&gt;0,'2016'!$W$2:$W$50),IF(IF('2015'!$A$2:A$50=$A81,1,0)*IF('2015'!$U$2:$U$50=$W81,1,0)&gt;0,'2015'!$W$2:$W$50),IF(IF('2014'!$A$2:A$50=$A81,1,0)*IF('2014'!$U$2:$U$50=$W81,1,0)&gt;0,'2014'!$W$2:$W$50),IF(IF('2013'!$A$2:A$50=$A81,1,0)*IF('2013'!$U$2:$U$50=$W81,1,0)&gt;0,'2013'!$W$2:$W$50),IF(IF('2012'!$A$2:A$50=$A81,1,0)*IF('2012'!$U$2:$U$50=$W81,1,0)&gt;0,'2012'!$W$2:$W$50))</f>
        <v>0</v>
      </c>
      <c r="Z81" s="20"/>
      <c r="AA81" s="21" cm="1">
        <f t="array" ref="AA81">SUM(IF('2024'!$A$2:$A$50=$A81,TRUNC('2024'!Q$2:Q$50),0))+SUM(IF('2023'!$A$2:$A$50=$A81,TRUNC('2023'!Q$2:Q$50),0))+SUM(IF('2022'!$A$2:$A$50=$A81,TRUNC('2022'!O$2:O$50),0))+SUM(IF('2021'!$A$2:$A$50=$A81,TRUNC('2021'!O$2:O$50),0))+SUM(IF('2020'!$A$2:$A$50=$A81,TRUNC('2020'!O$2:O$50),0))+SUM(IF('2019'!$A$2:$A$50=$A81,TRUNC('2019'!O$2:O$50),0))+SUM(IF('2018'!$A$2:$A$50=$A81,TRUNC('2018'!O$2:O$50),0))+SUM(IF('2017'!$A$2:$A$50=$A81,TRUNC('2017'!O$2:O$50),0))+SUM(IF('2016'!$A$2:$A$50=$A81,TRUNC('2016'!O$2:O$50),0))+SUM(IF('2015'!$A$2:$A$50=$A81,TRUNC('2015'!O$2:O$50),0))+SUM(IF('2014'!$A$2:$A$50=$A81,TRUNC('2014'!O$2:O$50),0))+SUM(IF('2013'!$A$2:$A$50=$A81,TRUNC('2013'!O$2:O$50),0))+SUM(IF('2012'!$A$2:$A$50=$A81,TRUNC('2012'!O$2:O$50),0))</f>
        <v>24</v>
      </c>
      <c r="AB81" s="21" cm="1">
        <f t="array" ref="AB81">SUM(IF('2024'!$A$2:$A$50=$A81,MOD('2024'!Q$2:Q$50,1),0))+SUM(IF('2023'!$A$2:$A$50=$A81,MOD('2023'!Q$2:Q$50,1),0))+SUM(IF('2022'!$A$2:$A$50=$A81,MOD('2022'!O$2:O$50,1),0))+SUM(IF('2021'!$A$2:$A$50=$A81,MOD('2021'!O$2:O$50,1),0))+SUM(IF('2020'!$A$2:$A$50=$A81,MOD('2020'!O$2:O$50,1),0))+SUM(IF('2019'!$A$2:$A$50=$A81,MOD('2019'!O$2:O$50,1),0))+SUM(IF('2018'!$A$2:$A$50=$A81,MOD('2018'!O$2:O$50,1),0))+SUM(IF('2017'!$A$2:$A$50=$A81,MOD('2017'!O$2:O$50,1),0))+SUM(IF('2016'!$A$2:$A$50=$A81,MOD('2016'!O$2:O$50,1),0))+SUM(IF('2015'!$A$2:$A$50=$A81,MOD('2015'!O$2:O$50,1),0))+SUM(IF('2014'!$A$2:$A$50=$A81,MOD('2014'!O$2:O$50,1),0))+SUM(IF('2013'!$A$2:$A$50=$A81,MOD('2013'!O$2:O$50,1),0))+SUM(IF('2012'!$A$2:$A$50=$A81,MOD('2012'!O$2:O$50,1),0))</f>
        <v>0.30000000000000071</v>
      </c>
      <c r="AC81" s="21">
        <f t="shared" si="6"/>
        <v>0.30000000000000071</v>
      </c>
    </row>
    <row r="82" spans="1:29" ht="14.25" customHeight="1" x14ac:dyDescent="0.6">
      <c r="A82" s="13" t="s">
        <v>99</v>
      </c>
      <c r="B82" s="14">
        <f>SUMIF('2024'!$A$2:$A$50,$A82,'2024'!B$2:B$50)+SUMIF('2023'!$A$2:$A$50,$A82,'2023'!B$2:B$50)+SUMIF('2022'!$A$2:$A$50,$A82,'2022'!B$2:B$50)+SUMIF('2021'!$A$2:$A$50,$A82,'2021'!B$2:B$50)+SUMIF('2020'!$A$2:$A$50,$A82,'2020'!B$2:B$50)+SUMIF('2019'!$A$2:$A$50,$A82,'2019'!B$2:B$50)+SUMIF('2018'!$A$2:$A$50,$A82,'2018'!B$2:B$50)+SUMIF('2017'!$A$2:$A$50,$A82,'2017'!B$2:B$50)+SUMIF('2016'!$A$2:$A$50,$A82,'2016'!B$2:B$50)+SUMIF('2015'!$A$2:$A$50,$A82,'2015'!B$2:B$50)+SUMIF('2014'!$A$2:$A$50,$A82,'2014'!B$2:B$50)+SUMIF('2013'!$A$2:$A$50,$A82,'2013'!B$2:B$50)+SUMIF('2012'!$A$2:$A$50,$A82,'2012'!B$2:B$50)</f>
        <v>20</v>
      </c>
      <c r="C82" s="14">
        <f>SUMIF('2024'!$A$2:$A$50,$A82,'2024'!C$2:C$50)+SUMIF('2023'!$A$2:$A$50,$A82,'2023'!C$2:C$50)+SUMIF('2022'!$A$2:$A$50,$A82,'2022'!C$2:C$50)+SUMIF('2021'!$A$2:$A$50,$A82,'2021'!C$2:C$50)+SUMIF('2020'!$A$2:$A$50,$A82,'2020'!C$2:C$50)+SUMIF('2019'!$A$2:$A$50,$A82,'2019'!C$2:C$50)+SUMIF('2018'!$A$2:$A$50,$A82,'2018'!C$2:C$50)+SUMIF('2017'!$A$2:$A$50,$A82,'2017'!C$2:C$50)+SUMIF('2016'!$A$2:$A$50,$A82,'2016'!C$2:C$50)+SUMIF('2015'!$A$2:$A$50,$A82,'2015'!C$2:C$50)+SUMIF('2014'!$A$2:$A$50,$A82,'2014'!C$2:C$50)+SUMIF('2013'!$A$2:$A$50,$A82,'2013'!C$2:C$50)+SUMIF('2012'!$A$2:$A$50,$A82,'2012'!C$2:C$50)</f>
        <v>20</v>
      </c>
      <c r="D82" s="14">
        <f>SUMIF('2024'!$A$2:$A$50,$A82,'2024'!D$2:D$50)+SUMIF('2023'!$A$2:$A$50,$A82,'2023'!D$2:D$50)+SUMIF('2022'!$A$2:$A$50,$A82,'2022'!D$2:D$50)+SUMIF('2021'!$A$2:$A$50,$A82,'2021'!D$2:D$50)+SUMIF('2020'!$A$2:$A$50,$A82,'2020'!D$2:D$50)+SUMIF('2019'!$A$2:$A$50,$A82,'2019'!D$2:D$50)+SUMIF('2018'!$A$2:$A$50,$A82,'2018'!D$2:D$50)+SUMIF('2017'!$A$2:$A$50,$A82,'2017'!D$2:D$50)+SUMIF('2016'!$A$2:$A$50,$A82,'2016'!D$2:D$50)+SUMIF('2015'!$A$2:$A$50,$A82,'2015'!D$2:D$50)+SUMIF('2014'!$A$2:$A$50,$A82,'2014'!D$2:D$50)+SUMIF('2013'!$A$2:$A$50,$A82,'2013'!D$2:D$50)+SUMIF('2012'!$A$2:$A$50,$A82,'2012'!D$2:D$50)</f>
        <v>585</v>
      </c>
      <c r="E82" s="14" cm="1">
        <f t="array" ref="E82">MAX(IF('2024'!$A$2:$A$50=$A82,'2024'!E$2:E$50),IF('2023'!$A$2:$A$50=$A82,'2023'!E$2:E$50),IF('2022'!$A$2:$A$50=$A82,'2022'!E$2:E$50),IF('2021'!$A$2:$A$50=$A82,'2021'!E$2:E$50),IF('2020'!$A$2:$A$50=$A82,'2020'!E$2:E$50),IF('2019'!$A$2:$A$50=$A82,'2019'!E$2:E$50),IF('2018'!$A$2:$A$50=$A82,'2018'!E$2:E$50),IF('2017'!$A$2:$A$50=$A82,'2017'!E$2:E$50),IF('2016'!$A$2:$A$50=$A82,'2016'!E$2:E$50),IF('2015'!$A$2:$A$50=$A82,'2015'!E$2:E$50),IF('2014'!$A$2:$A$50=$A82,'2014'!E$2:E$50),IF('2013'!$A$2:$A$50=$A82,'2013'!E$2:E$50),IF('2012'!$A$2:$A$50=$A82,'2012'!E$2:E$50))</f>
        <v>109</v>
      </c>
      <c r="F82" s="14">
        <f>SUMIF('2024'!$A$2:$A$50,$A82,'2024'!F$2:F$50)+SUMIF('2023'!$A$2:$A$50,$A82,'2023'!F$2:F$50)+SUMIF('2022'!$A$2:$A$50,$A82,'2022'!F$2:F$50)+SUMIF('2021'!$A$2:$A$50,$A82,'2021'!F$2:F$50)+SUMIF('2020'!$A$2:$A$50,$A82,'2020'!F$2:F$50)+SUMIF('2019'!$A$2:$A$50,$A82,'2019'!F$2:F$50)+SUMIF('2018'!$A$2:$A$50,$A82,'2018'!F$2:F$50)+SUMIF('2017'!$A$2:$A$50,$A82,'2017'!F$2:F$50)+SUMIF('2016'!$A$2:$A$50,$A82,'2016'!F$2:F$50)+SUMIF('2015'!$A$2:$A$50,$A82,'2015'!F$2:F$50)+SUMIF('2014'!$A$2:$A$50,$A82,'2014'!F$2:F$50)+SUMIF('2013'!$A$2:$A$50,$A82,'2013'!F$2:F$50)+SUMIF('2012'!$A$2:$A$50,$A82,'2012'!F$2:F$50)</f>
        <v>7</v>
      </c>
      <c r="G82" s="15">
        <f t="shared" si="13"/>
        <v>45</v>
      </c>
      <c r="H82" s="14">
        <f>SUMIF('2024'!$A$2:$A$50,$A82,'2024'!H$2:H$50)+SUMIF('2023'!$A$2:$A$50,$A82,'2023'!H$2:H$50)+SUMIF('2022'!$A$2:$A$50,$A82,'2022'!H$2:H$50)+SUMIF('2021'!$A$2:$A$50,$A82,'2021'!H$2:H$50)+SUMIF('2020'!$A$2:$A$50,$A82,'2020'!H$2:H$50)+SUMIF('2019'!$A$2:$A$50,$A82,'2019'!H$2:H$50)+SUMIF('2018'!$A$2:$A$50,$A82,'2018'!H$2:H$50)+SUMIF('2017'!$A$2:$A$50,$A82,'2017'!H$2:H$50)+SUMIF('2016'!$A$2:$A$50,$A82,'2016'!H$2:H$50)+SUMIF('2015'!$A$2:$A$50,$A82,'2015'!H$2:H$50)+SUMIF('2014'!$A$2:$A$50,$A82,'2014'!H$2:H$50)+SUMIF('2013'!$A$2:$A$50,$A82,'2013'!H$2:H$50)+SUMIF('2012'!$A$2:$A$50,$A82,'2012'!H$2:H$50)</f>
        <v>1</v>
      </c>
      <c r="I82" s="14">
        <f>SUMIF('2024'!$A$2:$A$50,$A82,'2024'!I$2:I$50)+SUMIF('2023'!$A$2:$A$50,$A82,'2023'!I$2:I$50)+SUMIF('2022'!$A$2:$A$50,$A82,'2022'!I$2:I$50)+SUMIF('2021'!$A$2:$A$50,$A82,'2021'!I$2:I$50)+SUMIF('2020'!$A$2:$A$50,$A82,'2020'!I$2:I$50)+SUMIF('2019'!$A$2:$A$50,$A82,'2019'!I$2:I$50)+SUMIF('2018'!$A$2:$A$50,$A82,'2018'!I$2:I$50)+SUMIF('2017'!$A$2:$A$50,$A82,'2017'!I$2:I$50)+SUMIF('2016'!$A$2:$A$50,$A82,'2016'!I$2:I$50)+SUMIF('2015'!$A$2:$A$50,$A82,'2015'!I$2:I$50)+SUMIF('2014'!$A$2:$A$50,$A82,'2014'!I$2:I$50)+SUMIF('2013'!$A$2:$A$50,$A82,'2013'!I$2:I$50)+SUMIF('2012'!$A$2:$A$50,$A82,'2012'!I$2:I$50)</f>
        <v>1</v>
      </c>
      <c r="J82" s="14">
        <f>SUMIF('2024'!$A$2:$A$50,$A82,'2024'!J$2:J$50)+SUMIF('2023'!$A$2:$A$50,$A82,'2023'!J$2:J$50)</f>
        <v>6</v>
      </c>
      <c r="K82" s="14">
        <f>SUMIF('2024'!$A$2:$A$50,$A82,'2024'!K$2:K$50)+SUMIF('2023'!$A$2:$A$50,$A82,'2023'!K$2:K$50)</f>
        <v>0</v>
      </c>
      <c r="L82" s="14">
        <f>SUMIF('2024'!$A$2:$A$50,$A82,'2024'!L$2:L$50)+SUMIF('2023'!$A$2:$A$50,$A82,'2023'!L$2:L$50)+SUMIF('2022'!$A$2:$A$50,$A82,'2022'!J$2:J$50)+SUMIF('2021'!$A$2:$A$50,$A82,'2021'!J$2:J$50)+SUMIF('2020'!$A$2:$A$50,$A82,'2020'!J$2:J$50)+SUMIF('2019'!$A$2:$A$50,$A82,'2019'!J$2:J$50)+SUMIF('2018'!$A$2:$A$50,$A82,'2018'!J$2:J$50)+SUMIF('2017'!$A$2:$A$50,$A82,'2017'!J$2:J$50)+SUMIF('2016'!$A$2:$A$50,$A82,'2016'!J$2:J$50)+SUMIF('2015'!$A$2:$A$50,$A82,'2015'!J$2:J$50)+SUMIF('2014'!$A$2:$A$50,$A82,'2014'!J$2:J$50)+SUMIF('2013'!$A$2:$A$50,$A82,'2013'!J$2:J$50)+SUMIF('2012'!$A$2:$A$50,$A82,'2012'!J$2:J$50)</f>
        <v>0</v>
      </c>
      <c r="M82" s="14">
        <f>SUMIF('2024'!$A$2:$A$50,$A82,'2024'!M$2:M$50)+SUMIF('2023'!$A$2:$A$50,$A82,'2023'!M$2:M$50)+SUMIF('2022'!$A$2:$A$50,$A82,'2022'!K$2:K$50)+SUMIF('2021'!$A$2:$A$50,$A82,'2021'!K$2:K$50)+SUMIF('2020'!$A$2:$A$50,$A82,'2020'!K$2:K$50)+SUMIF('2019'!$A$2:$A$50,$A82,'2019'!K$2:K$50)+SUMIF('2018'!$A$2:$A$50,$A82,'2018'!K$2:K$50)+SUMIF('2017'!$A$2:$A$50,$A82,'2017'!K$2:K$50)+SUMIF('2016'!$A$2:$A$50,$A82,'2016'!K$2:K$50)+SUMIF('2015'!$A$2:$A$50,$A82,'2015'!K$2:K$50)+SUMIF('2014'!$A$2:$A$50,$A82,'2014'!K$2:K$50)+SUMIF('2013'!$A$2:$A$50,$A82,'2013'!K$2:K$50)+SUMIF('2012'!$A$2:$A$50,$A82,'2012'!K$2:K$50)</f>
        <v>9</v>
      </c>
      <c r="N82" s="14">
        <f>SUMIF('2024'!$A$2:$A$50,$A82,'2024'!N$2:N$50)+SUMIF('2023'!$A$2:$A$50,$A82,'2023'!N$2:N$50)+SUMIF('2022'!$A$2:$A$50,$A82,'2022'!L$2:L$50)+SUMIF('2021'!$A$2:$A$50,$A82,'2021'!L$2:L$50)+SUMIF('2020'!$A$2:$A$50,$A82,'2020'!L$2:L$50)+SUMIF('2019'!$A$2:$A$50,$A82,'2019'!L$2:L$50)+SUMIF('2018'!$A$2:$A$50,$A82,'2018'!L$2:L$50)+SUMIF('2017'!$A$2:$A$50,$A82,'2017'!L$2:L$50)+SUMIF('2016'!$A$2:$A$50,$A82,'2016'!L$2:L$50)+SUMIF('2015'!$A$2:$A$50,$A82,'2015'!L$2:L$50)+SUMIF('2014'!$A$2:$A$50,$A82,'2014'!L$2:L$50)+SUMIF('2013'!$A$2:$A$50,$A82,'2013'!L$2:L$50)+SUMIF('2012'!$A$2:$A$50,$A82,'2012'!L$2:L$50)</f>
        <v>3</v>
      </c>
      <c r="O82" s="14">
        <f>SUMIF('2024'!$A$2:$A$50,$A82,'2024'!O$2:O$50)+SUMIF('2023'!$A$2:$A$50,$A82,'2023'!O$2:O$50)+SUMIF('2022'!$A$2:$A$50,$A82,'2022'!M$2:M$50)+SUMIF('2021'!$A$2:$A$50,$A82,'2021'!M$2:M$50)+SUMIF('2020'!$A$2:$A$50,$A82,'2020'!M$2:M$50)+SUMIF('2019'!$A$2:$A$50,$A82,'2019'!M$2:M$50)+SUMIF('2018'!$A$2:$A$50,$A82,'2018'!M$2:M$50)+SUMIF('2017'!$A$2:$A$50,$A82,'2017'!M$2:M$50)+SUMIF('2016'!$A$2:$A$50,$A82,'2016'!M$2:M$50)+SUMIF('2015'!$A$2:$A$50,$A82,'2015'!M$2:M$50)+SUMIF('2014'!$A$2:$A$50,$A82,'2014'!M$2:M$50)+SUMIF('2013'!$A$2:$A$50,$A82,'2013'!M$2:M$50)+SUMIF('2012'!$A$2:$A$50,$A82,'2012'!M$2:M$50)</f>
        <v>0</v>
      </c>
      <c r="P82" s="14">
        <f t="shared" si="14"/>
        <v>12</v>
      </c>
      <c r="Q82" s="14">
        <f t="shared" si="15"/>
        <v>103.1</v>
      </c>
      <c r="R82" s="14">
        <f>SUMIF('2024'!$A$2:$A$50,$A82,'2024'!R$2:R$50)+SUMIF('2023'!$A$2:$A$50,$A82,'2023'!R$2:R$50)+SUMIF('2022'!$A$2:$A$50,$A82,'2022'!P$2:P$50)+SUMIF('2021'!$A$2:$A$50,$A82,'2021'!P$2:P$50)+SUMIF('2020'!$A$2:$A$50,$A82,'2020'!P$2:P$50)+SUMIF('2019'!$A$2:$A$50,$A82,'2019'!P$2:P$50)+SUMIF('2018'!$A$2:$A$50,$A82,'2018'!P$2:P$50)+SUMIF('2017'!$A$2:$A$50,$A82,'2017'!P$2:P$50)+SUMIF('2016'!$A$2:$A$50,$A82,'2016'!P$2:P$50)+SUMIF('2015'!$A$2:$A$50,$A82,'2015'!P$2:P$50)+SUMIF('2014'!$A$2:$A$50,$A82,'2014'!P$2:P$50)+SUMIF('2013'!$A$2:$A$50,$A82,'2013'!P$2:P$50)+SUMIF('2012'!$A$2:$A$50,$A82,'2012'!P$2:P$50)</f>
        <v>397</v>
      </c>
      <c r="S82" s="14">
        <f>SUMIF('2024'!$A$2:$A$50,$A82,'2024'!S$2:S$50)+SUMIF('2023'!$A$2:$A$50,$A82,'2023'!S$2:S$50)+SUMIF('2022'!$A$2:$A$50,$A82,'2022'!Q$2:Q$50)+SUMIF('2021'!$A$2:$A$50,$A82,'2021'!Q$2:Q$50)+SUMIF('2020'!$A$2:$A$50,$A82,'2020'!Q$2:Q$50)+SUMIF('2019'!$A$2:$A$50,$A82,'2019'!Q$2:Q$50)+SUMIF('2018'!$A$2:$A$50,$A82,'2018'!Q$2:Q$50)+SUMIF('2017'!$A$2:$A$50,$A82,'2017'!Q$2:Q$50)+SUMIF('2016'!$A$2:$A$50,$A82,'2016'!Q$2:Q$50)+SUMIF('2015'!$A$2:$A$50,$A82,'2015'!Q$2:Q$50)+SUMIF('2014'!$A$2:$A$50,$A82,'2014'!Q$2:Q$50)+SUMIF('2013'!$A$2:$A$50,$A82,'2013'!Q$2:Q$50)+SUMIF('2012'!$A$2:$A$50,$A82,'2012'!Q$2:Q$50)</f>
        <v>36</v>
      </c>
      <c r="T82" s="15">
        <f t="shared" si="16"/>
        <v>11.027777777777779</v>
      </c>
      <c r="U82" s="15">
        <f t="shared" si="17"/>
        <v>3.8506304558680893</v>
      </c>
      <c r="V82" s="16">
        <f t="shared" si="18"/>
        <v>17.194444444444443</v>
      </c>
      <c r="W82" s="17" cm="1">
        <f t="array" ref="W82">MAX(IF('2024'!$A$2:$A$50=$A82,'2024'!$W$2:$W$50),IF('2023'!$A$2:$A$50=$A82,'2023'!$W$2:$W$50),IF('2022'!$A$2:$A$50=$A82,'2022'!$U$2:U$50),IF('2021'!$A$2:$A$50=$A82,'2021'!$U$2:U$50),IF('2020'!$A$2:$A$50=$A82,'2020'!$U$2:U$50),IF('2019'!$A$2:$A$50=$A82,'2019'!$U$2:U$50),IF('2018'!$A$2:$A$50=$A82,'2018'!$U$2:U$50),IF('2017'!$A$2:$A$50=$A82,'2017'!$U$2:U$50),IF('2016'!$A$2:$A$50=$A82,'2016'!$U$2:U$50),IF('2015'!$A$2:$A$50=$A82,'2015'!$U$2:U$50),IF('2014'!$A$2:$A$50=$A82,'2014'!$U$2:U$50),IF('2013'!$A$2:$A$50=$A82,'2013'!$U$2:U$50),IF('2012'!$A$2:$A$50=$A82,'2012'!$U$2:U$50))</f>
        <v>4</v>
      </c>
      <c r="X82" s="18" t="s">
        <v>23</v>
      </c>
      <c r="Y82" s="19" cm="1">
        <f t="array" ref="Y82">MIN(IF(IF('2024'!$A$2:A$50=$A82,1,0)*IF('2024'!$W$2:$W$50=$W82,1,0)&gt;0,'2024'!$Y$2:$Y$50),IF(IF('2023'!$A$2:A$50=$A82,1,0)*IF('2023'!$W$2:$W$50=$W82,1,0)&gt;0,'2023'!$Y$2:$Y$50),IF(IF('2022'!$A$2:A$50=$A82,1,0)*IF('2022'!$U$2:$U$50=$W82,1,0)&gt;0,'2022'!$W$2:$W$50),IF(IF('2021'!$A$2:A$50=$A82,1,0)*IF('2021'!$U$2:$U$50=$W82,1,0)&gt;0,'2021'!$W$2:$W$50),IF(IF('2020'!$A$2:A$50=$A82,1,0)*IF('2020'!$U$2:$U$50=$W82,1,0)&gt;0,'2020'!$W$2:$W$50),IF(IF('2019'!$A$2:A$50=$A82,1,0)*IF('2019'!$U$2:$U$50=$W82,1,0)&gt;0,'2019'!$W$2:$W$50),IF(IF('2018'!$A$2:A$50=$A82,1,0)*IF('2018'!$U$2:$U$50=$W82,1,0)&gt;0,'2018'!$W$2:$W$50),IF(IF('2017'!$A$2:A$50=$A82,1,0)*IF('2017'!$U$2:$U$50=$W82,1,0)&gt;0,'2017'!$W$2:$W$50),IF(IF('2016'!$A$2:A$50=$A82,1,0)*IF('2016'!$U$2:$U$50=$W82,1,0)&gt;0,'2016'!$W$2:$W$50),IF(IF('2015'!$A$2:A$50=$A82,1,0)*IF('2015'!$U$2:$U$50=$W82,1,0)&gt;0,'2015'!$W$2:$W$50),IF(IF('2014'!$A$2:A$50=$A82,1,0)*IF('2014'!$U$2:$U$50=$W82,1,0)&gt;0,'2014'!$W$2:$W$50),IF(IF('2013'!$A$2:A$50=$A82,1,0)*IF('2013'!$U$2:$U$50=$W82,1,0)&gt;0,'2013'!$W$2:$W$50),IF(IF('2012'!$A$2:A$50=$A82,1,0)*IF('2012'!$U$2:$U$50=$W82,1,0)&gt;0,'2012'!$W$2:$W$50))</f>
        <v>6</v>
      </c>
      <c r="Z82" s="20"/>
      <c r="AA82" s="21" cm="1">
        <f t="array" ref="AA82">SUM(IF('2024'!$A$2:$A$50=$A82,TRUNC('2024'!Q$2:Q$50),0))+SUM(IF('2023'!$A$2:$A$50=$A82,TRUNC('2023'!Q$2:Q$50),0))+SUM(IF('2022'!$A$2:$A$50=$A82,TRUNC('2022'!O$2:O$50),0))+SUM(IF('2021'!$A$2:$A$50=$A82,TRUNC('2021'!O$2:O$50),0))+SUM(IF('2020'!$A$2:$A$50=$A82,TRUNC('2020'!O$2:O$50),0))+SUM(IF('2019'!$A$2:$A$50=$A82,TRUNC('2019'!O$2:O$50),0))+SUM(IF('2018'!$A$2:$A$50=$A82,TRUNC('2018'!O$2:O$50),0))+SUM(IF('2017'!$A$2:$A$50=$A82,TRUNC('2017'!O$2:O$50),0))+SUM(IF('2016'!$A$2:$A$50=$A82,TRUNC('2016'!O$2:O$50),0))+SUM(IF('2015'!$A$2:$A$50=$A82,TRUNC('2015'!O$2:O$50),0))+SUM(IF('2014'!$A$2:$A$50=$A82,TRUNC('2014'!O$2:O$50),0))+SUM(IF('2013'!$A$2:$A$50=$A82,TRUNC('2013'!O$2:O$50),0))+SUM(IF('2012'!$A$2:$A$50=$A82,TRUNC('2012'!O$2:O$50),0))</f>
        <v>102</v>
      </c>
      <c r="AB82" s="21" cm="1">
        <f t="array" ref="AB82">SUM(IF('2024'!$A$2:$A$50=$A82,MOD('2024'!Q$2:Q$50,1),0))+SUM(IF('2023'!$A$2:$A$50=$A82,MOD('2023'!Q$2:Q$50,1),0))+SUM(IF('2022'!$A$2:$A$50=$A82,MOD('2022'!O$2:O$50,1),0))+SUM(IF('2021'!$A$2:$A$50=$A82,MOD('2021'!O$2:O$50,1),0))+SUM(IF('2020'!$A$2:$A$50=$A82,MOD('2020'!O$2:O$50,1),0))+SUM(IF('2019'!$A$2:$A$50=$A82,MOD('2019'!O$2:O$50,1),0))+SUM(IF('2018'!$A$2:$A$50=$A82,MOD('2018'!O$2:O$50,1),0))+SUM(IF('2017'!$A$2:$A$50=$A82,MOD('2017'!O$2:O$50,1),0))+SUM(IF('2016'!$A$2:$A$50=$A82,MOD('2016'!O$2:O$50,1),0))+SUM(IF('2015'!$A$2:$A$50=$A82,MOD('2015'!O$2:O$50,1),0))+SUM(IF('2014'!$A$2:$A$50=$A82,MOD('2014'!O$2:O$50,1),0))+SUM(IF('2013'!$A$2:$A$50=$A82,MOD('2013'!O$2:O$50,1),0))+SUM(IF('2012'!$A$2:$A$50=$A82,MOD('2012'!O$2:O$50,1),0))</f>
        <v>0.69999999999999929</v>
      </c>
      <c r="AC82" s="21">
        <f t="shared" si="6"/>
        <v>1.0999999999999992</v>
      </c>
    </row>
    <row r="83" spans="1:29" ht="14.25" customHeight="1" x14ac:dyDescent="0.6">
      <c r="A83" s="13" t="s">
        <v>100</v>
      </c>
      <c r="B83" s="14">
        <f>SUMIF('2024'!$A$2:$A$50,$A83,'2024'!B$2:B$50)+SUMIF('2023'!$A$2:$A$50,$A83,'2023'!B$2:B$50)+SUMIF('2022'!$A$2:$A$50,$A83,'2022'!B$2:B$50)+SUMIF('2021'!$A$2:$A$50,$A83,'2021'!B$2:B$50)+SUMIF('2020'!$A$2:$A$50,$A83,'2020'!B$2:B$50)+SUMIF('2019'!$A$2:$A$50,$A83,'2019'!B$2:B$50)+SUMIF('2018'!$A$2:$A$50,$A83,'2018'!B$2:B$50)+SUMIF('2017'!$A$2:$A$50,$A83,'2017'!B$2:B$50)+SUMIF('2016'!$A$2:$A$50,$A83,'2016'!B$2:B$50)+SUMIF('2015'!$A$2:$A$50,$A83,'2015'!B$2:B$50)+SUMIF('2014'!$A$2:$A$50,$A83,'2014'!B$2:B$50)+SUMIF('2013'!$A$2:$A$50,$A83,'2013'!B$2:B$50)+SUMIF('2012'!$A$2:$A$50,$A83,'2012'!B$2:B$50)</f>
        <v>14</v>
      </c>
      <c r="C83" s="14">
        <f>SUMIF('2024'!$A$2:$A$50,$A83,'2024'!C$2:C$50)+SUMIF('2023'!$A$2:$A$50,$A83,'2023'!C$2:C$50)+SUMIF('2022'!$A$2:$A$50,$A83,'2022'!C$2:C$50)+SUMIF('2021'!$A$2:$A$50,$A83,'2021'!C$2:C$50)+SUMIF('2020'!$A$2:$A$50,$A83,'2020'!C$2:C$50)+SUMIF('2019'!$A$2:$A$50,$A83,'2019'!C$2:C$50)+SUMIF('2018'!$A$2:$A$50,$A83,'2018'!C$2:C$50)+SUMIF('2017'!$A$2:$A$50,$A83,'2017'!C$2:C$50)+SUMIF('2016'!$A$2:$A$50,$A83,'2016'!C$2:C$50)+SUMIF('2015'!$A$2:$A$50,$A83,'2015'!C$2:C$50)+SUMIF('2014'!$A$2:$A$50,$A83,'2014'!C$2:C$50)+SUMIF('2013'!$A$2:$A$50,$A83,'2013'!C$2:C$50)+SUMIF('2012'!$A$2:$A$50,$A83,'2012'!C$2:C$50)</f>
        <v>11</v>
      </c>
      <c r="D83" s="14">
        <f>SUMIF('2024'!$A$2:$A$50,$A83,'2024'!D$2:D$50)+SUMIF('2023'!$A$2:$A$50,$A83,'2023'!D$2:D$50)+SUMIF('2022'!$A$2:$A$50,$A83,'2022'!D$2:D$50)+SUMIF('2021'!$A$2:$A$50,$A83,'2021'!D$2:D$50)+SUMIF('2020'!$A$2:$A$50,$A83,'2020'!D$2:D$50)+SUMIF('2019'!$A$2:$A$50,$A83,'2019'!D$2:D$50)+SUMIF('2018'!$A$2:$A$50,$A83,'2018'!D$2:D$50)+SUMIF('2017'!$A$2:$A$50,$A83,'2017'!D$2:D$50)+SUMIF('2016'!$A$2:$A$50,$A83,'2016'!D$2:D$50)+SUMIF('2015'!$A$2:$A$50,$A83,'2015'!D$2:D$50)+SUMIF('2014'!$A$2:$A$50,$A83,'2014'!D$2:D$50)+SUMIF('2013'!$A$2:$A$50,$A83,'2013'!D$2:D$50)+SUMIF('2012'!$A$2:$A$50,$A83,'2012'!D$2:D$50)</f>
        <v>168</v>
      </c>
      <c r="E83" s="14" cm="1">
        <f t="array" ref="E83">MAX(IF('2024'!$A$2:$A$50=$A83,'2024'!E$2:E$50),IF('2023'!$A$2:$A$50=$A83,'2023'!E$2:E$50),IF('2022'!$A$2:$A$50=$A83,'2022'!E$2:E$50),IF('2021'!$A$2:$A$50=$A83,'2021'!E$2:E$50),IF('2020'!$A$2:$A$50=$A83,'2020'!E$2:E$50),IF('2019'!$A$2:$A$50=$A83,'2019'!E$2:E$50),IF('2018'!$A$2:$A$50=$A83,'2018'!E$2:E$50),IF('2017'!$A$2:$A$50=$A83,'2017'!E$2:E$50),IF('2016'!$A$2:$A$50=$A83,'2016'!E$2:E$50),IF('2015'!$A$2:$A$50=$A83,'2015'!E$2:E$50),IF('2014'!$A$2:$A$50=$A83,'2014'!E$2:E$50),IF('2013'!$A$2:$A$50=$A83,'2013'!E$2:E$50),IF('2012'!$A$2:$A$50=$A83,'2012'!E$2:E$50))</f>
        <v>52</v>
      </c>
      <c r="F83" s="14">
        <f>SUMIF('2024'!$A$2:$A$50,$A83,'2024'!F$2:F$50)+SUMIF('2023'!$A$2:$A$50,$A83,'2023'!F$2:F$50)+SUMIF('2022'!$A$2:$A$50,$A83,'2022'!F$2:F$50)+SUMIF('2021'!$A$2:$A$50,$A83,'2021'!F$2:F$50)+SUMIF('2020'!$A$2:$A$50,$A83,'2020'!F$2:F$50)+SUMIF('2019'!$A$2:$A$50,$A83,'2019'!F$2:F$50)+SUMIF('2018'!$A$2:$A$50,$A83,'2018'!F$2:F$50)+SUMIF('2017'!$A$2:$A$50,$A83,'2017'!F$2:F$50)+SUMIF('2016'!$A$2:$A$50,$A83,'2016'!F$2:F$50)+SUMIF('2015'!$A$2:$A$50,$A83,'2015'!F$2:F$50)+SUMIF('2014'!$A$2:$A$50,$A83,'2014'!F$2:F$50)+SUMIF('2013'!$A$2:$A$50,$A83,'2013'!F$2:F$50)+SUMIF('2012'!$A$2:$A$50,$A83,'2012'!F$2:F$50)</f>
        <v>2</v>
      </c>
      <c r="G83" s="15">
        <f t="shared" si="13"/>
        <v>18.666666666666668</v>
      </c>
      <c r="H83" s="14">
        <f>SUMIF('2024'!$A$2:$A$50,$A83,'2024'!H$2:H$50)+SUMIF('2023'!$A$2:$A$50,$A83,'2023'!H$2:H$50)+SUMIF('2022'!$A$2:$A$50,$A83,'2022'!H$2:H$50)+SUMIF('2021'!$A$2:$A$50,$A83,'2021'!H$2:H$50)+SUMIF('2020'!$A$2:$A$50,$A83,'2020'!H$2:H$50)+SUMIF('2019'!$A$2:$A$50,$A83,'2019'!H$2:H$50)+SUMIF('2018'!$A$2:$A$50,$A83,'2018'!H$2:H$50)+SUMIF('2017'!$A$2:$A$50,$A83,'2017'!H$2:H$50)+SUMIF('2016'!$A$2:$A$50,$A83,'2016'!H$2:H$50)+SUMIF('2015'!$A$2:$A$50,$A83,'2015'!H$2:H$50)+SUMIF('2014'!$A$2:$A$50,$A83,'2014'!H$2:H$50)+SUMIF('2013'!$A$2:$A$50,$A83,'2013'!H$2:H$50)+SUMIF('2012'!$A$2:$A$50,$A83,'2012'!H$2:H$50)</f>
        <v>1</v>
      </c>
      <c r="I83" s="14">
        <f>SUMIF('2024'!$A$2:$A$50,$A83,'2024'!I$2:I$50)+SUMIF('2023'!$A$2:$A$50,$A83,'2023'!I$2:I$50)+SUMIF('2022'!$A$2:$A$50,$A83,'2022'!I$2:I$50)+SUMIF('2021'!$A$2:$A$50,$A83,'2021'!I$2:I$50)+SUMIF('2020'!$A$2:$A$50,$A83,'2020'!I$2:I$50)+SUMIF('2019'!$A$2:$A$50,$A83,'2019'!I$2:I$50)+SUMIF('2018'!$A$2:$A$50,$A83,'2018'!I$2:I$50)+SUMIF('2017'!$A$2:$A$50,$A83,'2017'!I$2:I$50)+SUMIF('2016'!$A$2:$A$50,$A83,'2016'!I$2:I$50)+SUMIF('2015'!$A$2:$A$50,$A83,'2015'!I$2:I$50)+SUMIF('2014'!$A$2:$A$50,$A83,'2014'!I$2:I$50)+SUMIF('2013'!$A$2:$A$50,$A83,'2013'!I$2:I$50)+SUMIF('2012'!$A$2:$A$50,$A83,'2012'!I$2:I$50)</f>
        <v>0</v>
      </c>
      <c r="J83" s="14">
        <f>SUMIF('2024'!$A$2:$A$50,$A83,'2024'!J$2:J$50)+SUMIF('2023'!$A$2:$A$50,$A83,'2023'!J$2:J$50)</f>
        <v>0</v>
      </c>
      <c r="K83" s="14">
        <f>SUMIF('2024'!$A$2:$A$50,$A83,'2024'!K$2:K$50)+SUMIF('2023'!$A$2:$A$50,$A83,'2023'!K$2:K$50)</f>
        <v>0</v>
      </c>
      <c r="L83" s="14">
        <f>SUMIF('2024'!$A$2:$A$50,$A83,'2024'!L$2:L$50)+SUMIF('2023'!$A$2:$A$50,$A83,'2023'!L$2:L$50)+SUMIF('2022'!$A$2:$A$50,$A83,'2022'!J$2:J$50)+SUMIF('2021'!$A$2:$A$50,$A83,'2021'!J$2:J$50)+SUMIF('2020'!$A$2:$A$50,$A83,'2020'!J$2:J$50)+SUMIF('2019'!$A$2:$A$50,$A83,'2019'!J$2:J$50)+SUMIF('2018'!$A$2:$A$50,$A83,'2018'!J$2:J$50)+SUMIF('2017'!$A$2:$A$50,$A83,'2017'!J$2:J$50)+SUMIF('2016'!$A$2:$A$50,$A83,'2016'!J$2:J$50)+SUMIF('2015'!$A$2:$A$50,$A83,'2015'!J$2:J$50)+SUMIF('2014'!$A$2:$A$50,$A83,'2014'!J$2:J$50)+SUMIF('2013'!$A$2:$A$50,$A83,'2013'!J$2:J$50)+SUMIF('2012'!$A$2:$A$50,$A83,'2012'!J$2:J$50)</f>
        <v>0</v>
      </c>
      <c r="M83" s="14">
        <f>SUMIF('2024'!$A$2:$A$50,$A83,'2024'!M$2:M$50)+SUMIF('2023'!$A$2:$A$50,$A83,'2023'!M$2:M$50)+SUMIF('2022'!$A$2:$A$50,$A83,'2022'!K$2:K$50)+SUMIF('2021'!$A$2:$A$50,$A83,'2021'!K$2:K$50)+SUMIF('2020'!$A$2:$A$50,$A83,'2020'!K$2:K$50)+SUMIF('2019'!$A$2:$A$50,$A83,'2019'!K$2:K$50)+SUMIF('2018'!$A$2:$A$50,$A83,'2018'!K$2:K$50)+SUMIF('2017'!$A$2:$A$50,$A83,'2017'!K$2:K$50)+SUMIF('2016'!$A$2:$A$50,$A83,'2016'!K$2:K$50)+SUMIF('2015'!$A$2:$A$50,$A83,'2015'!K$2:K$50)+SUMIF('2014'!$A$2:$A$50,$A83,'2014'!K$2:K$50)+SUMIF('2013'!$A$2:$A$50,$A83,'2013'!K$2:K$50)+SUMIF('2012'!$A$2:$A$50,$A83,'2012'!K$2:K$50)</f>
        <v>9</v>
      </c>
      <c r="N83" s="14">
        <f>SUMIF('2024'!$A$2:$A$50,$A83,'2024'!N$2:N$50)+SUMIF('2023'!$A$2:$A$50,$A83,'2023'!N$2:N$50)+SUMIF('2022'!$A$2:$A$50,$A83,'2022'!L$2:L$50)+SUMIF('2021'!$A$2:$A$50,$A83,'2021'!L$2:L$50)+SUMIF('2020'!$A$2:$A$50,$A83,'2020'!L$2:L$50)+SUMIF('2019'!$A$2:$A$50,$A83,'2019'!L$2:L$50)+SUMIF('2018'!$A$2:$A$50,$A83,'2018'!L$2:L$50)+SUMIF('2017'!$A$2:$A$50,$A83,'2017'!L$2:L$50)+SUMIF('2016'!$A$2:$A$50,$A83,'2016'!L$2:L$50)+SUMIF('2015'!$A$2:$A$50,$A83,'2015'!L$2:L$50)+SUMIF('2014'!$A$2:$A$50,$A83,'2014'!L$2:L$50)+SUMIF('2013'!$A$2:$A$50,$A83,'2013'!L$2:L$50)+SUMIF('2012'!$A$2:$A$50,$A83,'2012'!L$2:L$50)</f>
        <v>2</v>
      </c>
      <c r="O83" s="14">
        <f>SUMIF('2024'!$A$2:$A$50,$A83,'2024'!O$2:O$50)+SUMIF('2023'!$A$2:$A$50,$A83,'2023'!O$2:O$50)+SUMIF('2022'!$A$2:$A$50,$A83,'2022'!M$2:M$50)+SUMIF('2021'!$A$2:$A$50,$A83,'2021'!M$2:M$50)+SUMIF('2020'!$A$2:$A$50,$A83,'2020'!M$2:M$50)+SUMIF('2019'!$A$2:$A$50,$A83,'2019'!M$2:M$50)+SUMIF('2018'!$A$2:$A$50,$A83,'2018'!M$2:M$50)+SUMIF('2017'!$A$2:$A$50,$A83,'2017'!M$2:M$50)+SUMIF('2016'!$A$2:$A$50,$A83,'2016'!M$2:M$50)+SUMIF('2015'!$A$2:$A$50,$A83,'2015'!M$2:M$50)+SUMIF('2014'!$A$2:$A$50,$A83,'2014'!M$2:M$50)+SUMIF('2013'!$A$2:$A$50,$A83,'2013'!M$2:M$50)+SUMIF('2012'!$A$2:$A$50,$A83,'2012'!M$2:M$50)</f>
        <v>0</v>
      </c>
      <c r="P83" s="14">
        <f t="shared" si="14"/>
        <v>11</v>
      </c>
      <c r="Q83" s="14">
        <f t="shared" si="15"/>
        <v>43</v>
      </c>
      <c r="R83" s="14">
        <f>SUMIF('2024'!$A$2:$A$50,$A83,'2024'!R$2:R$50)+SUMIF('2023'!$A$2:$A$50,$A83,'2023'!R$2:R$50)+SUMIF('2022'!$A$2:$A$50,$A83,'2022'!P$2:P$50)+SUMIF('2021'!$A$2:$A$50,$A83,'2021'!P$2:P$50)+SUMIF('2020'!$A$2:$A$50,$A83,'2020'!P$2:P$50)+SUMIF('2019'!$A$2:$A$50,$A83,'2019'!P$2:P$50)+SUMIF('2018'!$A$2:$A$50,$A83,'2018'!P$2:P$50)+SUMIF('2017'!$A$2:$A$50,$A83,'2017'!P$2:P$50)+SUMIF('2016'!$A$2:$A$50,$A83,'2016'!P$2:P$50)+SUMIF('2015'!$A$2:$A$50,$A83,'2015'!P$2:P$50)+SUMIF('2014'!$A$2:$A$50,$A83,'2014'!P$2:P$50)+SUMIF('2013'!$A$2:$A$50,$A83,'2013'!P$2:P$50)+SUMIF('2012'!$A$2:$A$50,$A83,'2012'!P$2:P$50)</f>
        <v>280</v>
      </c>
      <c r="S83" s="14">
        <f>SUMIF('2024'!$A$2:$A$50,$A83,'2024'!S$2:S$50)+SUMIF('2023'!$A$2:$A$50,$A83,'2023'!S$2:S$50)+SUMIF('2022'!$A$2:$A$50,$A83,'2022'!Q$2:Q$50)+SUMIF('2021'!$A$2:$A$50,$A83,'2021'!Q$2:Q$50)+SUMIF('2020'!$A$2:$A$50,$A83,'2020'!Q$2:Q$50)+SUMIF('2019'!$A$2:$A$50,$A83,'2019'!Q$2:Q$50)+SUMIF('2018'!$A$2:$A$50,$A83,'2018'!Q$2:Q$50)+SUMIF('2017'!$A$2:$A$50,$A83,'2017'!Q$2:Q$50)+SUMIF('2016'!$A$2:$A$50,$A83,'2016'!Q$2:Q$50)+SUMIF('2015'!$A$2:$A$50,$A83,'2015'!Q$2:Q$50)+SUMIF('2014'!$A$2:$A$50,$A83,'2014'!Q$2:Q$50)+SUMIF('2013'!$A$2:$A$50,$A83,'2013'!Q$2:Q$50)+SUMIF('2012'!$A$2:$A$50,$A83,'2012'!Q$2:Q$50)</f>
        <v>8</v>
      </c>
      <c r="T83" s="15">
        <f t="shared" si="16"/>
        <v>35</v>
      </c>
      <c r="U83" s="15">
        <f t="shared" si="17"/>
        <v>6.5116279069767442</v>
      </c>
      <c r="V83" s="16">
        <f t="shared" si="18"/>
        <v>32.25</v>
      </c>
      <c r="W83" s="17" cm="1">
        <f t="array" ref="W83">MAX(IF('2024'!$A$2:$A$50=$A83,'2024'!$W$2:$W$50),IF('2023'!$A$2:$A$50=$A83,'2023'!$W$2:$W$50),IF('2022'!$A$2:$A$50=$A83,'2022'!$U$2:U$50),IF('2021'!$A$2:$A$50=$A83,'2021'!$U$2:U$50),IF('2020'!$A$2:$A$50=$A83,'2020'!$U$2:U$50),IF('2019'!$A$2:$A$50=$A83,'2019'!$U$2:U$50),IF('2018'!$A$2:$A$50=$A83,'2018'!$U$2:U$50),IF('2017'!$A$2:$A$50=$A83,'2017'!$U$2:U$50),IF('2016'!$A$2:$A$50=$A83,'2016'!$U$2:U$50),IF('2015'!$A$2:$A$50=$A83,'2015'!$U$2:U$50),IF('2014'!$A$2:$A$50=$A83,'2014'!$U$2:U$50),IF('2013'!$A$2:$A$50=$A83,'2013'!$U$2:U$50),IF('2012'!$A$2:$A$50=$A83,'2012'!$U$2:U$50))</f>
        <v>2</v>
      </c>
      <c r="X83" s="18" t="s">
        <v>23</v>
      </c>
      <c r="Y83" s="19" cm="1">
        <f t="array" ref="Y83">MIN(IF(IF('2024'!$A$2:A$50=$A83,1,0)*IF('2024'!$W$2:$W$50=$W83,1,0)&gt;0,'2024'!$Y$2:$Y$50),IF(IF('2023'!$A$2:A$50=$A83,1,0)*IF('2023'!$W$2:$W$50=$W83,1,0)&gt;0,'2023'!$Y$2:$Y$50),IF(IF('2022'!$A$2:A$50=$A83,1,0)*IF('2022'!$U$2:$U$50=$W83,1,0)&gt;0,'2022'!$W$2:$W$50),IF(IF('2021'!$A$2:A$50=$A83,1,0)*IF('2021'!$U$2:$U$50=$W83,1,0)&gt;0,'2021'!$W$2:$W$50),IF(IF('2020'!$A$2:A$50=$A83,1,0)*IF('2020'!$U$2:$U$50=$W83,1,0)&gt;0,'2020'!$W$2:$W$50),IF(IF('2019'!$A$2:A$50=$A83,1,0)*IF('2019'!$U$2:$U$50=$W83,1,0)&gt;0,'2019'!$W$2:$W$50),IF(IF('2018'!$A$2:A$50=$A83,1,0)*IF('2018'!$U$2:$U$50=$W83,1,0)&gt;0,'2018'!$W$2:$W$50),IF(IF('2017'!$A$2:A$50=$A83,1,0)*IF('2017'!$U$2:$U$50=$W83,1,0)&gt;0,'2017'!$W$2:$W$50),IF(IF('2016'!$A$2:A$50=$A83,1,0)*IF('2016'!$U$2:$U$50=$W83,1,0)&gt;0,'2016'!$W$2:$W$50),IF(IF('2015'!$A$2:A$50=$A83,1,0)*IF('2015'!$U$2:$U$50=$W83,1,0)&gt;0,'2015'!$W$2:$W$50),IF(IF('2014'!$A$2:A$50=$A83,1,0)*IF('2014'!$U$2:$U$50=$W83,1,0)&gt;0,'2014'!$W$2:$W$50),IF(IF('2013'!$A$2:A$50=$A83,1,0)*IF('2013'!$U$2:$U$50=$W83,1,0)&gt;0,'2013'!$W$2:$W$50),IF(IF('2012'!$A$2:A$50=$A83,1,0)*IF('2012'!$U$2:$U$50=$W83,1,0)&gt;0,'2012'!$W$2:$W$50))</f>
        <v>31</v>
      </c>
      <c r="Z83" s="20"/>
      <c r="AA83" s="21" cm="1">
        <f t="array" ref="AA83">SUM(IF('2024'!$A$2:$A$50=$A83,TRUNC('2024'!Q$2:Q$50),0))+SUM(IF('2023'!$A$2:$A$50=$A83,TRUNC('2023'!Q$2:Q$50),0))+SUM(IF('2022'!$A$2:$A$50=$A83,TRUNC('2022'!O$2:O$50),0))+SUM(IF('2021'!$A$2:$A$50=$A83,TRUNC('2021'!O$2:O$50),0))+SUM(IF('2020'!$A$2:$A$50=$A83,TRUNC('2020'!O$2:O$50),0))+SUM(IF('2019'!$A$2:$A$50=$A83,TRUNC('2019'!O$2:O$50),0))+SUM(IF('2018'!$A$2:$A$50=$A83,TRUNC('2018'!O$2:O$50),0))+SUM(IF('2017'!$A$2:$A$50=$A83,TRUNC('2017'!O$2:O$50),0))+SUM(IF('2016'!$A$2:$A$50=$A83,TRUNC('2016'!O$2:O$50),0))+SUM(IF('2015'!$A$2:$A$50=$A83,TRUNC('2015'!O$2:O$50),0))+SUM(IF('2014'!$A$2:$A$50=$A83,TRUNC('2014'!O$2:O$50),0))+SUM(IF('2013'!$A$2:$A$50=$A83,TRUNC('2013'!O$2:O$50),0))+SUM(IF('2012'!$A$2:$A$50=$A83,TRUNC('2012'!O$2:O$50),0))</f>
        <v>43</v>
      </c>
      <c r="AB83" s="21" cm="1">
        <f t="array" ref="AB83">SUM(IF('2024'!$A$2:$A$50=$A83,MOD('2024'!Q$2:Q$50,1),0))+SUM(IF('2023'!$A$2:$A$50=$A83,MOD('2023'!Q$2:Q$50,1),0))+SUM(IF('2022'!$A$2:$A$50=$A83,MOD('2022'!O$2:O$50,1),0))+SUM(IF('2021'!$A$2:$A$50=$A83,MOD('2021'!O$2:O$50,1),0))+SUM(IF('2020'!$A$2:$A$50=$A83,MOD('2020'!O$2:O$50,1),0))+SUM(IF('2019'!$A$2:$A$50=$A83,MOD('2019'!O$2:O$50,1),0))+SUM(IF('2018'!$A$2:$A$50=$A83,MOD('2018'!O$2:O$50,1),0))+SUM(IF('2017'!$A$2:$A$50=$A83,MOD('2017'!O$2:O$50,1),0))+SUM(IF('2016'!$A$2:$A$50=$A83,MOD('2016'!O$2:O$50,1),0))+SUM(IF('2015'!$A$2:$A$50=$A83,MOD('2015'!O$2:O$50,1),0))+SUM(IF('2014'!$A$2:$A$50=$A83,MOD('2014'!O$2:O$50,1),0))+SUM(IF('2013'!$A$2:$A$50=$A83,MOD('2013'!O$2:O$50,1),0))+SUM(IF('2012'!$A$2:$A$50=$A83,MOD('2012'!O$2:O$50,1),0))</f>
        <v>0</v>
      </c>
      <c r="AC83" s="21">
        <f t="shared" si="6"/>
        <v>0</v>
      </c>
    </row>
    <row r="84" spans="1:29" ht="14.25" customHeight="1" x14ac:dyDescent="0.6">
      <c r="A84" s="13" t="s">
        <v>101</v>
      </c>
      <c r="B84" s="14">
        <f>SUMIF('2024'!$A$2:$A$50,$A84,'2024'!B$2:B$50)+SUMIF('2023'!$A$2:$A$50,$A84,'2023'!B$2:B$50)+SUMIF('2022'!$A$2:$A$50,$A84,'2022'!B$2:B$50)+SUMIF('2021'!$A$2:$A$50,$A84,'2021'!B$2:B$50)+SUMIF('2020'!$A$2:$A$50,$A84,'2020'!B$2:B$50)+SUMIF('2019'!$A$2:$A$50,$A84,'2019'!B$2:B$50)+SUMIF('2018'!$A$2:$A$50,$A84,'2018'!B$2:B$50)+SUMIF('2017'!$A$2:$A$50,$A84,'2017'!B$2:B$50)+SUMIF('2016'!$A$2:$A$50,$A84,'2016'!B$2:B$50)+SUMIF('2015'!$A$2:$A$50,$A84,'2015'!B$2:B$50)+SUMIF('2014'!$A$2:$A$50,$A84,'2014'!B$2:B$50)+SUMIF('2013'!$A$2:$A$50,$A84,'2013'!B$2:B$50)+SUMIF('2012'!$A$2:$A$50,$A84,'2012'!B$2:B$50)</f>
        <v>32</v>
      </c>
      <c r="C84" s="14">
        <f>SUMIF('2024'!$A$2:$A$50,$A84,'2024'!C$2:C$50)+SUMIF('2023'!$A$2:$A$50,$A84,'2023'!C$2:C$50)+SUMIF('2022'!$A$2:$A$50,$A84,'2022'!C$2:C$50)+SUMIF('2021'!$A$2:$A$50,$A84,'2021'!C$2:C$50)+SUMIF('2020'!$A$2:$A$50,$A84,'2020'!C$2:C$50)+SUMIF('2019'!$A$2:$A$50,$A84,'2019'!C$2:C$50)+SUMIF('2018'!$A$2:$A$50,$A84,'2018'!C$2:C$50)+SUMIF('2017'!$A$2:$A$50,$A84,'2017'!C$2:C$50)+SUMIF('2016'!$A$2:$A$50,$A84,'2016'!C$2:C$50)+SUMIF('2015'!$A$2:$A$50,$A84,'2015'!C$2:C$50)+SUMIF('2014'!$A$2:$A$50,$A84,'2014'!C$2:C$50)+SUMIF('2013'!$A$2:$A$50,$A84,'2013'!C$2:C$50)+SUMIF('2012'!$A$2:$A$50,$A84,'2012'!C$2:C$50)</f>
        <v>32</v>
      </c>
      <c r="D84" s="14">
        <f>SUMIF('2024'!$A$2:$A$50,$A84,'2024'!D$2:D$50)+SUMIF('2023'!$A$2:$A$50,$A84,'2023'!D$2:D$50)+SUMIF('2022'!$A$2:$A$50,$A84,'2022'!D$2:D$50)+SUMIF('2021'!$A$2:$A$50,$A84,'2021'!D$2:D$50)+SUMIF('2020'!$A$2:$A$50,$A84,'2020'!D$2:D$50)+SUMIF('2019'!$A$2:$A$50,$A84,'2019'!D$2:D$50)+SUMIF('2018'!$A$2:$A$50,$A84,'2018'!D$2:D$50)+SUMIF('2017'!$A$2:$A$50,$A84,'2017'!D$2:D$50)+SUMIF('2016'!$A$2:$A$50,$A84,'2016'!D$2:D$50)+SUMIF('2015'!$A$2:$A$50,$A84,'2015'!D$2:D$50)+SUMIF('2014'!$A$2:$A$50,$A84,'2014'!D$2:D$50)+SUMIF('2013'!$A$2:$A$50,$A84,'2013'!D$2:D$50)+SUMIF('2012'!$A$2:$A$50,$A84,'2012'!D$2:D$50)</f>
        <v>564</v>
      </c>
      <c r="E84" s="14" cm="1">
        <f t="array" ref="E84">MAX(IF('2024'!$A$2:$A$50=$A84,'2024'!E$2:E$50),IF('2023'!$A$2:$A$50=$A84,'2023'!E$2:E$50),IF('2022'!$A$2:$A$50=$A84,'2022'!E$2:E$50),IF('2021'!$A$2:$A$50=$A84,'2021'!E$2:E$50),IF('2020'!$A$2:$A$50=$A84,'2020'!E$2:E$50),IF('2019'!$A$2:$A$50=$A84,'2019'!E$2:E$50),IF('2018'!$A$2:$A$50=$A84,'2018'!E$2:E$50),IF('2017'!$A$2:$A$50=$A84,'2017'!E$2:E$50),IF('2016'!$A$2:$A$50=$A84,'2016'!E$2:E$50),IF('2015'!$A$2:$A$50=$A84,'2015'!E$2:E$50),IF('2014'!$A$2:$A$50=$A84,'2014'!E$2:E$50),IF('2013'!$A$2:$A$50=$A84,'2013'!E$2:E$50),IF('2012'!$A$2:$A$50=$A84,'2012'!E$2:E$50))</f>
        <v>63</v>
      </c>
      <c r="F84" s="14">
        <f>SUMIF('2024'!$A$2:$A$50,$A84,'2024'!F$2:F$50)+SUMIF('2023'!$A$2:$A$50,$A84,'2023'!F$2:F$50)+SUMIF('2022'!$A$2:$A$50,$A84,'2022'!F$2:F$50)+SUMIF('2021'!$A$2:$A$50,$A84,'2021'!F$2:F$50)+SUMIF('2020'!$A$2:$A$50,$A84,'2020'!F$2:F$50)+SUMIF('2019'!$A$2:$A$50,$A84,'2019'!F$2:F$50)+SUMIF('2018'!$A$2:$A$50,$A84,'2018'!F$2:F$50)+SUMIF('2017'!$A$2:$A$50,$A84,'2017'!F$2:F$50)+SUMIF('2016'!$A$2:$A$50,$A84,'2016'!F$2:F$50)+SUMIF('2015'!$A$2:$A$50,$A84,'2015'!F$2:F$50)+SUMIF('2014'!$A$2:$A$50,$A84,'2014'!F$2:F$50)+SUMIF('2013'!$A$2:$A$50,$A84,'2013'!F$2:F$50)+SUMIF('2012'!$A$2:$A$50,$A84,'2012'!F$2:F$50)</f>
        <v>3</v>
      </c>
      <c r="G84" s="15">
        <f t="shared" si="13"/>
        <v>19.448275862068964</v>
      </c>
      <c r="H84" s="14">
        <f>SUMIF('2024'!$A$2:$A$50,$A84,'2024'!H$2:H$50)+SUMIF('2023'!$A$2:$A$50,$A84,'2023'!H$2:H$50)+SUMIF('2022'!$A$2:$A$50,$A84,'2022'!H$2:H$50)+SUMIF('2021'!$A$2:$A$50,$A84,'2021'!H$2:H$50)+SUMIF('2020'!$A$2:$A$50,$A84,'2020'!H$2:H$50)+SUMIF('2019'!$A$2:$A$50,$A84,'2019'!H$2:H$50)+SUMIF('2018'!$A$2:$A$50,$A84,'2018'!H$2:H$50)+SUMIF('2017'!$A$2:$A$50,$A84,'2017'!H$2:H$50)+SUMIF('2016'!$A$2:$A$50,$A84,'2016'!H$2:H$50)+SUMIF('2015'!$A$2:$A$50,$A84,'2015'!H$2:H$50)+SUMIF('2014'!$A$2:$A$50,$A84,'2014'!H$2:H$50)+SUMIF('2013'!$A$2:$A$50,$A84,'2013'!H$2:H$50)+SUMIF('2012'!$A$2:$A$50,$A84,'2012'!H$2:H$50)</f>
        <v>3</v>
      </c>
      <c r="I84" s="14">
        <f>SUMIF('2024'!$A$2:$A$50,$A84,'2024'!I$2:I$50)+SUMIF('2023'!$A$2:$A$50,$A84,'2023'!I$2:I$50)+SUMIF('2022'!$A$2:$A$50,$A84,'2022'!I$2:I$50)+SUMIF('2021'!$A$2:$A$50,$A84,'2021'!I$2:I$50)+SUMIF('2020'!$A$2:$A$50,$A84,'2020'!I$2:I$50)+SUMIF('2019'!$A$2:$A$50,$A84,'2019'!I$2:I$50)+SUMIF('2018'!$A$2:$A$50,$A84,'2018'!I$2:I$50)+SUMIF('2017'!$A$2:$A$50,$A84,'2017'!I$2:I$50)+SUMIF('2016'!$A$2:$A$50,$A84,'2016'!I$2:I$50)+SUMIF('2015'!$A$2:$A$50,$A84,'2015'!I$2:I$50)+SUMIF('2014'!$A$2:$A$50,$A84,'2014'!I$2:I$50)+SUMIF('2013'!$A$2:$A$50,$A84,'2013'!I$2:I$50)+SUMIF('2012'!$A$2:$A$50,$A84,'2012'!I$2:I$50)</f>
        <v>0</v>
      </c>
      <c r="J84" s="14">
        <f>SUMIF('2024'!$A$2:$A$50,$A84,'2024'!J$2:J$50)+SUMIF('2023'!$A$2:$A$50,$A84,'2023'!J$2:J$50)</f>
        <v>2</v>
      </c>
      <c r="K84" s="14">
        <f>SUMIF('2024'!$A$2:$A$50,$A84,'2024'!K$2:K$50)+SUMIF('2023'!$A$2:$A$50,$A84,'2023'!K$2:K$50)</f>
        <v>0</v>
      </c>
      <c r="L84" s="14">
        <f>SUMIF('2024'!$A$2:$A$50,$A84,'2024'!L$2:L$50)+SUMIF('2023'!$A$2:$A$50,$A84,'2023'!L$2:L$50)+SUMIF('2022'!$A$2:$A$50,$A84,'2022'!J$2:J$50)+SUMIF('2021'!$A$2:$A$50,$A84,'2021'!J$2:J$50)+SUMIF('2020'!$A$2:$A$50,$A84,'2020'!J$2:J$50)+SUMIF('2019'!$A$2:$A$50,$A84,'2019'!J$2:J$50)+SUMIF('2018'!$A$2:$A$50,$A84,'2018'!J$2:J$50)+SUMIF('2017'!$A$2:$A$50,$A84,'2017'!J$2:J$50)+SUMIF('2016'!$A$2:$A$50,$A84,'2016'!J$2:J$50)+SUMIF('2015'!$A$2:$A$50,$A84,'2015'!J$2:J$50)+SUMIF('2014'!$A$2:$A$50,$A84,'2014'!J$2:J$50)+SUMIF('2013'!$A$2:$A$50,$A84,'2013'!J$2:J$50)+SUMIF('2012'!$A$2:$A$50,$A84,'2012'!J$2:J$50)</f>
        <v>2</v>
      </c>
      <c r="M84" s="14">
        <f>SUMIF('2024'!$A$2:$A$50,$A84,'2024'!M$2:M$50)+SUMIF('2023'!$A$2:$A$50,$A84,'2023'!M$2:M$50)+SUMIF('2022'!$A$2:$A$50,$A84,'2022'!K$2:K$50)+SUMIF('2021'!$A$2:$A$50,$A84,'2021'!K$2:K$50)+SUMIF('2020'!$A$2:$A$50,$A84,'2020'!K$2:K$50)+SUMIF('2019'!$A$2:$A$50,$A84,'2019'!K$2:K$50)+SUMIF('2018'!$A$2:$A$50,$A84,'2018'!K$2:K$50)+SUMIF('2017'!$A$2:$A$50,$A84,'2017'!K$2:K$50)+SUMIF('2016'!$A$2:$A$50,$A84,'2016'!K$2:K$50)+SUMIF('2015'!$A$2:$A$50,$A84,'2015'!K$2:K$50)+SUMIF('2014'!$A$2:$A$50,$A84,'2014'!K$2:K$50)+SUMIF('2013'!$A$2:$A$50,$A84,'2013'!K$2:K$50)+SUMIF('2012'!$A$2:$A$50,$A84,'2012'!K$2:K$50)</f>
        <v>15</v>
      </c>
      <c r="N84" s="14">
        <f>SUMIF('2024'!$A$2:$A$50,$A84,'2024'!N$2:N$50)+SUMIF('2023'!$A$2:$A$50,$A84,'2023'!N$2:N$50)+SUMIF('2022'!$A$2:$A$50,$A84,'2022'!L$2:L$50)+SUMIF('2021'!$A$2:$A$50,$A84,'2021'!L$2:L$50)+SUMIF('2020'!$A$2:$A$50,$A84,'2020'!L$2:L$50)+SUMIF('2019'!$A$2:$A$50,$A84,'2019'!L$2:L$50)+SUMIF('2018'!$A$2:$A$50,$A84,'2018'!L$2:L$50)+SUMIF('2017'!$A$2:$A$50,$A84,'2017'!L$2:L$50)+SUMIF('2016'!$A$2:$A$50,$A84,'2016'!L$2:L$50)+SUMIF('2015'!$A$2:$A$50,$A84,'2015'!L$2:L$50)+SUMIF('2014'!$A$2:$A$50,$A84,'2014'!L$2:L$50)+SUMIF('2013'!$A$2:$A$50,$A84,'2013'!L$2:L$50)+SUMIF('2012'!$A$2:$A$50,$A84,'2012'!L$2:L$50)</f>
        <v>0</v>
      </c>
      <c r="O84" s="14">
        <f>SUMIF('2024'!$A$2:$A$50,$A84,'2024'!O$2:O$50)+SUMIF('2023'!$A$2:$A$50,$A84,'2023'!O$2:O$50)+SUMIF('2022'!$A$2:$A$50,$A84,'2022'!M$2:M$50)+SUMIF('2021'!$A$2:$A$50,$A84,'2021'!M$2:M$50)+SUMIF('2020'!$A$2:$A$50,$A84,'2020'!M$2:M$50)+SUMIF('2019'!$A$2:$A$50,$A84,'2019'!M$2:M$50)+SUMIF('2018'!$A$2:$A$50,$A84,'2018'!M$2:M$50)+SUMIF('2017'!$A$2:$A$50,$A84,'2017'!M$2:M$50)+SUMIF('2016'!$A$2:$A$50,$A84,'2016'!M$2:M$50)+SUMIF('2015'!$A$2:$A$50,$A84,'2015'!M$2:M$50)+SUMIF('2014'!$A$2:$A$50,$A84,'2014'!M$2:M$50)+SUMIF('2013'!$A$2:$A$50,$A84,'2013'!M$2:M$50)+SUMIF('2012'!$A$2:$A$50,$A84,'2012'!M$2:M$50)</f>
        <v>0</v>
      </c>
      <c r="P84" s="14">
        <f t="shared" si="14"/>
        <v>15</v>
      </c>
      <c r="Q84" s="14">
        <f t="shared" si="15"/>
        <v>48.300000000000004</v>
      </c>
      <c r="R84" s="14">
        <f>SUMIF('2024'!$A$2:$A$50,$A84,'2024'!R$2:R$50)+SUMIF('2023'!$A$2:$A$50,$A84,'2023'!R$2:R$50)+SUMIF('2022'!$A$2:$A$50,$A84,'2022'!P$2:P$50)+SUMIF('2021'!$A$2:$A$50,$A84,'2021'!P$2:P$50)+SUMIF('2020'!$A$2:$A$50,$A84,'2020'!P$2:P$50)+SUMIF('2019'!$A$2:$A$50,$A84,'2019'!P$2:P$50)+SUMIF('2018'!$A$2:$A$50,$A84,'2018'!P$2:P$50)+SUMIF('2017'!$A$2:$A$50,$A84,'2017'!P$2:P$50)+SUMIF('2016'!$A$2:$A$50,$A84,'2016'!P$2:P$50)+SUMIF('2015'!$A$2:$A$50,$A84,'2015'!P$2:P$50)+SUMIF('2014'!$A$2:$A$50,$A84,'2014'!P$2:P$50)+SUMIF('2013'!$A$2:$A$50,$A84,'2013'!P$2:P$50)+SUMIF('2012'!$A$2:$A$50,$A84,'2012'!P$2:P$50)</f>
        <v>326</v>
      </c>
      <c r="S84" s="14">
        <f>SUMIF('2024'!$A$2:$A$50,$A84,'2024'!S$2:S$50)+SUMIF('2023'!$A$2:$A$50,$A84,'2023'!S$2:S$50)+SUMIF('2022'!$A$2:$A$50,$A84,'2022'!Q$2:Q$50)+SUMIF('2021'!$A$2:$A$50,$A84,'2021'!Q$2:Q$50)+SUMIF('2020'!$A$2:$A$50,$A84,'2020'!Q$2:Q$50)+SUMIF('2019'!$A$2:$A$50,$A84,'2019'!Q$2:Q$50)+SUMIF('2018'!$A$2:$A$50,$A84,'2018'!Q$2:Q$50)+SUMIF('2017'!$A$2:$A$50,$A84,'2017'!Q$2:Q$50)+SUMIF('2016'!$A$2:$A$50,$A84,'2016'!Q$2:Q$50)+SUMIF('2015'!$A$2:$A$50,$A84,'2015'!Q$2:Q$50)+SUMIF('2014'!$A$2:$A$50,$A84,'2014'!Q$2:Q$50)+SUMIF('2013'!$A$2:$A$50,$A84,'2013'!Q$2:Q$50)+SUMIF('2012'!$A$2:$A$50,$A84,'2012'!Q$2:Q$50)</f>
        <v>13</v>
      </c>
      <c r="T84" s="15">
        <f t="shared" si="16"/>
        <v>25.076923076923077</v>
      </c>
      <c r="U84" s="15">
        <f t="shared" si="17"/>
        <v>6.749482401656314</v>
      </c>
      <c r="V84" s="16">
        <f t="shared" si="18"/>
        <v>22.38461538461539</v>
      </c>
      <c r="W84" s="17" cm="1">
        <f t="array" ref="W84">MAX(IF('2024'!$A$2:$A$50=$A84,'2024'!$W$2:$W$50),IF('2023'!$A$2:$A$50=$A84,'2023'!$W$2:$W$50),IF('2022'!$A$2:$A$50=$A84,'2022'!$U$2:U$50),IF('2021'!$A$2:$A$50=$A84,'2021'!$U$2:U$50),IF('2020'!$A$2:$A$50=$A84,'2020'!$U$2:U$50),IF('2019'!$A$2:$A$50=$A84,'2019'!$U$2:U$50),IF('2018'!$A$2:$A$50=$A84,'2018'!$U$2:U$50),IF('2017'!$A$2:$A$50=$A84,'2017'!$U$2:U$50),IF('2016'!$A$2:$A$50=$A84,'2016'!$U$2:U$50),IF('2015'!$A$2:$A$50=$A84,'2015'!$U$2:U$50),IF('2014'!$A$2:$A$50=$A84,'2014'!$U$2:U$50),IF('2013'!$A$2:$A$50=$A84,'2013'!$U$2:U$50),IF('2012'!$A$2:$A$50=$A84,'2012'!$U$2:U$50))</f>
        <v>3</v>
      </c>
      <c r="X84" s="18" t="s">
        <v>23</v>
      </c>
      <c r="Y84" s="19" cm="1">
        <f t="array" ref="Y84">MIN(IF(IF('2024'!$A$2:A$50=$A84,1,0)*IF('2024'!$W$2:$W$50=$W84,1,0)&gt;0,'2024'!$Y$2:$Y$50),IF(IF('2023'!$A$2:A$50=$A84,1,0)*IF('2023'!$W$2:$W$50=$W84,1,0)&gt;0,'2023'!$Y$2:$Y$50),IF(IF('2022'!$A$2:A$50=$A84,1,0)*IF('2022'!$U$2:$U$50=$W84,1,0)&gt;0,'2022'!$W$2:$W$50),IF(IF('2021'!$A$2:A$50=$A84,1,0)*IF('2021'!$U$2:$U$50=$W84,1,0)&gt;0,'2021'!$W$2:$W$50),IF(IF('2020'!$A$2:A$50=$A84,1,0)*IF('2020'!$U$2:$U$50=$W84,1,0)&gt;0,'2020'!$W$2:$W$50),IF(IF('2019'!$A$2:A$50=$A84,1,0)*IF('2019'!$U$2:$U$50=$W84,1,0)&gt;0,'2019'!$W$2:$W$50),IF(IF('2018'!$A$2:A$50=$A84,1,0)*IF('2018'!$U$2:$U$50=$W84,1,0)&gt;0,'2018'!$W$2:$W$50),IF(IF('2017'!$A$2:A$50=$A84,1,0)*IF('2017'!$U$2:$U$50=$W84,1,0)&gt;0,'2017'!$W$2:$W$50),IF(IF('2016'!$A$2:A$50=$A84,1,0)*IF('2016'!$U$2:$U$50=$W84,1,0)&gt;0,'2016'!$W$2:$W$50),IF(IF('2015'!$A$2:A$50=$A84,1,0)*IF('2015'!$U$2:$U$50=$W84,1,0)&gt;0,'2015'!$W$2:$W$50),IF(IF('2014'!$A$2:A$50=$A84,1,0)*IF('2014'!$U$2:$U$50=$W84,1,0)&gt;0,'2014'!$W$2:$W$50),IF(IF('2013'!$A$2:A$50=$A84,1,0)*IF('2013'!$U$2:$U$50=$W84,1,0)&gt;0,'2013'!$W$2:$W$50),IF(IF('2012'!$A$2:A$50=$A84,1,0)*IF('2012'!$U$2:$U$50=$W84,1,0)&gt;0,'2012'!$W$2:$W$50))</f>
        <v>19</v>
      </c>
      <c r="Z84" s="20"/>
      <c r="AA84" s="21" cm="1">
        <f t="array" ref="AA84">SUM(IF('2024'!$A$2:$A$50=$A84,TRUNC('2024'!Q$2:Q$50),0))+SUM(IF('2023'!$A$2:$A$50=$A84,TRUNC('2023'!Q$2:Q$50),0))+SUM(IF('2022'!$A$2:$A$50=$A84,TRUNC('2022'!O$2:O$50),0))+SUM(IF('2021'!$A$2:$A$50=$A84,TRUNC('2021'!O$2:O$50),0))+SUM(IF('2020'!$A$2:$A$50=$A84,TRUNC('2020'!O$2:O$50),0))+SUM(IF('2019'!$A$2:$A$50=$A84,TRUNC('2019'!O$2:O$50),0))+SUM(IF('2018'!$A$2:$A$50=$A84,TRUNC('2018'!O$2:O$50),0))+SUM(IF('2017'!$A$2:$A$50=$A84,TRUNC('2017'!O$2:O$50),0))+SUM(IF('2016'!$A$2:$A$50=$A84,TRUNC('2016'!O$2:O$50),0))+SUM(IF('2015'!$A$2:$A$50=$A84,TRUNC('2015'!O$2:O$50),0))+SUM(IF('2014'!$A$2:$A$50=$A84,TRUNC('2014'!O$2:O$50),0))+SUM(IF('2013'!$A$2:$A$50=$A84,TRUNC('2013'!O$2:O$50),0))+SUM(IF('2012'!$A$2:$A$50=$A84,TRUNC('2012'!O$2:O$50),0))</f>
        <v>48</v>
      </c>
      <c r="AB84" s="21" cm="1">
        <f t="array" ref="AB84">SUM(IF('2024'!$A$2:$A$50=$A84,MOD('2024'!Q$2:Q$50,1),0))+SUM(IF('2023'!$A$2:$A$50=$A84,MOD('2023'!Q$2:Q$50,1),0))+SUM(IF('2022'!$A$2:$A$50=$A84,MOD('2022'!O$2:O$50,1),0))+SUM(IF('2021'!$A$2:$A$50=$A84,MOD('2021'!O$2:O$50,1),0))+SUM(IF('2020'!$A$2:$A$50=$A84,MOD('2020'!O$2:O$50,1),0))+SUM(IF('2019'!$A$2:$A$50=$A84,MOD('2019'!O$2:O$50,1),0))+SUM(IF('2018'!$A$2:$A$50=$A84,MOD('2018'!O$2:O$50,1),0))+SUM(IF('2017'!$A$2:$A$50=$A84,MOD('2017'!O$2:O$50,1),0))+SUM(IF('2016'!$A$2:$A$50=$A84,MOD('2016'!O$2:O$50,1),0))+SUM(IF('2015'!$A$2:$A$50=$A84,MOD('2015'!O$2:O$50,1),0))+SUM(IF('2014'!$A$2:$A$50=$A84,MOD('2014'!O$2:O$50,1),0))+SUM(IF('2013'!$A$2:$A$50=$A84,MOD('2013'!O$2:O$50,1),0))+SUM(IF('2012'!$A$2:$A$50=$A84,MOD('2012'!O$2:O$50,1),0))</f>
        <v>0.30000000000000249</v>
      </c>
      <c r="AC84" s="21">
        <f t="shared" si="6"/>
        <v>0.30000000000000249</v>
      </c>
    </row>
    <row r="85" spans="1:29" ht="14.25" customHeight="1" x14ac:dyDescent="0.6">
      <c r="A85" s="13" t="s">
        <v>102</v>
      </c>
      <c r="B85" s="14">
        <f>SUMIF('2024'!$A$2:$A$50,$A85,'2024'!B$2:B$50)+SUMIF('2023'!$A$2:$A$50,$A85,'2023'!B$2:B$50)+SUMIF('2022'!$A$2:$A$50,$A85,'2022'!B$2:B$50)+SUMIF('2021'!$A$2:$A$50,$A85,'2021'!B$2:B$50)+SUMIF('2020'!$A$2:$A$50,$A85,'2020'!B$2:B$50)+SUMIF('2019'!$A$2:$A$50,$A85,'2019'!B$2:B$50)+SUMIF('2018'!$A$2:$A$50,$A85,'2018'!B$2:B$50)+SUMIF('2017'!$A$2:$A$50,$A85,'2017'!B$2:B$50)+SUMIF('2016'!$A$2:$A$50,$A85,'2016'!B$2:B$50)+SUMIF('2015'!$A$2:$A$50,$A85,'2015'!B$2:B$50)+SUMIF('2014'!$A$2:$A$50,$A85,'2014'!B$2:B$50)+SUMIF('2013'!$A$2:$A$50,$A85,'2013'!B$2:B$50)+SUMIF('2012'!$A$2:$A$50,$A85,'2012'!B$2:B$50)</f>
        <v>13</v>
      </c>
      <c r="C85" s="14">
        <f>SUMIF('2024'!$A$2:$A$50,$A85,'2024'!C$2:C$50)+SUMIF('2023'!$A$2:$A$50,$A85,'2023'!C$2:C$50)+SUMIF('2022'!$A$2:$A$50,$A85,'2022'!C$2:C$50)+SUMIF('2021'!$A$2:$A$50,$A85,'2021'!C$2:C$50)+SUMIF('2020'!$A$2:$A$50,$A85,'2020'!C$2:C$50)+SUMIF('2019'!$A$2:$A$50,$A85,'2019'!C$2:C$50)+SUMIF('2018'!$A$2:$A$50,$A85,'2018'!C$2:C$50)+SUMIF('2017'!$A$2:$A$50,$A85,'2017'!C$2:C$50)+SUMIF('2016'!$A$2:$A$50,$A85,'2016'!C$2:C$50)+SUMIF('2015'!$A$2:$A$50,$A85,'2015'!C$2:C$50)+SUMIF('2014'!$A$2:$A$50,$A85,'2014'!C$2:C$50)+SUMIF('2013'!$A$2:$A$50,$A85,'2013'!C$2:C$50)+SUMIF('2012'!$A$2:$A$50,$A85,'2012'!C$2:C$50)</f>
        <v>13</v>
      </c>
      <c r="D85" s="14">
        <f>SUMIF('2024'!$A$2:$A$50,$A85,'2024'!D$2:D$50)+SUMIF('2023'!$A$2:$A$50,$A85,'2023'!D$2:D$50)+SUMIF('2022'!$A$2:$A$50,$A85,'2022'!D$2:D$50)+SUMIF('2021'!$A$2:$A$50,$A85,'2021'!D$2:D$50)+SUMIF('2020'!$A$2:$A$50,$A85,'2020'!D$2:D$50)+SUMIF('2019'!$A$2:$A$50,$A85,'2019'!D$2:D$50)+SUMIF('2018'!$A$2:$A$50,$A85,'2018'!D$2:D$50)+SUMIF('2017'!$A$2:$A$50,$A85,'2017'!D$2:D$50)+SUMIF('2016'!$A$2:$A$50,$A85,'2016'!D$2:D$50)+SUMIF('2015'!$A$2:$A$50,$A85,'2015'!D$2:D$50)+SUMIF('2014'!$A$2:$A$50,$A85,'2014'!D$2:D$50)+SUMIF('2013'!$A$2:$A$50,$A85,'2013'!D$2:D$50)+SUMIF('2012'!$A$2:$A$50,$A85,'2012'!D$2:D$50)</f>
        <v>415</v>
      </c>
      <c r="E85" s="14" cm="1">
        <f t="array" ref="E85">MAX(IF('2024'!$A$2:$A$50=$A85,'2024'!E$2:E$50),IF('2023'!$A$2:$A$50=$A85,'2023'!E$2:E$50),IF('2022'!$A$2:$A$50=$A85,'2022'!E$2:E$50),IF('2021'!$A$2:$A$50=$A85,'2021'!E$2:E$50),IF('2020'!$A$2:$A$50=$A85,'2020'!E$2:E$50),IF('2019'!$A$2:$A$50=$A85,'2019'!E$2:E$50),IF('2018'!$A$2:$A$50=$A85,'2018'!E$2:E$50),IF('2017'!$A$2:$A$50=$A85,'2017'!E$2:E$50),IF('2016'!$A$2:$A$50=$A85,'2016'!E$2:E$50),IF('2015'!$A$2:$A$50=$A85,'2015'!E$2:E$50),IF('2014'!$A$2:$A$50=$A85,'2014'!E$2:E$50),IF('2013'!$A$2:$A$50=$A85,'2013'!E$2:E$50),IF('2012'!$A$2:$A$50=$A85,'2012'!E$2:E$50))</f>
        <v>86</v>
      </c>
      <c r="F85" s="14">
        <f>SUMIF('2024'!$A$2:$A$50,$A85,'2024'!F$2:F$50)+SUMIF('2023'!$A$2:$A$50,$A85,'2023'!F$2:F$50)+SUMIF('2022'!$A$2:$A$50,$A85,'2022'!F$2:F$50)+SUMIF('2021'!$A$2:$A$50,$A85,'2021'!F$2:F$50)+SUMIF('2020'!$A$2:$A$50,$A85,'2020'!F$2:F$50)+SUMIF('2019'!$A$2:$A$50,$A85,'2019'!F$2:F$50)+SUMIF('2018'!$A$2:$A$50,$A85,'2018'!F$2:F$50)+SUMIF('2017'!$A$2:$A$50,$A85,'2017'!F$2:F$50)+SUMIF('2016'!$A$2:$A$50,$A85,'2016'!F$2:F$50)+SUMIF('2015'!$A$2:$A$50,$A85,'2015'!F$2:F$50)+SUMIF('2014'!$A$2:$A$50,$A85,'2014'!F$2:F$50)+SUMIF('2013'!$A$2:$A$50,$A85,'2013'!F$2:F$50)+SUMIF('2012'!$A$2:$A$50,$A85,'2012'!F$2:F$50)</f>
        <v>0</v>
      </c>
      <c r="G85" s="15">
        <f t="shared" si="13"/>
        <v>31.923076923076923</v>
      </c>
      <c r="H85" s="14">
        <f>SUMIF('2024'!$A$2:$A$50,$A85,'2024'!H$2:H$50)+SUMIF('2023'!$A$2:$A$50,$A85,'2023'!H$2:H$50)+SUMIF('2022'!$A$2:$A$50,$A85,'2022'!H$2:H$50)+SUMIF('2021'!$A$2:$A$50,$A85,'2021'!H$2:H$50)+SUMIF('2020'!$A$2:$A$50,$A85,'2020'!H$2:H$50)+SUMIF('2019'!$A$2:$A$50,$A85,'2019'!H$2:H$50)+SUMIF('2018'!$A$2:$A$50,$A85,'2018'!H$2:H$50)+SUMIF('2017'!$A$2:$A$50,$A85,'2017'!H$2:H$50)+SUMIF('2016'!$A$2:$A$50,$A85,'2016'!H$2:H$50)+SUMIF('2015'!$A$2:$A$50,$A85,'2015'!H$2:H$50)+SUMIF('2014'!$A$2:$A$50,$A85,'2014'!H$2:H$50)+SUMIF('2013'!$A$2:$A$50,$A85,'2013'!H$2:H$50)+SUMIF('2012'!$A$2:$A$50,$A85,'2012'!H$2:H$50)</f>
        <v>4</v>
      </c>
      <c r="I85" s="14">
        <f>SUMIF('2024'!$A$2:$A$50,$A85,'2024'!I$2:I$50)+SUMIF('2023'!$A$2:$A$50,$A85,'2023'!I$2:I$50)+SUMIF('2022'!$A$2:$A$50,$A85,'2022'!I$2:I$50)+SUMIF('2021'!$A$2:$A$50,$A85,'2021'!I$2:I$50)+SUMIF('2020'!$A$2:$A$50,$A85,'2020'!I$2:I$50)+SUMIF('2019'!$A$2:$A$50,$A85,'2019'!I$2:I$50)+SUMIF('2018'!$A$2:$A$50,$A85,'2018'!I$2:I$50)+SUMIF('2017'!$A$2:$A$50,$A85,'2017'!I$2:I$50)+SUMIF('2016'!$A$2:$A$50,$A85,'2016'!I$2:I$50)+SUMIF('2015'!$A$2:$A$50,$A85,'2015'!I$2:I$50)+SUMIF('2014'!$A$2:$A$50,$A85,'2014'!I$2:I$50)+SUMIF('2013'!$A$2:$A$50,$A85,'2013'!I$2:I$50)+SUMIF('2012'!$A$2:$A$50,$A85,'2012'!I$2:I$50)</f>
        <v>0</v>
      </c>
      <c r="J85" s="14">
        <f>SUMIF('2024'!$A$2:$A$50,$A85,'2024'!J$2:J$50)+SUMIF('2023'!$A$2:$A$50,$A85,'2023'!J$2:J$50)</f>
        <v>0</v>
      </c>
      <c r="K85" s="14">
        <f>SUMIF('2024'!$A$2:$A$50,$A85,'2024'!K$2:K$50)+SUMIF('2023'!$A$2:$A$50,$A85,'2023'!K$2:K$50)</f>
        <v>0</v>
      </c>
      <c r="L85" s="14">
        <f>SUMIF('2024'!$A$2:$A$50,$A85,'2024'!L$2:L$50)+SUMIF('2023'!$A$2:$A$50,$A85,'2023'!L$2:L$50)+SUMIF('2022'!$A$2:$A$50,$A85,'2022'!J$2:J$50)+SUMIF('2021'!$A$2:$A$50,$A85,'2021'!J$2:J$50)+SUMIF('2020'!$A$2:$A$50,$A85,'2020'!J$2:J$50)+SUMIF('2019'!$A$2:$A$50,$A85,'2019'!J$2:J$50)+SUMIF('2018'!$A$2:$A$50,$A85,'2018'!J$2:J$50)+SUMIF('2017'!$A$2:$A$50,$A85,'2017'!J$2:J$50)+SUMIF('2016'!$A$2:$A$50,$A85,'2016'!J$2:J$50)+SUMIF('2015'!$A$2:$A$50,$A85,'2015'!J$2:J$50)+SUMIF('2014'!$A$2:$A$50,$A85,'2014'!J$2:J$50)+SUMIF('2013'!$A$2:$A$50,$A85,'2013'!J$2:J$50)+SUMIF('2012'!$A$2:$A$50,$A85,'2012'!J$2:J$50)</f>
        <v>0</v>
      </c>
      <c r="M85" s="14">
        <f>SUMIF('2024'!$A$2:$A$50,$A85,'2024'!M$2:M$50)+SUMIF('2023'!$A$2:$A$50,$A85,'2023'!M$2:M$50)+SUMIF('2022'!$A$2:$A$50,$A85,'2022'!K$2:K$50)+SUMIF('2021'!$A$2:$A$50,$A85,'2021'!K$2:K$50)+SUMIF('2020'!$A$2:$A$50,$A85,'2020'!K$2:K$50)+SUMIF('2019'!$A$2:$A$50,$A85,'2019'!K$2:K$50)+SUMIF('2018'!$A$2:$A$50,$A85,'2018'!K$2:K$50)+SUMIF('2017'!$A$2:$A$50,$A85,'2017'!K$2:K$50)+SUMIF('2016'!$A$2:$A$50,$A85,'2016'!K$2:K$50)+SUMIF('2015'!$A$2:$A$50,$A85,'2015'!K$2:K$50)+SUMIF('2014'!$A$2:$A$50,$A85,'2014'!K$2:K$50)+SUMIF('2013'!$A$2:$A$50,$A85,'2013'!K$2:K$50)+SUMIF('2012'!$A$2:$A$50,$A85,'2012'!K$2:K$50)</f>
        <v>12</v>
      </c>
      <c r="N85" s="14">
        <f>SUMIF('2024'!$A$2:$A$50,$A85,'2024'!N$2:N$50)+SUMIF('2023'!$A$2:$A$50,$A85,'2023'!N$2:N$50)+SUMIF('2022'!$A$2:$A$50,$A85,'2022'!L$2:L$50)+SUMIF('2021'!$A$2:$A$50,$A85,'2021'!L$2:L$50)+SUMIF('2020'!$A$2:$A$50,$A85,'2020'!L$2:L$50)+SUMIF('2019'!$A$2:$A$50,$A85,'2019'!L$2:L$50)+SUMIF('2018'!$A$2:$A$50,$A85,'2018'!L$2:L$50)+SUMIF('2017'!$A$2:$A$50,$A85,'2017'!L$2:L$50)+SUMIF('2016'!$A$2:$A$50,$A85,'2016'!L$2:L$50)+SUMIF('2015'!$A$2:$A$50,$A85,'2015'!L$2:L$50)+SUMIF('2014'!$A$2:$A$50,$A85,'2014'!L$2:L$50)+SUMIF('2013'!$A$2:$A$50,$A85,'2013'!L$2:L$50)+SUMIF('2012'!$A$2:$A$50,$A85,'2012'!L$2:L$50)</f>
        <v>2</v>
      </c>
      <c r="O85" s="14">
        <f>SUMIF('2024'!$A$2:$A$50,$A85,'2024'!O$2:O$50)+SUMIF('2023'!$A$2:$A$50,$A85,'2023'!O$2:O$50)+SUMIF('2022'!$A$2:$A$50,$A85,'2022'!M$2:M$50)+SUMIF('2021'!$A$2:$A$50,$A85,'2021'!M$2:M$50)+SUMIF('2020'!$A$2:$A$50,$A85,'2020'!M$2:M$50)+SUMIF('2019'!$A$2:$A$50,$A85,'2019'!M$2:M$50)+SUMIF('2018'!$A$2:$A$50,$A85,'2018'!M$2:M$50)+SUMIF('2017'!$A$2:$A$50,$A85,'2017'!M$2:M$50)+SUMIF('2016'!$A$2:$A$50,$A85,'2016'!M$2:M$50)+SUMIF('2015'!$A$2:$A$50,$A85,'2015'!M$2:M$50)+SUMIF('2014'!$A$2:$A$50,$A85,'2014'!M$2:M$50)+SUMIF('2013'!$A$2:$A$50,$A85,'2013'!M$2:M$50)+SUMIF('2012'!$A$2:$A$50,$A85,'2012'!M$2:M$50)</f>
        <v>0</v>
      </c>
      <c r="P85" s="14">
        <f t="shared" si="14"/>
        <v>14</v>
      </c>
      <c r="Q85" s="14">
        <f t="shared" si="15"/>
        <v>76.400000000000006</v>
      </c>
      <c r="R85" s="14">
        <f>SUMIF('2024'!$A$2:$A$50,$A85,'2024'!R$2:R$50)+SUMIF('2023'!$A$2:$A$50,$A85,'2023'!R$2:R$50)+SUMIF('2022'!$A$2:$A$50,$A85,'2022'!P$2:P$50)+SUMIF('2021'!$A$2:$A$50,$A85,'2021'!P$2:P$50)+SUMIF('2020'!$A$2:$A$50,$A85,'2020'!P$2:P$50)+SUMIF('2019'!$A$2:$A$50,$A85,'2019'!P$2:P$50)+SUMIF('2018'!$A$2:$A$50,$A85,'2018'!P$2:P$50)+SUMIF('2017'!$A$2:$A$50,$A85,'2017'!P$2:P$50)+SUMIF('2016'!$A$2:$A$50,$A85,'2016'!P$2:P$50)+SUMIF('2015'!$A$2:$A$50,$A85,'2015'!P$2:P$50)+SUMIF('2014'!$A$2:$A$50,$A85,'2014'!P$2:P$50)+SUMIF('2013'!$A$2:$A$50,$A85,'2013'!P$2:P$50)+SUMIF('2012'!$A$2:$A$50,$A85,'2012'!P$2:P$50)</f>
        <v>288</v>
      </c>
      <c r="S85" s="14">
        <f>SUMIF('2024'!$A$2:$A$50,$A85,'2024'!S$2:S$50)+SUMIF('2023'!$A$2:$A$50,$A85,'2023'!S$2:S$50)+SUMIF('2022'!$A$2:$A$50,$A85,'2022'!Q$2:Q$50)+SUMIF('2021'!$A$2:$A$50,$A85,'2021'!Q$2:Q$50)+SUMIF('2020'!$A$2:$A$50,$A85,'2020'!Q$2:Q$50)+SUMIF('2019'!$A$2:$A$50,$A85,'2019'!Q$2:Q$50)+SUMIF('2018'!$A$2:$A$50,$A85,'2018'!Q$2:Q$50)+SUMIF('2017'!$A$2:$A$50,$A85,'2017'!Q$2:Q$50)+SUMIF('2016'!$A$2:$A$50,$A85,'2016'!Q$2:Q$50)+SUMIF('2015'!$A$2:$A$50,$A85,'2015'!Q$2:Q$50)+SUMIF('2014'!$A$2:$A$50,$A85,'2014'!Q$2:Q$50)+SUMIF('2013'!$A$2:$A$50,$A85,'2013'!Q$2:Q$50)+SUMIF('2012'!$A$2:$A$50,$A85,'2012'!Q$2:Q$50)</f>
        <v>21</v>
      </c>
      <c r="T85" s="15">
        <f t="shared" si="16"/>
        <v>13.714285714285714</v>
      </c>
      <c r="U85" s="15">
        <f t="shared" si="17"/>
        <v>3.7696335078534027</v>
      </c>
      <c r="V85" s="16">
        <f t="shared" si="18"/>
        <v>21.904761904761909</v>
      </c>
      <c r="W85" s="17" cm="1">
        <f t="array" ref="W85">MAX(IF('2024'!$A$2:$A$50=$A85,'2024'!$W$2:$W$50),IF('2023'!$A$2:$A$50=$A85,'2023'!$W$2:$W$50),IF('2022'!$A$2:$A$50=$A85,'2022'!$U$2:U$50),IF('2021'!$A$2:$A$50=$A85,'2021'!$U$2:U$50),IF('2020'!$A$2:$A$50=$A85,'2020'!$U$2:U$50),IF('2019'!$A$2:$A$50=$A85,'2019'!$U$2:U$50),IF('2018'!$A$2:$A$50=$A85,'2018'!$U$2:U$50),IF('2017'!$A$2:$A$50=$A85,'2017'!$U$2:U$50),IF('2016'!$A$2:$A$50=$A85,'2016'!$U$2:U$50),IF('2015'!$A$2:$A$50=$A85,'2015'!$U$2:U$50),IF('2014'!$A$2:$A$50=$A85,'2014'!$U$2:U$50),IF('2013'!$A$2:$A$50=$A85,'2013'!$U$2:U$50),IF('2012'!$A$2:$A$50=$A85,'2012'!$U$2:U$50))</f>
        <v>4</v>
      </c>
      <c r="X85" s="18" t="s">
        <v>23</v>
      </c>
      <c r="Y85" s="19" cm="1">
        <f t="array" ref="Y85">MIN(IF(IF('2024'!$A$2:A$50=$A85,1,0)*IF('2024'!$W$2:$W$50=$W85,1,0)&gt;0,'2024'!$Y$2:$Y$50),IF(IF('2023'!$A$2:A$50=$A85,1,0)*IF('2023'!$W$2:$W$50=$W85,1,0)&gt;0,'2023'!$Y$2:$Y$50),IF(IF('2022'!$A$2:A$50=$A85,1,0)*IF('2022'!$U$2:$U$50=$W85,1,0)&gt;0,'2022'!$W$2:$W$50),IF(IF('2021'!$A$2:A$50=$A85,1,0)*IF('2021'!$U$2:$U$50=$W85,1,0)&gt;0,'2021'!$W$2:$W$50),IF(IF('2020'!$A$2:A$50=$A85,1,0)*IF('2020'!$U$2:$U$50=$W85,1,0)&gt;0,'2020'!$W$2:$W$50),IF(IF('2019'!$A$2:A$50=$A85,1,0)*IF('2019'!$U$2:$U$50=$W85,1,0)&gt;0,'2019'!$W$2:$W$50),IF(IF('2018'!$A$2:A$50=$A85,1,0)*IF('2018'!$U$2:$U$50=$W85,1,0)&gt;0,'2018'!$W$2:$W$50),IF(IF('2017'!$A$2:A$50=$A85,1,0)*IF('2017'!$U$2:$U$50=$W85,1,0)&gt;0,'2017'!$W$2:$W$50),IF(IF('2016'!$A$2:A$50=$A85,1,0)*IF('2016'!$U$2:$U$50=$W85,1,0)&gt;0,'2016'!$W$2:$W$50),IF(IF('2015'!$A$2:A$50=$A85,1,0)*IF('2015'!$U$2:$U$50=$W85,1,0)&gt;0,'2015'!$W$2:$W$50),IF(IF('2014'!$A$2:A$50=$A85,1,0)*IF('2014'!$U$2:$U$50=$W85,1,0)&gt;0,'2014'!$W$2:$W$50),IF(IF('2013'!$A$2:A$50=$A85,1,0)*IF('2013'!$U$2:$U$50=$W85,1,0)&gt;0,'2013'!$W$2:$W$50),IF(IF('2012'!$A$2:A$50=$A85,1,0)*IF('2012'!$U$2:$U$50=$W85,1,0)&gt;0,'2012'!$W$2:$W$50))</f>
        <v>25</v>
      </c>
      <c r="Z85" s="20"/>
      <c r="AA85" s="21" cm="1">
        <f t="array" ref="AA85">SUM(IF('2024'!$A$2:$A$50=$A85,TRUNC('2024'!Q$2:Q$50),0))+SUM(IF('2023'!$A$2:$A$50=$A85,TRUNC('2023'!Q$2:Q$50),0))+SUM(IF('2022'!$A$2:$A$50=$A85,TRUNC('2022'!O$2:O$50),0))+SUM(IF('2021'!$A$2:$A$50=$A85,TRUNC('2021'!O$2:O$50),0))+SUM(IF('2020'!$A$2:$A$50=$A85,TRUNC('2020'!O$2:O$50),0))+SUM(IF('2019'!$A$2:$A$50=$A85,TRUNC('2019'!O$2:O$50),0))+SUM(IF('2018'!$A$2:$A$50=$A85,TRUNC('2018'!O$2:O$50),0))+SUM(IF('2017'!$A$2:$A$50=$A85,TRUNC('2017'!O$2:O$50),0))+SUM(IF('2016'!$A$2:$A$50=$A85,TRUNC('2016'!O$2:O$50),0))+SUM(IF('2015'!$A$2:$A$50=$A85,TRUNC('2015'!O$2:O$50),0))+SUM(IF('2014'!$A$2:$A$50=$A85,TRUNC('2014'!O$2:O$50),0))+SUM(IF('2013'!$A$2:$A$50=$A85,TRUNC('2013'!O$2:O$50),0))+SUM(IF('2012'!$A$2:$A$50=$A85,TRUNC('2012'!O$2:O$50),0))</f>
        <v>76</v>
      </c>
      <c r="AB85" s="21" cm="1">
        <f t="array" ref="AB85">SUM(IF('2024'!$A$2:$A$50=$A85,MOD('2024'!Q$2:Q$50,1),0))+SUM(IF('2023'!$A$2:$A$50=$A85,MOD('2023'!Q$2:Q$50,1),0))+SUM(IF('2022'!$A$2:$A$50=$A85,MOD('2022'!O$2:O$50,1),0))+SUM(IF('2021'!$A$2:$A$50=$A85,MOD('2021'!O$2:O$50,1),0))+SUM(IF('2020'!$A$2:$A$50=$A85,MOD('2020'!O$2:O$50,1),0))+SUM(IF('2019'!$A$2:$A$50=$A85,MOD('2019'!O$2:O$50,1),0))+SUM(IF('2018'!$A$2:$A$50=$A85,MOD('2018'!O$2:O$50,1),0))+SUM(IF('2017'!$A$2:$A$50=$A85,MOD('2017'!O$2:O$50,1),0))+SUM(IF('2016'!$A$2:$A$50=$A85,MOD('2016'!O$2:O$50,1),0))+SUM(IF('2015'!$A$2:$A$50=$A85,MOD('2015'!O$2:O$50,1),0))+SUM(IF('2014'!$A$2:$A$50=$A85,MOD('2014'!O$2:O$50,1),0))+SUM(IF('2013'!$A$2:$A$50=$A85,MOD('2013'!O$2:O$50,1),0))+SUM(IF('2012'!$A$2:$A$50=$A85,MOD('2012'!O$2:O$50,1),0))</f>
        <v>0.39999999999999858</v>
      </c>
      <c r="AC85" s="21">
        <f t="shared" si="6"/>
        <v>0.39999999999999858</v>
      </c>
    </row>
    <row r="86" spans="1:29" ht="14.25" customHeight="1" x14ac:dyDescent="0.6">
      <c r="A86" s="13" t="s">
        <v>103</v>
      </c>
      <c r="B86" s="14">
        <f>SUMIF('2024'!$A$2:$A$50,$A86,'2024'!B$2:B$50)+SUMIF('2023'!$A$2:$A$50,$A86,'2023'!B$2:B$50)+SUMIF('2022'!$A$2:$A$50,$A86,'2022'!B$2:B$50)+SUMIF('2021'!$A$2:$A$50,$A86,'2021'!B$2:B$50)+SUMIF('2020'!$A$2:$A$50,$A86,'2020'!B$2:B$50)+SUMIF('2019'!$A$2:$A$50,$A86,'2019'!B$2:B$50)+SUMIF('2018'!$A$2:$A$50,$A86,'2018'!B$2:B$50)+SUMIF('2017'!$A$2:$A$50,$A86,'2017'!B$2:B$50)+SUMIF('2016'!$A$2:$A$50,$A86,'2016'!B$2:B$50)+SUMIF('2015'!$A$2:$A$50,$A86,'2015'!B$2:B$50)+SUMIF('2014'!$A$2:$A$50,$A86,'2014'!B$2:B$50)+SUMIF('2013'!$A$2:$A$50,$A86,'2013'!B$2:B$50)+SUMIF('2012'!$A$2:$A$50,$A86,'2012'!B$2:B$50)</f>
        <v>19</v>
      </c>
      <c r="C86" s="14">
        <f>SUMIF('2024'!$A$2:$A$50,$A86,'2024'!C$2:C$50)+SUMIF('2023'!$A$2:$A$50,$A86,'2023'!C$2:C$50)+SUMIF('2022'!$A$2:$A$50,$A86,'2022'!C$2:C$50)+SUMIF('2021'!$A$2:$A$50,$A86,'2021'!C$2:C$50)+SUMIF('2020'!$A$2:$A$50,$A86,'2020'!C$2:C$50)+SUMIF('2019'!$A$2:$A$50,$A86,'2019'!C$2:C$50)+SUMIF('2018'!$A$2:$A$50,$A86,'2018'!C$2:C$50)+SUMIF('2017'!$A$2:$A$50,$A86,'2017'!C$2:C$50)+SUMIF('2016'!$A$2:$A$50,$A86,'2016'!C$2:C$50)+SUMIF('2015'!$A$2:$A$50,$A86,'2015'!C$2:C$50)+SUMIF('2014'!$A$2:$A$50,$A86,'2014'!C$2:C$50)+SUMIF('2013'!$A$2:$A$50,$A86,'2013'!C$2:C$50)+SUMIF('2012'!$A$2:$A$50,$A86,'2012'!C$2:C$50)</f>
        <v>18</v>
      </c>
      <c r="D86" s="14">
        <f>SUMIF('2024'!$A$2:$A$50,$A86,'2024'!D$2:D$50)+SUMIF('2023'!$A$2:$A$50,$A86,'2023'!D$2:D$50)+SUMIF('2022'!$A$2:$A$50,$A86,'2022'!D$2:D$50)+SUMIF('2021'!$A$2:$A$50,$A86,'2021'!D$2:D$50)+SUMIF('2020'!$A$2:$A$50,$A86,'2020'!D$2:D$50)+SUMIF('2019'!$A$2:$A$50,$A86,'2019'!D$2:D$50)+SUMIF('2018'!$A$2:$A$50,$A86,'2018'!D$2:D$50)+SUMIF('2017'!$A$2:$A$50,$A86,'2017'!D$2:D$50)+SUMIF('2016'!$A$2:$A$50,$A86,'2016'!D$2:D$50)+SUMIF('2015'!$A$2:$A$50,$A86,'2015'!D$2:D$50)+SUMIF('2014'!$A$2:$A$50,$A86,'2014'!D$2:D$50)+SUMIF('2013'!$A$2:$A$50,$A86,'2013'!D$2:D$50)+SUMIF('2012'!$A$2:$A$50,$A86,'2012'!D$2:D$50)</f>
        <v>164</v>
      </c>
      <c r="E86" s="14" cm="1">
        <f t="array" ref="E86">MAX(IF('2024'!$A$2:$A$50=$A86,'2024'!E$2:E$50),IF('2023'!$A$2:$A$50=$A86,'2023'!E$2:E$50),IF('2022'!$A$2:$A$50=$A86,'2022'!E$2:E$50),IF('2021'!$A$2:$A$50=$A86,'2021'!E$2:E$50),IF('2020'!$A$2:$A$50=$A86,'2020'!E$2:E$50),IF('2019'!$A$2:$A$50=$A86,'2019'!E$2:E$50),IF('2018'!$A$2:$A$50=$A86,'2018'!E$2:E$50),IF('2017'!$A$2:$A$50=$A86,'2017'!E$2:E$50),IF('2016'!$A$2:$A$50=$A86,'2016'!E$2:E$50),IF('2015'!$A$2:$A$50=$A86,'2015'!E$2:E$50),IF('2014'!$A$2:$A$50=$A86,'2014'!E$2:E$50),IF('2013'!$A$2:$A$50=$A86,'2013'!E$2:E$50),IF('2012'!$A$2:$A$50=$A86,'2012'!E$2:E$50))</f>
        <v>32</v>
      </c>
      <c r="F86" s="14">
        <f>SUMIF('2024'!$A$2:$A$50,$A86,'2024'!F$2:F$50)+SUMIF('2023'!$A$2:$A$50,$A86,'2023'!F$2:F$50)+SUMIF('2022'!$A$2:$A$50,$A86,'2022'!F$2:F$50)+SUMIF('2021'!$A$2:$A$50,$A86,'2021'!F$2:F$50)+SUMIF('2020'!$A$2:$A$50,$A86,'2020'!F$2:F$50)+SUMIF('2019'!$A$2:$A$50,$A86,'2019'!F$2:F$50)+SUMIF('2018'!$A$2:$A$50,$A86,'2018'!F$2:F$50)+SUMIF('2017'!$A$2:$A$50,$A86,'2017'!F$2:F$50)+SUMIF('2016'!$A$2:$A$50,$A86,'2016'!F$2:F$50)+SUMIF('2015'!$A$2:$A$50,$A86,'2015'!F$2:F$50)+SUMIF('2014'!$A$2:$A$50,$A86,'2014'!F$2:F$50)+SUMIF('2013'!$A$2:$A$50,$A86,'2013'!F$2:F$50)+SUMIF('2012'!$A$2:$A$50,$A86,'2012'!F$2:F$50)</f>
        <v>2</v>
      </c>
      <c r="G86" s="15">
        <f t="shared" si="13"/>
        <v>10.25</v>
      </c>
      <c r="H86" s="14">
        <f>SUMIF('2024'!$A$2:$A$50,$A86,'2024'!H$2:H$50)+SUMIF('2023'!$A$2:$A$50,$A86,'2023'!H$2:H$50)+SUMIF('2022'!$A$2:$A$50,$A86,'2022'!H$2:H$50)+SUMIF('2021'!$A$2:$A$50,$A86,'2021'!H$2:H$50)+SUMIF('2020'!$A$2:$A$50,$A86,'2020'!H$2:H$50)+SUMIF('2019'!$A$2:$A$50,$A86,'2019'!H$2:H$50)+SUMIF('2018'!$A$2:$A$50,$A86,'2018'!H$2:H$50)+SUMIF('2017'!$A$2:$A$50,$A86,'2017'!H$2:H$50)+SUMIF('2016'!$A$2:$A$50,$A86,'2016'!H$2:H$50)+SUMIF('2015'!$A$2:$A$50,$A86,'2015'!H$2:H$50)+SUMIF('2014'!$A$2:$A$50,$A86,'2014'!H$2:H$50)+SUMIF('2013'!$A$2:$A$50,$A86,'2013'!H$2:H$50)+SUMIF('2012'!$A$2:$A$50,$A86,'2012'!H$2:H$50)</f>
        <v>0</v>
      </c>
      <c r="I86" s="14">
        <f>SUMIF('2024'!$A$2:$A$50,$A86,'2024'!I$2:I$50)+SUMIF('2023'!$A$2:$A$50,$A86,'2023'!I$2:I$50)+SUMIF('2022'!$A$2:$A$50,$A86,'2022'!I$2:I$50)+SUMIF('2021'!$A$2:$A$50,$A86,'2021'!I$2:I$50)+SUMIF('2020'!$A$2:$A$50,$A86,'2020'!I$2:I$50)+SUMIF('2019'!$A$2:$A$50,$A86,'2019'!I$2:I$50)+SUMIF('2018'!$A$2:$A$50,$A86,'2018'!I$2:I$50)+SUMIF('2017'!$A$2:$A$50,$A86,'2017'!I$2:I$50)+SUMIF('2016'!$A$2:$A$50,$A86,'2016'!I$2:I$50)+SUMIF('2015'!$A$2:$A$50,$A86,'2015'!I$2:I$50)+SUMIF('2014'!$A$2:$A$50,$A86,'2014'!I$2:I$50)+SUMIF('2013'!$A$2:$A$50,$A86,'2013'!I$2:I$50)+SUMIF('2012'!$A$2:$A$50,$A86,'2012'!I$2:I$50)</f>
        <v>0</v>
      </c>
      <c r="J86" s="14">
        <f>SUMIF('2024'!$A$2:$A$50,$A86,'2024'!J$2:J$50)+SUMIF('2023'!$A$2:$A$50,$A86,'2023'!J$2:J$50)</f>
        <v>2</v>
      </c>
      <c r="K86" s="14">
        <f>SUMIF('2024'!$A$2:$A$50,$A86,'2024'!K$2:K$50)+SUMIF('2023'!$A$2:$A$50,$A86,'2023'!K$2:K$50)</f>
        <v>0</v>
      </c>
      <c r="L86" s="14">
        <f>SUMIF('2024'!$A$2:$A$50,$A86,'2024'!L$2:L$50)+SUMIF('2023'!$A$2:$A$50,$A86,'2023'!L$2:L$50)+SUMIF('2022'!$A$2:$A$50,$A86,'2022'!J$2:J$50)+SUMIF('2021'!$A$2:$A$50,$A86,'2021'!J$2:J$50)+SUMIF('2020'!$A$2:$A$50,$A86,'2020'!J$2:J$50)+SUMIF('2019'!$A$2:$A$50,$A86,'2019'!J$2:J$50)+SUMIF('2018'!$A$2:$A$50,$A86,'2018'!J$2:J$50)+SUMIF('2017'!$A$2:$A$50,$A86,'2017'!J$2:J$50)+SUMIF('2016'!$A$2:$A$50,$A86,'2016'!J$2:J$50)+SUMIF('2015'!$A$2:$A$50,$A86,'2015'!J$2:J$50)+SUMIF('2014'!$A$2:$A$50,$A86,'2014'!J$2:J$50)+SUMIF('2013'!$A$2:$A$50,$A86,'2013'!J$2:J$50)+SUMIF('2012'!$A$2:$A$50,$A86,'2012'!J$2:J$50)</f>
        <v>0</v>
      </c>
      <c r="M86" s="14">
        <f>SUMIF('2024'!$A$2:$A$50,$A86,'2024'!M$2:M$50)+SUMIF('2023'!$A$2:$A$50,$A86,'2023'!M$2:M$50)+SUMIF('2022'!$A$2:$A$50,$A86,'2022'!K$2:K$50)+SUMIF('2021'!$A$2:$A$50,$A86,'2021'!K$2:K$50)+SUMIF('2020'!$A$2:$A$50,$A86,'2020'!K$2:K$50)+SUMIF('2019'!$A$2:$A$50,$A86,'2019'!K$2:K$50)+SUMIF('2018'!$A$2:$A$50,$A86,'2018'!K$2:K$50)+SUMIF('2017'!$A$2:$A$50,$A86,'2017'!K$2:K$50)+SUMIF('2016'!$A$2:$A$50,$A86,'2016'!K$2:K$50)+SUMIF('2015'!$A$2:$A$50,$A86,'2015'!K$2:K$50)+SUMIF('2014'!$A$2:$A$50,$A86,'2014'!K$2:K$50)+SUMIF('2013'!$A$2:$A$50,$A86,'2013'!K$2:K$50)+SUMIF('2012'!$A$2:$A$50,$A86,'2012'!K$2:K$50)</f>
        <v>5</v>
      </c>
      <c r="N86" s="14">
        <f>SUMIF('2024'!$A$2:$A$50,$A86,'2024'!N$2:N$50)+SUMIF('2023'!$A$2:$A$50,$A86,'2023'!N$2:N$50)+SUMIF('2022'!$A$2:$A$50,$A86,'2022'!L$2:L$50)+SUMIF('2021'!$A$2:$A$50,$A86,'2021'!L$2:L$50)+SUMIF('2020'!$A$2:$A$50,$A86,'2020'!L$2:L$50)+SUMIF('2019'!$A$2:$A$50,$A86,'2019'!L$2:L$50)+SUMIF('2018'!$A$2:$A$50,$A86,'2018'!L$2:L$50)+SUMIF('2017'!$A$2:$A$50,$A86,'2017'!L$2:L$50)+SUMIF('2016'!$A$2:$A$50,$A86,'2016'!L$2:L$50)+SUMIF('2015'!$A$2:$A$50,$A86,'2015'!L$2:L$50)+SUMIF('2014'!$A$2:$A$50,$A86,'2014'!L$2:L$50)+SUMIF('2013'!$A$2:$A$50,$A86,'2013'!L$2:L$50)+SUMIF('2012'!$A$2:$A$50,$A86,'2012'!L$2:L$50)</f>
        <v>1</v>
      </c>
      <c r="O86" s="14">
        <f>SUMIF('2024'!$A$2:$A$50,$A86,'2024'!O$2:O$50)+SUMIF('2023'!$A$2:$A$50,$A86,'2023'!O$2:O$50)+SUMIF('2022'!$A$2:$A$50,$A86,'2022'!M$2:M$50)+SUMIF('2021'!$A$2:$A$50,$A86,'2021'!M$2:M$50)+SUMIF('2020'!$A$2:$A$50,$A86,'2020'!M$2:M$50)+SUMIF('2019'!$A$2:$A$50,$A86,'2019'!M$2:M$50)+SUMIF('2018'!$A$2:$A$50,$A86,'2018'!M$2:M$50)+SUMIF('2017'!$A$2:$A$50,$A86,'2017'!M$2:M$50)+SUMIF('2016'!$A$2:$A$50,$A86,'2016'!M$2:M$50)+SUMIF('2015'!$A$2:$A$50,$A86,'2015'!M$2:M$50)+SUMIF('2014'!$A$2:$A$50,$A86,'2014'!M$2:M$50)+SUMIF('2013'!$A$2:$A$50,$A86,'2013'!M$2:M$50)+SUMIF('2012'!$A$2:$A$50,$A86,'2012'!M$2:M$50)</f>
        <v>0</v>
      </c>
      <c r="P86" s="14">
        <f t="shared" si="14"/>
        <v>6</v>
      </c>
      <c r="Q86" s="14">
        <f t="shared" si="15"/>
        <v>102</v>
      </c>
      <c r="R86" s="14">
        <f>SUMIF('2024'!$A$2:$A$50,$A86,'2024'!R$2:R$50)+SUMIF('2023'!$A$2:$A$50,$A86,'2023'!R$2:R$50)+SUMIF('2022'!$A$2:$A$50,$A86,'2022'!P$2:P$50)+SUMIF('2021'!$A$2:$A$50,$A86,'2021'!P$2:P$50)+SUMIF('2020'!$A$2:$A$50,$A86,'2020'!P$2:P$50)+SUMIF('2019'!$A$2:$A$50,$A86,'2019'!P$2:P$50)+SUMIF('2018'!$A$2:$A$50,$A86,'2018'!P$2:P$50)+SUMIF('2017'!$A$2:$A$50,$A86,'2017'!P$2:P$50)+SUMIF('2016'!$A$2:$A$50,$A86,'2016'!P$2:P$50)+SUMIF('2015'!$A$2:$A$50,$A86,'2015'!P$2:P$50)+SUMIF('2014'!$A$2:$A$50,$A86,'2014'!P$2:P$50)+SUMIF('2013'!$A$2:$A$50,$A86,'2013'!P$2:P$50)+SUMIF('2012'!$A$2:$A$50,$A86,'2012'!P$2:P$50)</f>
        <v>406</v>
      </c>
      <c r="S86" s="14">
        <f>SUMIF('2024'!$A$2:$A$50,$A86,'2024'!S$2:S$50)+SUMIF('2023'!$A$2:$A$50,$A86,'2023'!S$2:S$50)+SUMIF('2022'!$A$2:$A$50,$A86,'2022'!Q$2:Q$50)+SUMIF('2021'!$A$2:$A$50,$A86,'2021'!Q$2:Q$50)+SUMIF('2020'!$A$2:$A$50,$A86,'2020'!Q$2:Q$50)+SUMIF('2019'!$A$2:$A$50,$A86,'2019'!Q$2:Q$50)+SUMIF('2018'!$A$2:$A$50,$A86,'2018'!Q$2:Q$50)+SUMIF('2017'!$A$2:$A$50,$A86,'2017'!Q$2:Q$50)+SUMIF('2016'!$A$2:$A$50,$A86,'2016'!Q$2:Q$50)+SUMIF('2015'!$A$2:$A$50,$A86,'2015'!Q$2:Q$50)+SUMIF('2014'!$A$2:$A$50,$A86,'2014'!Q$2:Q$50)+SUMIF('2013'!$A$2:$A$50,$A86,'2013'!Q$2:Q$50)+SUMIF('2012'!$A$2:$A$50,$A86,'2012'!Q$2:Q$50)</f>
        <v>31</v>
      </c>
      <c r="T86" s="15">
        <f t="shared" si="16"/>
        <v>13.096774193548388</v>
      </c>
      <c r="U86" s="15">
        <f t="shared" si="17"/>
        <v>3.9803921568627452</v>
      </c>
      <c r="V86" s="16">
        <f t="shared" si="18"/>
        <v>19.741935483870968</v>
      </c>
      <c r="W86" s="17" cm="1">
        <f t="array" ref="W86">MAX(IF('2024'!$A$2:$A$50=$A86,'2024'!$W$2:$W$50),IF('2023'!$A$2:$A$50=$A86,'2023'!$W$2:$W$50),IF('2022'!$A$2:$A$50=$A86,'2022'!$U$2:U$50),IF('2021'!$A$2:$A$50=$A86,'2021'!$U$2:U$50),IF('2020'!$A$2:$A$50=$A86,'2020'!$U$2:U$50),IF('2019'!$A$2:$A$50=$A86,'2019'!$U$2:U$50),IF('2018'!$A$2:$A$50=$A86,'2018'!$U$2:U$50),IF('2017'!$A$2:$A$50=$A86,'2017'!$U$2:U$50),IF('2016'!$A$2:$A$50=$A86,'2016'!$U$2:U$50),IF('2015'!$A$2:$A$50=$A86,'2015'!$U$2:U$50),IF('2014'!$A$2:$A$50=$A86,'2014'!$U$2:U$50),IF('2013'!$A$2:$A$50=$A86,'2013'!$U$2:U$50),IF('2012'!$A$2:$A$50=$A86,'2012'!$U$2:U$50))</f>
        <v>5</v>
      </c>
      <c r="X86" s="18" t="s">
        <v>23</v>
      </c>
      <c r="Y86" s="19" cm="1">
        <f t="array" ref="Y86">MIN(IF(IF('2024'!$A$2:A$50=$A86,1,0)*IF('2024'!$W$2:$W$50=$W86,1,0)&gt;0,'2024'!$Y$2:$Y$50),IF(IF('2023'!$A$2:A$50=$A86,1,0)*IF('2023'!$W$2:$W$50=$W86,1,0)&gt;0,'2023'!$Y$2:$Y$50),IF(IF('2022'!$A$2:A$50=$A86,1,0)*IF('2022'!$U$2:$U$50=$W86,1,0)&gt;0,'2022'!$W$2:$W$50),IF(IF('2021'!$A$2:A$50=$A86,1,0)*IF('2021'!$U$2:$U$50=$W86,1,0)&gt;0,'2021'!$W$2:$W$50),IF(IF('2020'!$A$2:A$50=$A86,1,0)*IF('2020'!$U$2:$U$50=$W86,1,0)&gt;0,'2020'!$W$2:$W$50),IF(IF('2019'!$A$2:A$50=$A86,1,0)*IF('2019'!$U$2:$U$50=$W86,1,0)&gt;0,'2019'!$W$2:$W$50),IF(IF('2018'!$A$2:A$50=$A86,1,0)*IF('2018'!$U$2:$U$50=$W86,1,0)&gt;0,'2018'!$W$2:$W$50),IF(IF('2017'!$A$2:A$50=$A86,1,0)*IF('2017'!$U$2:$U$50=$W86,1,0)&gt;0,'2017'!$W$2:$W$50),IF(IF('2016'!$A$2:A$50=$A86,1,0)*IF('2016'!$U$2:$U$50=$W86,1,0)&gt;0,'2016'!$W$2:$W$50),IF(IF('2015'!$A$2:A$50=$A86,1,0)*IF('2015'!$U$2:$U$50=$W86,1,0)&gt;0,'2015'!$W$2:$W$50),IF(IF('2014'!$A$2:A$50=$A86,1,0)*IF('2014'!$U$2:$U$50=$W86,1,0)&gt;0,'2014'!$W$2:$W$50),IF(IF('2013'!$A$2:A$50=$A86,1,0)*IF('2013'!$U$2:$U$50=$W86,1,0)&gt;0,'2013'!$W$2:$W$50),IF(IF('2012'!$A$2:A$50=$A86,1,0)*IF('2012'!$U$2:$U$50=$W86,1,0)&gt;0,'2012'!$W$2:$W$50))</f>
        <v>16</v>
      </c>
      <c r="Z86" s="20"/>
      <c r="AA86" s="21" cm="1">
        <f t="array" ref="AA86">SUM(IF('2024'!$A$2:$A$50=$A86,TRUNC('2024'!Q$2:Q$50),0))+SUM(IF('2023'!$A$2:$A$50=$A86,TRUNC('2023'!Q$2:Q$50),0))+SUM(IF('2022'!$A$2:$A$50=$A86,TRUNC('2022'!O$2:O$50),0))+SUM(IF('2021'!$A$2:$A$50=$A86,TRUNC('2021'!O$2:O$50),0))+SUM(IF('2020'!$A$2:$A$50=$A86,TRUNC('2020'!O$2:O$50),0))+SUM(IF('2019'!$A$2:$A$50=$A86,TRUNC('2019'!O$2:O$50),0))+SUM(IF('2018'!$A$2:$A$50=$A86,TRUNC('2018'!O$2:O$50),0))+SUM(IF('2017'!$A$2:$A$50=$A86,TRUNC('2017'!O$2:O$50),0))+SUM(IF('2016'!$A$2:$A$50=$A86,TRUNC('2016'!O$2:O$50),0))+SUM(IF('2015'!$A$2:$A$50=$A86,TRUNC('2015'!O$2:O$50),0))+SUM(IF('2014'!$A$2:$A$50=$A86,TRUNC('2014'!O$2:O$50),0))+SUM(IF('2013'!$A$2:$A$50=$A86,TRUNC('2013'!O$2:O$50),0))+SUM(IF('2012'!$A$2:$A$50=$A86,TRUNC('2012'!O$2:O$50),0))</f>
        <v>102</v>
      </c>
      <c r="AB86" s="21" cm="1">
        <f t="array" ref="AB86">SUM(IF('2024'!$A$2:$A$50=$A86,MOD('2024'!Q$2:Q$50,1),0))+SUM(IF('2023'!$A$2:$A$50=$A86,MOD('2023'!Q$2:Q$50,1),0))+SUM(IF('2022'!$A$2:$A$50=$A86,MOD('2022'!O$2:O$50,1),0))+SUM(IF('2021'!$A$2:$A$50=$A86,MOD('2021'!O$2:O$50,1),0))+SUM(IF('2020'!$A$2:$A$50=$A86,MOD('2020'!O$2:O$50,1),0))+SUM(IF('2019'!$A$2:$A$50=$A86,MOD('2019'!O$2:O$50,1),0))+SUM(IF('2018'!$A$2:$A$50=$A86,MOD('2018'!O$2:O$50,1),0))+SUM(IF('2017'!$A$2:$A$50=$A86,MOD('2017'!O$2:O$50,1),0))+SUM(IF('2016'!$A$2:$A$50=$A86,MOD('2016'!O$2:O$50,1),0))+SUM(IF('2015'!$A$2:$A$50=$A86,MOD('2015'!O$2:O$50,1),0))+SUM(IF('2014'!$A$2:$A$50=$A86,MOD('2014'!O$2:O$50,1),0))+SUM(IF('2013'!$A$2:$A$50=$A86,MOD('2013'!O$2:O$50,1),0))+SUM(IF('2012'!$A$2:$A$50=$A86,MOD('2012'!O$2:O$50,1),0))</f>
        <v>0</v>
      </c>
      <c r="AC86" s="21">
        <f t="shared" si="6"/>
        <v>0</v>
      </c>
    </row>
    <row r="87" spans="1:29" ht="14.25" customHeight="1" x14ac:dyDescent="0.6">
      <c r="A87" s="13" t="s">
        <v>104</v>
      </c>
      <c r="B87" s="14">
        <f>SUMIF('2024'!$A$2:$A$50,$A87,'2024'!B$2:B$50)+SUMIF('2023'!$A$2:$A$50,$A87,'2023'!B$2:B$50)+SUMIF('2022'!$A$2:$A$50,$A87,'2022'!B$2:B$50)+SUMIF('2021'!$A$2:$A$50,$A87,'2021'!B$2:B$50)+SUMIF('2020'!$A$2:$A$50,$A87,'2020'!B$2:B$50)+SUMIF('2019'!$A$2:$A$50,$A87,'2019'!B$2:B$50)+SUMIF('2018'!$A$2:$A$50,$A87,'2018'!B$2:B$50)+SUMIF('2017'!$A$2:$A$50,$A87,'2017'!B$2:B$50)+SUMIF('2016'!$A$2:$A$50,$A87,'2016'!B$2:B$50)+SUMIF('2015'!$A$2:$A$50,$A87,'2015'!B$2:B$50)+SUMIF('2014'!$A$2:$A$50,$A87,'2014'!B$2:B$50)+SUMIF('2013'!$A$2:$A$50,$A87,'2013'!B$2:B$50)+SUMIF('2012'!$A$2:$A$50,$A87,'2012'!B$2:B$50)</f>
        <v>15</v>
      </c>
      <c r="C87" s="14">
        <f>SUMIF('2024'!$A$2:$A$50,$A87,'2024'!C$2:C$50)+SUMIF('2023'!$A$2:$A$50,$A87,'2023'!C$2:C$50)+SUMIF('2022'!$A$2:$A$50,$A87,'2022'!C$2:C$50)+SUMIF('2021'!$A$2:$A$50,$A87,'2021'!C$2:C$50)+SUMIF('2020'!$A$2:$A$50,$A87,'2020'!C$2:C$50)+SUMIF('2019'!$A$2:$A$50,$A87,'2019'!C$2:C$50)+SUMIF('2018'!$A$2:$A$50,$A87,'2018'!C$2:C$50)+SUMIF('2017'!$A$2:$A$50,$A87,'2017'!C$2:C$50)+SUMIF('2016'!$A$2:$A$50,$A87,'2016'!C$2:C$50)+SUMIF('2015'!$A$2:$A$50,$A87,'2015'!C$2:C$50)+SUMIF('2014'!$A$2:$A$50,$A87,'2014'!C$2:C$50)+SUMIF('2013'!$A$2:$A$50,$A87,'2013'!C$2:C$50)+SUMIF('2012'!$A$2:$A$50,$A87,'2012'!C$2:C$50)</f>
        <v>14</v>
      </c>
      <c r="D87" s="14">
        <f>SUMIF('2024'!$A$2:$A$50,$A87,'2024'!D$2:D$50)+SUMIF('2023'!$A$2:$A$50,$A87,'2023'!D$2:D$50)+SUMIF('2022'!$A$2:$A$50,$A87,'2022'!D$2:D$50)+SUMIF('2021'!$A$2:$A$50,$A87,'2021'!D$2:D$50)+SUMIF('2020'!$A$2:$A$50,$A87,'2020'!D$2:D$50)+SUMIF('2019'!$A$2:$A$50,$A87,'2019'!D$2:D$50)+SUMIF('2018'!$A$2:$A$50,$A87,'2018'!D$2:D$50)+SUMIF('2017'!$A$2:$A$50,$A87,'2017'!D$2:D$50)+SUMIF('2016'!$A$2:$A$50,$A87,'2016'!D$2:D$50)+SUMIF('2015'!$A$2:$A$50,$A87,'2015'!D$2:D$50)+SUMIF('2014'!$A$2:$A$50,$A87,'2014'!D$2:D$50)+SUMIF('2013'!$A$2:$A$50,$A87,'2013'!D$2:D$50)+SUMIF('2012'!$A$2:$A$50,$A87,'2012'!D$2:D$50)</f>
        <v>245</v>
      </c>
      <c r="E87" s="14" cm="1">
        <f t="array" ref="E87">MAX(IF('2024'!$A$2:$A$50=$A87,'2024'!E$2:E$50),IF('2023'!$A$2:$A$50=$A87,'2023'!E$2:E$50),IF('2022'!$A$2:$A$50=$A87,'2022'!E$2:E$50),IF('2021'!$A$2:$A$50=$A87,'2021'!E$2:E$50),IF('2020'!$A$2:$A$50=$A87,'2020'!E$2:E$50),IF('2019'!$A$2:$A$50=$A87,'2019'!E$2:E$50),IF('2018'!$A$2:$A$50=$A87,'2018'!E$2:E$50),IF('2017'!$A$2:$A$50=$A87,'2017'!E$2:E$50),IF('2016'!$A$2:$A$50=$A87,'2016'!E$2:E$50),IF('2015'!$A$2:$A$50=$A87,'2015'!E$2:E$50),IF('2014'!$A$2:$A$50=$A87,'2014'!E$2:E$50),IF('2013'!$A$2:$A$50=$A87,'2013'!E$2:E$50),IF('2012'!$A$2:$A$50=$A87,'2012'!E$2:E$50))</f>
        <v>61</v>
      </c>
      <c r="F87" s="14">
        <f>SUMIF('2024'!$A$2:$A$50,$A87,'2024'!F$2:F$50)+SUMIF('2023'!$A$2:$A$50,$A87,'2023'!F$2:F$50)+SUMIF('2022'!$A$2:$A$50,$A87,'2022'!F$2:F$50)+SUMIF('2021'!$A$2:$A$50,$A87,'2021'!F$2:F$50)+SUMIF('2020'!$A$2:$A$50,$A87,'2020'!F$2:F$50)+SUMIF('2019'!$A$2:$A$50,$A87,'2019'!F$2:F$50)+SUMIF('2018'!$A$2:$A$50,$A87,'2018'!F$2:F$50)+SUMIF('2017'!$A$2:$A$50,$A87,'2017'!F$2:F$50)+SUMIF('2016'!$A$2:$A$50,$A87,'2016'!F$2:F$50)+SUMIF('2015'!$A$2:$A$50,$A87,'2015'!F$2:F$50)+SUMIF('2014'!$A$2:$A$50,$A87,'2014'!F$2:F$50)+SUMIF('2013'!$A$2:$A$50,$A87,'2013'!F$2:F$50)+SUMIF('2012'!$A$2:$A$50,$A87,'2012'!F$2:F$50)</f>
        <v>1</v>
      </c>
      <c r="G87" s="15">
        <f t="shared" si="13"/>
        <v>18.846153846153847</v>
      </c>
      <c r="H87" s="14">
        <f>SUMIF('2024'!$A$2:$A$50,$A87,'2024'!H$2:H$50)+SUMIF('2023'!$A$2:$A$50,$A87,'2023'!H$2:H$50)+SUMIF('2022'!$A$2:$A$50,$A87,'2022'!H$2:H$50)+SUMIF('2021'!$A$2:$A$50,$A87,'2021'!H$2:H$50)+SUMIF('2020'!$A$2:$A$50,$A87,'2020'!H$2:H$50)+SUMIF('2019'!$A$2:$A$50,$A87,'2019'!H$2:H$50)+SUMIF('2018'!$A$2:$A$50,$A87,'2018'!H$2:H$50)+SUMIF('2017'!$A$2:$A$50,$A87,'2017'!H$2:H$50)+SUMIF('2016'!$A$2:$A$50,$A87,'2016'!H$2:H$50)+SUMIF('2015'!$A$2:$A$50,$A87,'2015'!H$2:H$50)+SUMIF('2014'!$A$2:$A$50,$A87,'2014'!H$2:H$50)+SUMIF('2013'!$A$2:$A$50,$A87,'2013'!H$2:H$50)+SUMIF('2012'!$A$2:$A$50,$A87,'2012'!H$2:H$50)</f>
        <v>2</v>
      </c>
      <c r="I87" s="14">
        <f>SUMIF('2024'!$A$2:$A$50,$A87,'2024'!I$2:I$50)+SUMIF('2023'!$A$2:$A$50,$A87,'2023'!I$2:I$50)+SUMIF('2022'!$A$2:$A$50,$A87,'2022'!I$2:I$50)+SUMIF('2021'!$A$2:$A$50,$A87,'2021'!I$2:I$50)+SUMIF('2020'!$A$2:$A$50,$A87,'2020'!I$2:I$50)+SUMIF('2019'!$A$2:$A$50,$A87,'2019'!I$2:I$50)+SUMIF('2018'!$A$2:$A$50,$A87,'2018'!I$2:I$50)+SUMIF('2017'!$A$2:$A$50,$A87,'2017'!I$2:I$50)+SUMIF('2016'!$A$2:$A$50,$A87,'2016'!I$2:I$50)+SUMIF('2015'!$A$2:$A$50,$A87,'2015'!I$2:I$50)+SUMIF('2014'!$A$2:$A$50,$A87,'2014'!I$2:I$50)+SUMIF('2013'!$A$2:$A$50,$A87,'2013'!I$2:I$50)+SUMIF('2012'!$A$2:$A$50,$A87,'2012'!I$2:I$50)</f>
        <v>0</v>
      </c>
      <c r="J87" s="14">
        <f>SUMIF('2024'!$A$2:$A$50,$A87,'2024'!J$2:J$50)+SUMIF('2023'!$A$2:$A$50,$A87,'2023'!J$2:J$50)</f>
        <v>0</v>
      </c>
      <c r="K87" s="14">
        <f>SUMIF('2024'!$A$2:$A$50,$A87,'2024'!K$2:K$50)+SUMIF('2023'!$A$2:$A$50,$A87,'2023'!K$2:K$50)</f>
        <v>0</v>
      </c>
      <c r="L87" s="14">
        <f>SUMIF('2024'!$A$2:$A$50,$A87,'2024'!L$2:L$50)+SUMIF('2023'!$A$2:$A$50,$A87,'2023'!L$2:L$50)+SUMIF('2022'!$A$2:$A$50,$A87,'2022'!J$2:J$50)+SUMIF('2021'!$A$2:$A$50,$A87,'2021'!J$2:J$50)+SUMIF('2020'!$A$2:$A$50,$A87,'2020'!J$2:J$50)+SUMIF('2019'!$A$2:$A$50,$A87,'2019'!J$2:J$50)+SUMIF('2018'!$A$2:$A$50,$A87,'2018'!J$2:J$50)+SUMIF('2017'!$A$2:$A$50,$A87,'2017'!J$2:J$50)+SUMIF('2016'!$A$2:$A$50,$A87,'2016'!J$2:J$50)+SUMIF('2015'!$A$2:$A$50,$A87,'2015'!J$2:J$50)+SUMIF('2014'!$A$2:$A$50,$A87,'2014'!J$2:J$50)+SUMIF('2013'!$A$2:$A$50,$A87,'2013'!J$2:J$50)+SUMIF('2012'!$A$2:$A$50,$A87,'2012'!J$2:J$50)</f>
        <v>3</v>
      </c>
      <c r="M87" s="14">
        <f>SUMIF('2024'!$A$2:$A$50,$A87,'2024'!M$2:M$50)+SUMIF('2023'!$A$2:$A$50,$A87,'2023'!M$2:M$50)+SUMIF('2022'!$A$2:$A$50,$A87,'2022'!K$2:K$50)+SUMIF('2021'!$A$2:$A$50,$A87,'2021'!K$2:K$50)+SUMIF('2020'!$A$2:$A$50,$A87,'2020'!K$2:K$50)+SUMIF('2019'!$A$2:$A$50,$A87,'2019'!K$2:K$50)+SUMIF('2018'!$A$2:$A$50,$A87,'2018'!K$2:K$50)+SUMIF('2017'!$A$2:$A$50,$A87,'2017'!K$2:K$50)+SUMIF('2016'!$A$2:$A$50,$A87,'2016'!K$2:K$50)+SUMIF('2015'!$A$2:$A$50,$A87,'2015'!K$2:K$50)+SUMIF('2014'!$A$2:$A$50,$A87,'2014'!K$2:K$50)+SUMIF('2013'!$A$2:$A$50,$A87,'2013'!K$2:K$50)+SUMIF('2012'!$A$2:$A$50,$A87,'2012'!K$2:K$50)</f>
        <v>7</v>
      </c>
      <c r="N87" s="14">
        <f>SUMIF('2024'!$A$2:$A$50,$A87,'2024'!N$2:N$50)+SUMIF('2023'!$A$2:$A$50,$A87,'2023'!N$2:N$50)+SUMIF('2022'!$A$2:$A$50,$A87,'2022'!L$2:L$50)+SUMIF('2021'!$A$2:$A$50,$A87,'2021'!L$2:L$50)+SUMIF('2020'!$A$2:$A$50,$A87,'2020'!L$2:L$50)+SUMIF('2019'!$A$2:$A$50,$A87,'2019'!L$2:L$50)+SUMIF('2018'!$A$2:$A$50,$A87,'2018'!L$2:L$50)+SUMIF('2017'!$A$2:$A$50,$A87,'2017'!L$2:L$50)+SUMIF('2016'!$A$2:$A$50,$A87,'2016'!L$2:L$50)+SUMIF('2015'!$A$2:$A$50,$A87,'2015'!L$2:L$50)+SUMIF('2014'!$A$2:$A$50,$A87,'2014'!L$2:L$50)+SUMIF('2013'!$A$2:$A$50,$A87,'2013'!L$2:L$50)+SUMIF('2012'!$A$2:$A$50,$A87,'2012'!L$2:L$50)</f>
        <v>1</v>
      </c>
      <c r="O87" s="14">
        <f>SUMIF('2024'!$A$2:$A$50,$A87,'2024'!O$2:O$50)+SUMIF('2023'!$A$2:$A$50,$A87,'2023'!O$2:O$50)+SUMIF('2022'!$A$2:$A$50,$A87,'2022'!M$2:M$50)+SUMIF('2021'!$A$2:$A$50,$A87,'2021'!M$2:M$50)+SUMIF('2020'!$A$2:$A$50,$A87,'2020'!M$2:M$50)+SUMIF('2019'!$A$2:$A$50,$A87,'2019'!M$2:M$50)+SUMIF('2018'!$A$2:$A$50,$A87,'2018'!M$2:M$50)+SUMIF('2017'!$A$2:$A$50,$A87,'2017'!M$2:M$50)+SUMIF('2016'!$A$2:$A$50,$A87,'2016'!M$2:M$50)+SUMIF('2015'!$A$2:$A$50,$A87,'2015'!M$2:M$50)+SUMIF('2014'!$A$2:$A$50,$A87,'2014'!M$2:M$50)+SUMIF('2013'!$A$2:$A$50,$A87,'2013'!M$2:M$50)+SUMIF('2012'!$A$2:$A$50,$A87,'2012'!M$2:M$50)</f>
        <v>0</v>
      </c>
      <c r="P87" s="14">
        <f t="shared" si="14"/>
        <v>8</v>
      </c>
      <c r="Q87" s="14">
        <f t="shared" si="15"/>
        <v>52</v>
      </c>
      <c r="R87" s="14">
        <f>SUMIF('2024'!$A$2:$A$50,$A87,'2024'!R$2:R$50)+SUMIF('2023'!$A$2:$A$50,$A87,'2023'!R$2:R$50)+SUMIF('2022'!$A$2:$A$50,$A87,'2022'!P$2:P$50)+SUMIF('2021'!$A$2:$A$50,$A87,'2021'!P$2:P$50)+SUMIF('2020'!$A$2:$A$50,$A87,'2020'!P$2:P$50)+SUMIF('2019'!$A$2:$A$50,$A87,'2019'!P$2:P$50)+SUMIF('2018'!$A$2:$A$50,$A87,'2018'!P$2:P$50)+SUMIF('2017'!$A$2:$A$50,$A87,'2017'!P$2:P$50)+SUMIF('2016'!$A$2:$A$50,$A87,'2016'!P$2:P$50)+SUMIF('2015'!$A$2:$A$50,$A87,'2015'!P$2:P$50)+SUMIF('2014'!$A$2:$A$50,$A87,'2014'!P$2:P$50)+SUMIF('2013'!$A$2:$A$50,$A87,'2013'!P$2:P$50)+SUMIF('2012'!$A$2:$A$50,$A87,'2012'!P$2:P$50)</f>
        <v>305</v>
      </c>
      <c r="S87" s="14">
        <f>SUMIF('2024'!$A$2:$A$50,$A87,'2024'!S$2:S$50)+SUMIF('2023'!$A$2:$A$50,$A87,'2023'!S$2:S$50)+SUMIF('2022'!$A$2:$A$50,$A87,'2022'!Q$2:Q$50)+SUMIF('2021'!$A$2:$A$50,$A87,'2021'!Q$2:Q$50)+SUMIF('2020'!$A$2:$A$50,$A87,'2020'!Q$2:Q$50)+SUMIF('2019'!$A$2:$A$50,$A87,'2019'!Q$2:Q$50)+SUMIF('2018'!$A$2:$A$50,$A87,'2018'!Q$2:Q$50)+SUMIF('2017'!$A$2:$A$50,$A87,'2017'!Q$2:Q$50)+SUMIF('2016'!$A$2:$A$50,$A87,'2016'!Q$2:Q$50)+SUMIF('2015'!$A$2:$A$50,$A87,'2015'!Q$2:Q$50)+SUMIF('2014'!$A$2:$A$50,$A87,'2014'!Q$2:Q$50)+SUMIF('2013'!$A$2:$A$50,$A87,'2013'!Q$2:Q$50)+SUMIF('2012'!$A$2:$A$50,$A87,'2012'!Q$2:Q$50)</f>
        <v>10</v>
      </c>
      <c r="T87" s="15">
        <f t="shared" si="16"/>
        <v>30.5</v>
      </c>
      <c r="U87" s="15">
        <f t="shared" si="17"/>
        <v>5.865384615384615</v>
      </c>
      <c r="V87" s="16">
        <f t="shared" si="18"/>
        <v>31.2</v>
      </c>
      <c r="W87" s="17" cm="1">
        <f t="array" ref="W87">MAX(IF('2024'!$A$2:$A$50=$A87,'2024'!$W$2:$W$50),IF('2023'!$A$2:$A$50=$A87,'2023'!$W$2:$W$50),IF('2022'!$A$2:$A$50=$A87,'2022'!$U$2:U$50),IF('2021'!$A$2:$A$50=$A87,'2021'!$U$2:U$50),IF('2020'!$A$2:$A$50=$A87,'2020'!$U$2:U$50),IF('2019'!$A$2:$A$50=$A87,'2019'!$U$2:U$50),IF('2018'!$A$2:$A$50=$A87,'2018'!$U$2:U$50),IF('2017'!$A$2:$A$50=$A87,'2017'!$U$2:U$50),IF('2016'!$A$2:$A$50=$A87,'2016'!$U$2:U$50),IF('2015'!$A$2:$A$50=$A87,'2015'!$U$2:U$50),IF('2014'!$A$2:$A$50=$A87,'2014'!$U$2:U$50),IF('2013'!$A$2:$A$50=$A87,'2013'!$U$2:U$50),IF('2012'!$A$2:$A$50=$A87,'2012'!$U$2:U$50))</f>
        <v>3</v>
      </c>
      <c r="X87" s="18" t="s">
        <v>23</v>
      </c>
      <c r="Y87" s="19" cm="1">
        <f t="array" ref="Y87">MIN(IF(IF('2024'!$A$2:A$50=$A87,1,0)*IF('2024'!$W$2:$W$50=$W87,1,0)&gt;0,'2024'!$Y$2:$Y$50),IF(IF('2023'!$A$2:A$50=$A87,1,0)*IF('2023'!$W$2:$W$50=$W87,1,0)&gt;0,'2023'!$Y$2:$Y$50),IF(IF('2022'!$A$2:A$50=$A87,1,0)*IF('2022'!$U$2:$U$50=$W87,1,0)&gt;0,'2022'!$W$2:$W$50),IF(IF('2021'!$A$2:A$50=$A87,1,0)*IF('2021'!$U$2:$U$50=$W87,1,0)&gt;0,'2021'!$W$2:$W$50),IF(IF('2020'!$A$2:A$50=$A87,1,0)*IF('2020'!$U$2:$U$50=$W87,1,0)&gt;0,'2020'!$W$2:$W$50),IF(IF('2019'!$A$2:A$50=$A87,1,0)*IF('2019'!$U$2:$U$50=$W87,1,0)&gt;0,'2019'!$W$2:$W$50),IF(IF('2018'!$A$2:A$50=$A87,1,0)*IF('2018'!$U$2:$U$50=$W87,1,0)&gt;0,'2018'!$W$2:$W$50),IF(IF('2017'!$A$2:A$50=$A87,1,0)*IF('2017'!$U$2:$U$50=$W87,1,0)&gt;0,'2017'!$W$2:$W$50),IF(IF('2016'!$A$2:A$50=$A87,1,0)*IF('2016'!$U$2:$U$50=$W87,1,0)&gt;0,'2016'!$W$2:$W$50),IF(IF('2015'!$A$2:A$50=$A87,1,0)*IF('2015'!$U$2:$U$50=$W87,1,0)&gt;0,'2015'!$W$2:$W$50),IF(IF('2014'!$A$2:A$50=$A87,1,0)*IF('2014'!$U$2:$U$50=$W87,1,0)&gt;0,'2014'!$W$2:$W$50),IF(IF('2013'!$A$2:A$50=$A87,1,0)*IF('2013'!$U$2:$U$50=$W87,1,0)&gt;0,'2013'!$W$2:$W$50),IF(IF('2012'!$A$2:A$50=$A87,1,0)*IF('2012'!$U$2:$U$50=$W87,1,0)&gt;0,'2012'!$W$2:$W$50))</f>
        <v>53</v>
      </c>
      <c r="Z87" s="20"/>
      <c r="AA87" s="21" cm="1">
        <f t="array" ref="AA87">SUM(IF('2024'!$A$2:$A$50=$A87,TRUNC('2024'!Q$2:Q$50),0))+SUM(IF('2023'!$A$2:$A$50=$A87,TRUNC('2023'!Q$2:Q$50),0))+SUM(IF('2022'!$A$2:$A$50=$A87,TRUNC('2022'!O$2:O$50),0))+SUM(IF('2021'!$A$2:$A$50=$A87,TRUNC('2021'!O$2:O$50),0))+SUM(IF('2020'!$A$2:$A$50=$A87,TRUNC('2020'!O$2:O$50),0))+SUM(IF('2019'!$A$2:$A$50=$A87,TRUNC('2019'!O$2:O$50),0))+SUM(IF('2018'!$A$2:$A$50=$A87,TRUNC('2018'!O$2:O$50),0))+SUM(IF('2017'!$A$2:$A$50=$A87,TRUNC('2017'!O$2:O$50),0))+SUM(IF('2016'!$A$2:$A$50=$A87,TRUNC('2016'!O$2:O$50),0))+SUM(IF('2015'!$A$2:$A$50=$A87,TRUNC('2015'!O$2:O$50),0))+SUM(IF('2014'!$A$2:$A$50=$A87,TRUNC('2014'!O$2:O$50),0))+SUM(IF('2013'!$A$2:$A$50=$A87,TRUNC('2013'!O$2:O$50),0))+SUM(IF('2012'!$A$2:$A$50=$A87,TRUNC('2012'!O$2:O$50),0))</f>
        <v>52</v>
      </c>
      <c r="AB87" s="21" cm="1">
        <f t="array" ref="AB87">SUM(IF('2024'!$A$2:$A$50=$A87,MOD('2024'!Q$2:Q$50,1),0))+SUM(IF('2023'!$A$2:$A$50=$A87,MOD('2023'!Q$2:Q$50,1),0))+SUM(IF('2022'!$A$2:$A$50=$A87,MOD('2022'!O$2:O$50,1),0))+SUM(IF('2021'!$A$2:$A$50=$A87,MOD('2021'!O$2:O$50,1),0))+SUM(IF('2020'!$A$2:$A$50=$A87,MOD('2020'!O$2:O$50,1),0))+SUM(IF('2019'!$A$2:$A$50=$A87,MOD('2019'!O$2:O$50,1),0))+SUM(IF('2018'!$A$2:$A$50=$A87,MOD('2018'!O$2:O$50,1),0))+SUM(IF('2017'!$A$2:$A$50=$A87,MOD('2017'!O$2:O$50,1),0))+SUM(IF('2016'!$A$2:$A$50=$A87,MOD('2016'!O$2:O$50,1),0))+SUM(IF('2015'!$A$2:$A$50=$A87,MOD('2015'!O$2:O$50,1),0))+SUM(IF('2014'!$A$2:$A$50=$A87,MOD('2014'!O$2:O$50,1),0))+SUM(IF('2013'!$A$2:$A$50=$A87,MOD('2013'!O$2:O$50,1),0))+SUM(IF('2012'!$A$2:$A$50=$A87,MOD('2012'!O$2:O$50,1),0))</f>
        <v>0</v>
      </c>
      <c r="AC87" s="21">
        <f t="shared" si="6"/>
        <v>0</v>
      </c>
    </row>
    <row r="88" spans="1:29" ht="14.25" customHeight="1" x14ac:dyDescent="0.6">
      <c r="A88" s="13" t="s">
        <v>105</v>
      </c>
      <c r="B88" s="14">
        <f>SUMIF('2024'!$A$2:$A$50,$A88,'2024'!B$2:B$50)+SUMIF('2023'!$A$2:$A$50,$A88,'2023'!B$2:B$50)+SUMIF('2022'!$A$2:$A$50,$A88,'2022'!B$2:B$50)+SUMIF('2021'!$A$2:$A$50,$A88,'2021'!B$2:B$50)+SUMIF('2020'!$A$2:$A$50,$A88,'2020'!B$2:B$50)+SUMIF('2019'!$A$2:$A$50,$A88,'2019'!B$2:B$50)+SUMIF('2018'!$A$2:$A$50,$A88,'2018'!B$2:B$50)+SUMIF('2017'!$A$2:$A$50,$A88,'2017'!B$2:B$50)+SUMIF('2016'!$A$2:$A$50,$A88,'2016'!B$2:B$50)+SUMIF('2015'!$A$2:$A$50,$A88,'2015'!B$2:B$50)+SUMIF('2014'!$A$2:$A$50,$A88,'2014'!B$2:B$50)+SUMIF('2013'!$A$2:$A$50,$A88,'2013'!B$2:B$50)+SUMIF('2012'!$A$2:$A$50,$A88,'2012'!B$2:B$50)</f>
        <v>6</v>
      </c>
      <c r="C88" s="14">
        <f>SUMIF('2024'!$A$2:$A$50,$A88,'2024'!C$2:C$50)+SUMIF('2023'!$A$2:$A$50,$A88,'2023'!C$2:C$50)+SUMIF('2022'!$A$2:$A$50,$A88,'2022'!C$2:C$50)+SUMIF('2021'!$A$2:$A$50,$A88,'2021'!C$2:C$50)+SUMIF('2020'!$A$2:$A$50,$A88,'2020'!C$2:C$50)+SUMIF('2019'!$A$2:$A$50,$A88,'2019'!C$2:C$50)+SUMIF('2018'!$A$2:$A$50,$A88,'2018'!C$2:C$50)+SUMIF('2017'!$A$2:$A$50,$A88,'2017'!C$2:C$50)+SUMIF('2016'!$A$2:$A$50,$A88,'2016'!C$2:C$50)+SUMIF('2015'!$A$2:$A$50,$A88,'2015'!C$2:C$50)+SUMIF('2014'!$A$2:$A$50,$A88,'2014'!C$2:C$50)+SUMIF('2013'!$A$2:$A$50,$A88,'2013'!C$2:C$50)+SUMIF('2012'!$A$2:$A$50,$A88,'2012'!C$2:C$50)</f>
        <v>5</v>
      </c>
      <c r="D88" s="14">
        <f>SUMIF('2024'!$A$2:$A$50,$A88,'2024'!D$2:D$50)+SUMIF('2023'!$A$2:$A$50,$A88,'2023'!D$2:D$50)+SUMIF('2022'!$A$2:$A$50,$A88,'2022'!D$2:D$50)+SUMIF('2021'!$A$2:$A$50,$A88,'2021'!D$2:D$50)+SUMIF('2020'!$A$2:$A$50,$A88,'2020'!D$2:D$50)+SUMIF('2019'!$A$2:$A$50,$A88,'2019'!D$2:D$50)+SUMIF('2018'!$A$2:$A$50,$A88,'2018'!D$2:D$50)+SUMIF('2017'!$A$2:$A$50,$A88,'2017'!D$2:D$50)+SUMIF('2016'!$A$2:$A$50,$A88,'2016'!D$2:D$50)+SUMIF('2015'!$A$2:$A$50,$A88,'2015'!D$2:D$50)+SUMIF('2014'!$A$2:$A$50,$A88,'2014'!D$2:D$50)+SUMIF('2013'!$A$2:$A$50,$A88,'2013'!D$2:D$50)+SUMIF('2012'!$A$2:$A$50,$A88,'2012'!D$2:D$50)</f>
        <v>196</v>
      </c>
      <c r="E88" s="14" cm="1">
        <f t="array" ref="E88">MAX(IF('2024'!$A$2:$A$50=$A88,'2024'!E$2:E$50),IF('2023'!$A$2:$A$50=$A88,'2023'!E$2:E$50),IF('2022'!$A$2:$A$50=$A88,'2022'!E$2:E$50),IF('2021'!$A$2:$A$50=$A88,'2021'!E$2:E$50),IF('2020'!$A$2:$A$50=$A88,'2020'!E$2:E$50),IF('2019'!$A$2:$A$50=$A88,'2019'!E$2:E$50),IF('2018'!$A$2:$A$50=$A88,'2018'!E$2:E$50),IF('2017'!$A$2:$A$50=$A88,'2017'!E$2:E$50),IF('2016'!$A$2:$A$50=$A88,'2016'!E$2:E$50),IF('2015'!$A$2:$A$50=$A88,'2015'!E$2:E$50),IF('2014'!$A$2:$A$50=$A88,'2014'!E$2:E$50),IF('2013'!$A$2:$A$50=$A88,'2013'!E$2:E$50),IF('2012'!$A$2:$A$50=$A88,'2012'!E$2:E$50))</f>
        <v>65</v>
      </c>
      <c r="F88" s="14">
        <f>SUMIF('2024'!$A$2:$A$50,$A88,'2024'!F$2:F$50)+SUMIF('2023'!$A$2:$A$50,$A88,'2023'!F$2:F$50)+SUMIF('2022'!$A$2:$A$50,$A88,'2022'!F$2:F$50)+SUMIF('2021'!$A$2:$A$50,$A88,'2021'!F$2:F$50)+SUMIF('2020'!$A$2:$A$50,$A88,'2020'!F$2:F$50)+SUMIF('2019'!$A$2:$A$50,$A88,'2019'!F$2:F$50)+SUMIF('2018'!$A$2:$A$50,$A88,'2018'!F$2:F$50)+SUMIF('2017'!$A$2:$A$50,$A88,'2017'!F$2:F$50)+SUMIF('2016'!$A$2:$A$50,$A88,'2016'!F$2:F$50)+SUMIF('2015'!$A$2:$A$50,$A88,'2015'!F$2:F$50)+SUMIF('2014'!$A$2:$A$50,$A88,'2014'!F$2:F$50)+SUMIF('2013'!$A$2:$A$50,$A88,'2013'!F$2:F$50)+SUMIF('2012'!$A$2:$A$50,$A88,'2012'!F$2:F$50)</f>
        <v>0</v>
      </c>
      <c r="G88" s="15">
        <f t="shared" si="13"/>
        <v>39.200000000000003</v>
      </c>
      <c r="H88" s="14">
        <f>SUMIF('2024'!$A$2:$A$50,$A88,'2024'!H$2:H$50)+SUMIF('2023'!$A$2:$A$50,$A88,'2023'!H$2:H$50)+SUMIF('2022'!$A$2:$A$50,$A88,'2022'!H$2:H$50)+SUMIF('2021'!$A$2:$A$50,$A88,'2021'!H$2:H$50)+SUMIF('2020'!$A$2:$A$50,$A88,'2020'!H$2:H$50)+SUMIF('2019'!$A$2:$A$50,$A88,'2019'!H$2:H$50)+SUMIF('2018'!$A$2:$A$50,$A88,'2018'!H$2:H$50)+SUMIF('2017'!$A$2:$A$50,$A88,'2017'!H$2:H$50)+SUMIF('2016'!$A$2:$A$50,$A88,'2016'!H$2:H$50)+SUMIF('2015'!$A$2:$A$50,$A88,'2015'!H$2:H$50)+SUMIF('2014'!$A$2:$A$50,$A88,'2014'!H$2:H$50)+SUMIF('2013'!$A$2:$A$50,$A88,'2013'!H$2:H$50)+SUMIF('2012'!$A$2:$A$50,$A88,'2012'!H$2:H$50)</f>
        <v>2</v>
      </c>
      <c r="I88" s="14">
        <f>SUMIF('2024'!$A$2:$A$50,$A88,'2024'!I$2:I$50)+SUMIF('2023'!$A$2:$A$50,$A88,'2023'!I$2:I$50)+SUMIF('2022'!$A$2:$A$50,$A88,'2022'!I$2:I$50)+SUMIF('2021'!$A$2:$A$50,$A88,'2021'!I$2:I$50)+SUMIF('2020'!$A$2:$A$50,$A88,'2020'!I$2:I$50)+SUMIF('2019'!$A$2:$A$50,$A88,'2019'!I$2:I$50)+SUMIF('2018'!$A$2:$A$50,$A88,'2018'!I$2:I$50)+SUMIF('2017'!$A$2:$A$50,$A88,'2017'!I$2:I$50)+SUMIF('2016'!$A$2:$A$50,$A88,'2016'!I$2:I$50)+SUMIF('2015'!$A$2:$A$50,$A88,'2015'!I$2:I$50)+SUMIF('2014'!$A$2:$A$50,$A88,'2014'!I$2:I$50)+SUMIF('2013'!$A$2:$A$50,$A88,'2013'!I$2:I$50)+SUMIF('2012'!$A$2:$A$50,$A88,'2012'!I$2:I$50)</f>
        <v>0</v>
      </c>
      <c r="J88" s="14">
        <f>SUMIF('2024'!$A$2:$A$50,$A88,'2024'!J$2:J$50)+SUMIF('2023'!$A$2:$A$50,$A88,'2023'!J$2:J$50)</f>
        <v>0</v>
      </c>
      <c r="K88" s="14">
        <f>SUMIF('2024'!$A$2:$A$50,$A88,'2024'!K$2:K$50)+SUMIF('2023'!$A$2:$A$50,$A88,'2023'!K$2:K$50)</f>
        <v>0</v>
      </c>
      <c r="L88" s="14">
        <f>SUMIF('2024'!$A$2:$A$50,$A88,'2024'!L$2:L$50)+SUMIF('2023'!$A$2:$A$50,$A88,'2023'!L$2:L$50)+SUMIF('2022'!$A$2:$A$50,$A88,'2022'!J$2:J$50)+SUMIF('2021'!$A$2:$A$50,$A88,'2021'!J$2:J$50)+SUMIF('2020'!$A$2:$A$50,$A88,'2020'!J$2:J$50)+SUMIF('2019'!$A$2:$A$50,$A88,'2019'!J$2:J$50)+SUMIF('2018'!$A$2:$A$50,$A88,'2018'!J$2:J$50)+SUMIF('2017'!$A$2:$A$50,$A88,'2017'!J$2:J$50)+SUMIF('2016'!$A$2:$A$50,$A88,'2016'!J$2:J$50)+SUMIF('2015'!$A$2:$A$50,$A88,'2015'!J$2:J$50)+SUMIF('2014'!$A$2:$A$50,$A88,'2014'!J$2:J$50)+SUMIF('2013'!$A$2:$A$50,$A88,'2013'!J$2:J$50)+SUMIF('2012'!$A$2:$A$50,$A88,'2012'!J$2:J$50)</f>
        <v>0</v>
      </c>
      <c r="M88" s="14">
        <f>SUMIF('2024'!$A$2:$A$50,$A88,'2024'!M$2:M$50)+SUMIF('2023'!$A$2:$A$50,$A88,'2023'!M$2:M$50)+SUMIF('2022'!$A$2:$A$50,$A88,'2022'!K$2:K$50)+SUMIF('2021'!$A$2:$A$50,$A88,'2021'!K$2:K$50)+SUMIF('2020'!$A$2:$A$50,$A88,'2020'!K$2:K$50)+SUMIF('2019'!$A$2:$A$50,$A88,'2019'!K$2:K$50)+SUMIF('2018'!$A$2:$A$50,$A88,'2018'!K$2:K$50)+SUMIF('2017'!$A$2:$A$50,$A88,'2017'!K$2:K$50)+SUMIF('2016'!$A$2:$A$50,$A88,'2016'!K$2:K$50)+SUMIF('2015'!$A$2:$A$50,$A88,'2015'!K$2:K$50)+SUMIF('2014'!$A$2:$A$50,$A88,'2014'!K$2:K$50)+SUMIF('2013'!$A$2:$A$50,$A88,'2013'!K$2:K$50)+SUMIF('2012'!$A$2:$A$50,$A88,'2012'!K$2:K$50)</f>
        <v>4</v>
      </c>
      <c r="N88" s="14">
        <f>SUMIF('2024'!$A$2:$A$50,$A88,'2024'!N$2:N$50)+SUMIF('2023'!$A$2:$A$50,$A88,'2023'!N$2:N$50)+SUMIF('2022'!$A$2:$A$50,$A88,'2022'!L$2:L$50)+SUMIF('2021'!$A$2:$A$50,$A88,'2021'!L$2:L$50)+SUMIF('2020'!$A$2:$A$50,$A88,'2020'!L$2:L$50)+SUMIF('2019'!$A$2:$A$50,$A88,'2019'!L$2:L$50)+SUMIF('2018'!$A$2:$A$50,$A88,'2018'!L$2:L$50)+SUMIF('2017'!$A$2:$A$50,$A88,'2017'!L$2:L$50)+SUMIF('2016'!$A$2:$A$50,$A88,'2016'!L$2:L$50)+SUMIF('2015'!$A$2:$A$50,$A88,'2015'!L$2:L$50)+SUMIF('2014'!$A$2:$A$50,$A88,'2014'!L$2:L$50)+SUMIF('2013'!$A$2:$A$50,$A88,'2013'!L$2:L$50)+SUMIF('2012'!$A$2:$A$50,$A88,'2012'!L$2:L$50)</f>
        <v>0</v>
      </c>
      <c r="O88" s="14">
        <f>SUMIF('2024'!$A$2:$A$50,$A88,'2024'!O$2:O$50)+SUMIF('2023'!$A$2:$A$50,$A88,'2023'!O$2:O$50)+SUMIF('2022'!$A$2:$A$50,$A88,'2022'!M$2:M$50)+SUMIF('2021'!$A$2:$A$50,$A88,'2021'!M$2:M$50)+SUMIF('2020'!$A$2:$A$50,$A88,'2020'!M$2:M$50)+SUMIF('2019'!$A$2:$A$50,$A88,'2019'!M$2:M$50)+SUMIF('2018'!$A$2:$A$50,$A88,'2018'!M$2:M$50)+SUMIF('2017'!$A$2:$A$50,$A88,'2017'!M$2:M$50)+SUMIF('2016'!$A$2:$A$50,$A88,'2016'!M$2:M$50)+SUMIF('2015'!$A$2:$A$50,$A88,'2015'!M$2:M$50)+SUMIF('2014'!$A$2:$A$50,$A88,'2014'!M$2:M$50)+SUMIF('2013'!$A$2:$A$50,$A88,'2013'!M$2:M$50)+SUMIF('2012'!$A$2:$A$50,$A88,'2012'!M$2:M$50)</f>
        <v>0</v>
      </c>
      <c r="P88" s="14">
        <f t="shared" si="14"/>
        <v>4</v>
      </c>
      <c r="Q88" s="14">
        <f t="shared" si="15"/>
        <v>19</v>
      </c>
      <c r="R88" s="14">
        <f>SUMIF('2024'!$A$2:$A$50,$A88,'2024'!R$2:R$50)+SUMIF('2023'!$A$2:$A$50,$A88,'2023'!R$2:R$50)+SUMIF('2022'!$A$2:$A$50,$A88,'2022'!P$2:P$50)+SUMIF('2021'!$A$2:$A$50,$A88,'2021'!P$2:P$50)+SUMIF('2020'!$A$2:$A$50,$A88,'2020'!P$2:P$50)+SUMIF('2019'!$A$2:$A$50,$A88,'2019'!P$2:P$50)+SUMIF('2018'!$A$2:$A$50,$A88,'2018'!P$2:P$50)+SUMIF('2017'!$A$2:$A$50,$A88,'2017'!P$2:P$50)+SUMIF('2016'!$A$2:$A$50,$A88,'2016'!P$2:P$50)+SUMIF('2015'!$A$2:$A$50,$A88,'2015'!P$2:P$50)+SUMIF('2014'!$A$2:$A$50,$A88,'2014'!P$2:P$50)+SUMIF('2013'!$A$2:$A$50,$A88,'2013'!P$2:P$50)+SUMIF('2012'!$A$2:$A$50,$A88,'2012'!P$2:P$50)</f>
        <v>91</v>
      </c>
      <c r="S88" s="14">
        <f>SUMIF('2024'!$A$2:$A$50,$A88,'2024'!S$2:S$50)+SUMIF('2023'!$A$2:$A$50,$A88,'2023'!S$2:S$50)+SUMIF('2022'!$A$2:$A$50,$A88,'2022'!Q$2:Q$50)+SUMIF('2021'!$A$2:$A$50,$A88,'2021'!Q$2:Q$50)+SUMIF('2020'!$A$2:$A$50,$A88,'2020'!Q$2:Q$50)+SUMIF('2019'!$A$2:$A$50,$A88,'2019'!Q$2:Q$50)+SUMIF('2018'!$A$2:$A$50,$A88,'2018'!Q$2:Q$50)+SUMIF('2017'!$A$2:$A$50,$A88,'2017'!Q$2:Q$50)+SUMIF('2016'!$A$2:$A$50,$A88,'2016'!Q$2:Q$50)+SUMIF('2015'!$A$2:$A$50,$A88,'2015'!Q$2:Q$50)+SUMIF('2014'!$A$2:$A$50,$A88,'2014'!Q$2:Q$50)+SUMIF('2013'!$A$2:$A$50,$A88,'2013'!Q$2:Q$50)+SUMIF('2012'!$A$2:$A$50,$A88,'2012'!Q$2:Q$50)</f>
        <v>3</v>
      </c>
      <c r="T88" s="15">
        <f t="shared" si="16"/>
        <v>30.333333333333332</v>
      </c>
      <c r="U88" s="15">
        <f t="shared" si="17"/>
        <v>4.7894736842105265</v>
      </c>
      <c r="V88" s="16">
        <f t="shared" si="18"/>
        <v>38</v>
      </c>
      <c r="W88" s="17" cm="1">
        <f t="array" ref="W88">MAX(IF('2024'!$A$2:$A$50=$A88,'2024'!$W$2:$W$50),IF('2023'!$A$2:$A$50=$A88,'2023'!$W$2:$W$50),IF('2022'!$A$2:$A$50=$A88,'2022'!$U$2:U$50),IF('2021'!$A$2:$A$50=$A88,'2021'!$U$2:U$50),IF('2020'!$A$2:$A$50=$A88,'2020'!$U$2:U$50),IF('2019'!$A$2:$A$50=$A88,'2019'!$U$2:U$50),IF('2018'!$A$2:$A$50=$A88,'2018'!$U$2:U$50),IF('2017'!$A$2:$A$50=$A88,'2017'!$U$2:U$50),IF('2016'!$A$2:$A$50=$A88,'2016'!$U$2:U$50),IF('2015'!$A$2:$A$50=$A88,'2015'!$U$2:U$50),IF('2014'!$A$2:$A$50=$A88,'2014'!$U$2:U$50),IF('2013'!$A$2:$A$50=$A88,'2013'!$U$2:U$50),IF('2012'!$A$2:$A$50=$A88,'2012'!$U$2:U$50))</f>
        <v>1</v>
      </c>
      <c r="X88" s="18" t="s">
        <v>23</v>
      </c>
      <c r="Y88" s="19" cm="1">
        <f t="array" ref="Y88">MIN(IF(IF('2024'!$A$2:A$50=$A88,1,0)*IF('2024'!$W$2:$W$50=$W88,1,0)&gt;0,'2024'!$Y$2:$Y$50),IF(IF('2023'!$A$2:A$50=$A88,1,0)*IF('2023'!$W$2:$W$50=$W88,1,0)&gt;0,'2023'!$Y$2:$Y$50),IF(IF('2022'!$A$2:A$50=$A88,1,0)*IF('2022'!$U$2:$U$50=$W88,1,0)&gt;0,'2022'!$W$2:$W$50),IF(IF('2021'!$A$2:A$50=$A88,1,0)*IF('2021'!$U$2:$U$50=$W88,1,0)&gt;0,'2021'!$W$2:$W$50),IF(IF('2020'!$A$2:A$50=$A88,1,0)*IF('2020'!$U$2:$U$50=$W88,1,0)&gt;0,'2020'!$W$2:$W$50),IF(IF('2019'!$A$2:A$50=$A88,1,0)*IF('2019'!$U$2:$U$50=$W88,1,0)&gt;0,'2019'!$W$2:$W$50),IF(IF('2018'!$A$2:A$50=$A88,1,0)*IF('2018'!$U$2:$U$50=$W88,1,0)&gt;0,'2018'!$W$2:$W$50),IF(IF('2017'!$A$2:A$50=$A88,1,0)*IF('2017'!$U$2:$U$50=$W88,1,0)&gt;0,'2017'!$W$2:$W$50),IF(IF('2016'!$A$2:A$50=$A88,1,0)*IF('2016'!$U$2:$U$50=$W88,1,0)&gt;0,'2016'!$W$2:$W$50),IF(IF('2015'!$A$2:A$50=$A88,1,0)*IF('2015'!$U$2:$U$50=$W88,1,0)&gt;0,'2015'!$W$2:$W$50),IF(IF('2014'!$A$2:A$50=$A88,1,0)*IF('2014'!$U$2:$U$50=$W88,1,0)&gt;0,'2014'!$W$2:$W$50),IF(IF('2013'!$A$2:A$50=$A88,1,0)*IF('2013'!$U$2:$U$50=$W88,1,0)&gt;0,'2013'!$W$2:$W$50),IF(IF('2012'!$A$2:A$50=$A88,1,0)*IF('2012'!$U$2:$U$50=$W88,1,0)&gt;0,'2012'!$W$2:$W$50))</f>
        <v>8</v>
      </c>
      <c r="Z88" s="20"/>
      <c r="AA88" s="21" cm="1">
        <f t="array" ref="AA88">SUM(IF('2024'!$A$2:$A$50=$A88,TRUNC('2024'!Q$2:Q$50),0))+SUM(IF('2023'!$A$2:$A$50=$A88,TRUNC('2023'!Q$2:Q$50),0))+SUM(IF('2022'!$A$2:$A$50=$A88,TRUNC('2022'!O$2:O$50),0))+SUM(IF('2021'!$A$2:$A$50=$A88,TRUNC('2021'!O$2:O$50),0))+SUM(IF('2020'!$A$2:$A$50=$A88,TRUNC('2020'!O$2:O$50),0))+SUM(IF('2019'!$A$2:$A$50=$A88,TRUNC('2019'!O$2:O$50),0))+SUM(IF('2018'!$A$2:$A$50=$A88,TRUNC('2018'!O$2:O$50),0))+SUM(IF('2017'!$A$2:$A$50=$A88,TRUNC('2017'!O$2:O$50),0))+SUM(IF('2016'!$A$2:$A$50=$A88,TRUNC('2016'!O$2:O$50),0))+SUM(IF('2015'!$A$2:$A$50=$A88,TRUNC('2015'!O$2:O$50),0))+SUM(IF('2014'!$A$2:$A$50=$A88,TRUNC('2014'!O$2:O$50),0))+SUM(IF('2013'!$A$2:$A$50=$A88,TRUNC('2013'!O$2:O$50),0))+SUM(IF('2012'!$A$2:$A$50=$A88,TRUNC('2012'!O$2:O$50),0))</f>
        <v>19</v>
      </c>
      <c r="AB88" s="21" cm="1">
        <f t="array" ref="AB88">SUM(IF('2024'!$A$2:$A$50=$A88,MOD('2024'!Q$2:Q$50,1),0))+SUM(IF('2023'!$A$2:$A$50=$A88,MOD('2023'!Q$2:Q$50,1),0))+SUM(IF('2022'!$A$2:$A$50=$A88,MOD('2022'!O$2:O$50,1),0))+SUM(IF('2021'!$A$2:$A$50=$A88,MOD('2021'!O$2:O$50,1),0))+SUM(IF('2020'!$A$2:$A$50=$A88,MOD('2020'!O$2:O$50,1),0))+SUM(IF('2019'!$A$2:$A$50=$A88,MOD('2019'!O$2:O$50,1),0))+SUM(IF('2018'!$A$2:$A$50=$A88,MOD('2018'!O$2:O$50,1),0))+SUM(IF('2017'!$A$2:$A$50=$A88,MOD('2017'!O$2:O$50,1),0))+SUM(IF('2016'!$A$2:$A$50=$A88,MOD('2016'!O$2:O$50,1),0))+SUM(IF('2015'!$A$2:$A$50=$A88,MOD('2015'!O$2:O$50,1),0))+SUM(IF('2014'!$A$2:$A$50=$A88,MOD('2014'!O$2:O$50,1),0))+SUM(IF('2013'!$A$2:$A$50=$A88,MOD('2013'!O$2:O$50,1),0))+SUM(IF('2012'!$A$2:$A$50=$A88,MOD('2012'!O$2:O$50,1),0))</f>
        <v>0</v>
      </c>
      <c r="AC88" s="21">
        <f t="shared" si="6"/>
        <v>0</v>
      </c>
    </row>
    <row r="89" spans="1:29" ht="14.25" customHeight="1" x14ac:dyDescent="0.6">
      <c r="A89" s="13" t="s">
        <v>106</v>
      </c>
      <c r="B89" s="14">
        <f>SUMIF('2024'!$A$2:$A$50,$A89,'2024'!B$2:B$50)+SUMIF('2023'!$A$2:$A$50,$A89,'2023'!B$2:B$50)+SUMIF('2022'!$A$2:$A$50,$A89,'2022'!B$2:B$50)+SUMIF('2021'!$A$2:$A$50,$A89,'2021'!B$2:B$50)+SUMIF('2020'!$A$2:$A$50,$A89,'2020'!B$2:B$50)+SUMIF('2019'!$A$2:$A$50,$A89,'2019'!B$2:B$50)+SUMIF('2018'!$A$2:$A$50,$A89,'2018'!B$2:B$50)+SUMIF('2017'!$A$2:$A$50,$A89,'2017'!B$2:B$50)+SUMIF('2016'!$A$2:$A$50,$A89,'2016'!B$2:B$50)+SUMIF('2015'!$A$2:$A$50,$A89,'2015'!B$2:B$50)+SUMIF('2014'!$A$2:$A$50,$A89,'2014'!B$2:B$50)+SUMIF('2013'!$A$2:$A$50,$A89,'2013'!B$2:B$50)+SUMIF('2012'!$A$2:$A$50,$A89,'2012'!B$2:B$50)</f>
        <v>1</v>
      </c>
      <c r="C89" s="14">
        <f>SUMIF('2024'!$A$2:$A$50,$A89,'2024'!C$2:C$50)+SUMIF('2023'!$A$2:$A$50,$A89,'2023'!C$2:C$50)+SUMIF('2022'!$A$2:$A$50,$A89,'2022'!C$2:C$50)+SUMIF('2021'!$A$2:$A$50,$A89,'2021'!C$2:C$50)+SUMIF('2020'!$A$2:$A$50,$A89,'2020'!C$2:C$50)+SUMIF('2019'!$A$2:$A$50,$A89,'2019'!C$2:C$50)+SUMIF('2018'!$A$2:$A$50,$A89,'2018'!C$2:C$50)+SUMIF('2017'!$A$2:$A$50,$A89,'2017'!C$2:C$50)+SUMIF('2016'!$A$2:$A$50,$A89,'2016'!C$2:C$50)+SUMIF('2015'!$A$2:$A$50,$A89,'2015'!C$2:C$50)+SUMIF('2014'!$A$2:$A$50,$A89,'2014'!C$2:C$50)+SUMIF('2013'!$A$2:$A$50,$A89,'2013'!C$2:C$50)+SUMIF('2012'!$A$2:$A$50,$A89,'2012'!C$2:C$50)</f>
        <v>1</v>
      </c>
      <c r="D89" s="14">
        <f>SUMIF('2024'!$A$2:$A$50,$A89,'2024'!D$2:D$50)+SUMIF('2023'!$A$2:$A$50,$A89,'2023'!D$2:D$50)+SUMIF('2022'!$A$2:$A$50,$A89,'2022'!D$2:D$50)+SUMIF('2021'!$A$2:$A$50,$A89,'2021'!D$2:D$50)+SUMIF('2020'!$A$2:$A$50,$A89,'2020'!D$2:D$50)+SUMIF('2019'!$A$2:$A$50,$A89,'2019'!D$2:D$50)+SUMIF('2018'!$A$2:$A$50,$A89,'2018'!D$2:D$50)+SUMIF('2017'!$A$2:$A$50,$A89,'2017'!D$2:D$50)+SUMIF('2016'!$A$2:$A$50,$A89,'2016'!D$2:D$50)+SUMIF('2015'!$A$2:$A$50,$A89,'2015'!D$2:D$50)+SUMIF('2014'!$A$2:$A$50,$A89,'2014'!D$2:D$50)+SUMIF('2013'!$A$2:$A$50,$A89,'2013'!D$2:D$50)+SUMIF('2012'!$A$2:$A$50,$A89,'2012'!D$2:D$50)</f>
        <v>1</v>
      </c>
      <c r="E89" s="14" cm="1">
        <f t="array" ref="E89">MAX(IF('2024'!$A$2:$A$50=$A89,'2024'!E$2:E$50),IF('2023'!$A$2:$A$50=$A89,'2023'!E$2:E$50),IF('2022'!$A$2:$A$50=$A89,'2022'!E$2:E$50),IF('2021'!$A$2:$A$50=$A89,'2021'!E$2:E$50),IF('2020'!$A$2:$A$50=$A89,'2020'!E$2:E$50),IF('2019'!$A$2:$A$50=$A89,'2019'!E$2:E$50),IF('2018'!$A$2:$A$50=$A89,'2018'!E$2:E$50),IF('2017'!$A$2:$A$50=$A89,'2017'!E$2:E$50),IF('2016'!$A$2:$A$50=$A89,'2016'!E$2:E$50),IF('2015'!$A$2:$A$50=$A89,'2015'!E$2:E$50),IF('2014'!$A$2:$A$50=$A89,'2014'!E$2:E$50),IF('2013'!$A$2:$A$50=$A89,'2013'!E$2:E$50),IF('2012'!$A$2:$A$50=$A89,'2012'!E$2:E$50))</f>
        <v>1</v>
      </c>
      <c r="F89" s="14">
        <f>SUMIF('2024'!$A$2:$A$50,$A89,'2024'!F$2:F$50)+SUMIF('2023'!$A$2:$A$50,$A89,'2023'!F$2:F$50)+SUMIF('2022'!$A$2:$A$50,$A89,'2022'!F$2:F$50)+SUMIF('2021'!$A$2:$A$50,$A89,'2021'!F$2:F$50)+SUMIF('2020'!$A$2:$A$50,$A89,'2020'!F$2:F$50)+SUMIF('2019'!$A$2:$A$50,$A89,'2019'!F$2:F$50)+SUMIF('2018'!$A$2:$A$50,$A89,'2018'!F$2:F$50)+SUMIF('2017'!$A$2:$A$50,$A89,'2017'!F$2:F$50)+SUMIF('2016'!$A$2:$A$50,$A89,'2016'!F$2:F$50)+SUMIF('2015'!$A$2:$A$50,$A89,'2015'!F$2:F$50)+SUMIF('2014'!$A$2:$A$50,$A89,'2014'!F$2:F$50)+SUMIF('2013'!$A$2:$A$50,$A89,'2013'!F$2:F$50)+SUMIF('2012'!$A$2:$A$50,$A89,'2012'!F$2:F$50)</f>
        <v>0</v>
      </c>
      <c r="G89" s="15">
        <f t="shared" si="13"/>
        <v>1</v>
      </c>
      <c r="H89" s="14">
        <f>SUMIF('2024'!$A$2:$A$50,$A89,'2024'!H$2:H$50)+SUMIF('2023'!$A$2:$A$50,$A89,'2023'!H$2:H$50)+SUMIF('2022'!$A$2:$A$50,$A89,'2022'!H$2:H$50)+SUMIF('2021'!$A$2:$A$50,$A89,'2021'!H$2:H$50)+SUMIF('2020'!$A$2:$A$50,$A89,'2020'!H$2:H$50)+SUMIF('2019'!$A$2:$A$50,$A89,'2019'!H$2:H$50)+SUMIF('2018'!$A$2:$A$50,$A89,'2018'!H$2:H$50)+SUMIF('2017'!$A$2:$A$50,$A89,'2017'!H$2:H$50)+SUMIF('2016'!$A$2:$A$50,$A89,'2016'!H$2:H$50)+SUMIF('2015'!$A$2:$A$50,$A89,'2015'!H$2:H$50)+SUMIF('2014'!$A$2:$A$50,$A89,'2014'!H$2:H$50)+SUMIF('2013'!$A$2:$A$50,$A89,'2013'!H$2:H$50)+SUMIF('2012'!$A$2:$A$50,$A89,'2012'!H$2:H$50)</f>
        <v>0</v>
      </c>
      <c r="I89" s="14">
        <f>SUMIF('2024'!$A$2:$A$50,$A89,'2024'!I$2:I$50)+SUMIF('2023'!$A$2:$A$50,$A89,'2023'!I$2:I$50)+SUMIF('2022'!$A$2:$A$50,$A89,'2022'!I$2:I$50)+SUMIF('2021'!$A$2:$A$50,$A89,'2021'!I$2:I$50)+SUMIF('2020'!$A$2:$A$50,$A89,'2020'!I$2:I$50)+SUMIF('2019'!$A$2:$A$50,$A89,'2019'!I$2:I$50)+SUMIF('2018'!$A$2:$A$50,$A89,'2018'!I$2:I$50)+SUMIF('2017'!$A$2:$A$50,$A89,'2017'!I$2:I$50)+SUMIF('2016'!$A$2:$A$50,$A89,'2016'!I$2:I$50)+SUMIF('2015'!$A$2:$A$50,$A89,'2015'!I$2:I$50)+SUMIF('2014'!$A$2:$A$50,$A89,'2014'!I$2:I$50)+SUMIF('2013'!$A$2:$A$50,$A89,'2013'!I$2:I$50)+SUMIF('2012'!$A$2:$A$50,$A89,'2012'!I$2:I$50)</f>
        <v>0</v>
      </c>
      <c r="J89" s="14">
        <f>SUMIF('2024'!$A$2:$A$50,$A89,'2024'!J$2:J$50)+SUMIF('2023'!$A$2:$A$50,$A89,'2023'!J$2:J$50)</f>
        <v>0</v>
      </c>
      <c r="K89" s="14">
        <f>SUMIF('2024'!$A$2:$A$50,$A89,'2024'!K$2:K$50)+SUMIF('2023'!$A$2:$A$50,$A89,'2023'!K$2:K$50)</f>
        <v>0</v>
      </c>
      <c r="L89" s="14">
        <f>SUMIF('2024'!$A$2:$A$50,$A89,'2024'!L$2:L$50)+SUMIF('2023'!$A$2:$A$50,$A89,'2023'!L$2:L$50)+SUMIF('2022'!$A$2:$A$50,$A89,'2022'!J$2:J$50)+SUMIF('2021'!$A$2:$A$50,$A89,'2021'!J$2:J$50)+SUMIF('2020'!$A$2:$A$50,$A89,'2020'!J$2:J$50)+SUMIF('2019'!$A$2:$A$50,$A89,'2019'!J$2:J$50)+SUMIF('2018'!$A$2:$A$50,$A89,'2018'!J$2:J$50)+SUMIF('2017'!$A$2:$A$50,$A89,'2017'!J$2:J$50)+SUMIF('2016'!$A$2:$A$50,$A89,'2016'!J$2:J$50)+SUMIF('2015'!$A$2:$A$50,$A89,'2015'!J$2:J$50)+SUMIF('2014'!$A$2:$A$50,$A89,'2014'!J$2:J$50)+SUMIF('2013'!$A$2:$A$50,$A89,'2013'!J$2:J$50)+SUMIF('2012'!$A$2:$A$50,$A89,'2012'!J$2:J$50)</f>
        <v>0</v>
      </c>
      <c r="M89" s="14">
        <f>SUMIF('2024'!$A$2:$A$50,$A89,'2024'!M$2:M$50)+SUMIF('2023'!$A$2:$A$50,$A89,'2023'!M$2:M$50)+SUMIF('2022'!$A$2:$A$50,$A89,'2022'!K$2:K$50)+SUMIF('2021'!$A$2:$A$50,$A89,'2021'!K$2:K$50)+SUMIF('2020'!$A$2:$A$50,$A89,'2020'!K$2:K$50)+SUMIF('2019'!$A$2:$A$50,$A89,'2019'!K$2:K$50)+SUMIF('2018'!$A$2:$A$50,$A89,'2018'!K$2:K$50)+SUMIF('2017'!$A$2:$A$50,$A89,'2017'!K$2:K$50)+SUMIF('2016'!$A$2:$A$50,$A89,'2016'!K$2:K$50)+SUMIF('2015'!$A$2:$A$50,$A89,'2015'!K$2:K$50)+SUMIF('2014'!$A$2:$A$50,$A89,'2014'!K$2:K$50)+SUMIF('2013'!$A$2:$A$50,$A89,'2013'!K$2:K$50)+SUMIF('2012'!$A$2:$A$50,$A89,'2012'!K$2:K$50)</f>
        <v>0</v>
      </c>
      <c r="N89" s="14">
        <f>SUMIF('2024'!$A$2:$A$50,$A89,'2024'!N$2:N$50)+SUMIF('2023'!$A$2:$A$50,$A89,'2023'!N$2:N$50)+SUMIF('2022'!$A$2:$A$50,$A89,'2022'!L$2:L$50)+SUMIF('2021'!$A$2:$A$50,$A89,'2021'!L$2:L$50)+SUMIF('2020'!$A$2:$A$50,$A89,'2020'!L$2:L$50)+SUMIF('2019'!$A$2:$A$50,$A89,'2019'!L$2:L$50)+SUMIF('2018'!$A$2:$A$50,$A89,'2018'!L$2:L$50)+SUMIF('2017'!$A$2:$A$50,$A89,'2017'!L$2:L$50)+SUMIF('2016'!$A$2:$A$50,$A89,'2016'!L$2:L$50)+SUMIF('2015'!$A$2:$A$50,$A89,'2015'!L$2:L$50)+SUMIF('2014'!$A$2:$A$50,$A89,'2014'!L$2:L$50)+SUMIF('2013'!$A$2:$A$50,$A89,'2013'!L$2:L$50)+SUMIF('2012'!$A$2:$A$50,$A89,'2012'!L$2:L$50)</f>
        <v>0</v>
      </c>
      <c r="O89" s="14">
        <f>SUMIF('2024'!$A$2:$A$50,$A89,'2024'!O$2:O$50)+SUMIF('2023'!$A$2:$A$50,$A89,'2023'!O$2:O$50)+SUMIF('2022'!$A$2:$A$50,$A89,'2022'!M$2:M$50)+SUMIF('2021'!$A$2:$A$50,$A89,'2021'!M$2:M$50)+SUMIF('2020'!$A$2:$A$50,$A89,'2020'!M$2:M$50)+SUMIF('2019'!$A$2:$A$50,$A89,'2019'!M$2:M$50)+SUMIF('2018'!$A$2:$A$50,$A89,'2018'!M$2:M$50)+SUMIF('2017'!$A$2:$A$50,$A89,'2017'!M$2:M$50)+SUMIF('2016'!$A$2:$A$50,$A89,'2016'!M$2:M$50)+SUMIF('2015'!$A$2:$A$50,$A89,'2015'!M$2:M$50)+SUMIF('2014'!$A$2:$A$50,$A89,'2014'!M$2:M$50)+SUMIF('2013'!$A$2:$A$50,$A89,'2013'!M$2:M$50)+SUMIF('2012'!$A$2:$A$50,$A89,'2012'!M$2:M$50)</f>
        <v>0</v>
      </c>
      <c r="P89" s="14">
        <f t="shared" si="14"/>
        <v>0</v>
      </c>
      <c r="Q89" s="14">
        <f t="shared" si="15"/>
        <v>4</v>
      </c>
      <c r="R89" s="14">
        <f>SUMIF('2024'!$A$2:$A$50,$A89,'2024'!R$2:R$50)+SUMIF('2023'!$A$2:$A$50,$A89,'2023'!R$2:R$50)+SUMIF('2022'!$A$2:$A$50,$A89,'2022'!P$2:P$50)+SUMIF('2021'!$A$2:$A$50,$A89,'2021'!P$2:P$50)+SUMIF('2020'!$A$2:$A$50,$A89,'2020'!P$2:P$50)+SUMIF('2019'!$A$2:$A$50,$A89,'2019'!P$2:P$50)+SUMIF('2018'!$A$2:$A$50,$A89,'2018'!P$2:P$50)+SUMIF('2017'!$A$2:$A$50,$A89,'2017'!P$2:P$50)+SUMIF('2016'!$A$2:$A$50,$A89,'2016'!P$2:P$50)+SUMIF('2015'!$A$2:$A$50,$A89,'2015'!P$2:P$50)+SUMIF('2014'!$A$2:$A$50,$A89,'2014'!P$2:P$50)+SUMIF('2013'!$A$2:$A$50,$A89,'2013'!P$2:P$50)+SUMIF('2012'!$A$2:$A$50,$A89,'2012'!P$2:P$50)</f>
        <v>14</v>
      </c>
      <c r="S89" s="14">
        <f>SUMIF('2024'!$A$2:$A$50,$A89,'2024'!S$2:S$50)+SUMIF('2023'!$A$2:$A$50,$A89,'2023'!S$2:S$50)+SUMIF('2022'!$A$2:$A$50,$A89,'2022'!Q$2:Q$50)+SUMIF('2021'!$A$2:$A$50,$A89,'2021'!Q$2:Q$50)+SUMIF('2020'!$A$2:$A$50,$A89,'2020'!Q$2:Q$50)+SUMIF('2019'!$A$2:$A$50,$A89,'2019'!Q$2:Q$50)+SUMIF('2018'!$A$2:$A$50,$A89,'2018'!Q$2:Q$50)+SUMIF('2017'!$A$2:$A$50,$A89,'2017'!Q$2:Q$50)+SUMIF('2016'!$A$2:$A$50,$A89,'2016'!Q$2:Q$50)+SUMIF('2015'!$A$2:$A$50,$A89,'2015'!Q$2:Q$50)+SUMIF('2014'!$A$2:$A$50,$A89,'2014'!Q$2:Q$50)+SUMIF('2013'!$A$2:$A$50,$A89,'2013'!Q$2:Q$50)+SUMIF('2012'!$A$2:$A$50,$A89,'2012'!Q$2:Q$50)</f>
        <v>2</v>
      </c>
      <c r="T89" s="15">
        <f t="shared" si="16"/>
        <v>7</v>
      </c>
      <c r="U89" s="15">
        <f t="shared" si="17"/>
        <v>3.5</v>
      </c>
      <c r="V89" s="16">
        <f t="shared" si="18"/>
        <v>12</v>
      </c>
      <c r="W89" s="17" cm="1">
        <f t="array" ref="W89">MAX(IF('2024'!$A$2:$A$50=$A89,'2024'!$W$2:$W$50),IF('2023'!$A$2:$A$50=$A89,'2023'!$W$2:$W$50),IF('2022'!$A$2:$A$50=$A89,'2022'!$U$2:U$50),IF('2021'!$A$2:$A$50=$A89,'2021'!$U$2:U$50),IF('2020'!$A$2:$A$50=$A89,'2020'!$U$2:U$50),IF('2019'!$A$2:$A$50=$A89,'2019'!$U$2:U$50),IF('2018'!$A$2:$A$50=$A89,'2018'!$U$2:U$50),IF('2017'!$A$2:$A$50=$A89,'2017'!$U$2:U$50),IF('2016'!$A$2:$A$50=$A89,'2016'!$U$2:U$50),IF('2015'!$A$2:$A$50=$A89,'2015'!$U$2:U$50),IF('2014'!$A$2:$A$50=$A89,'2014'!$U$2:U$50),IF('2013'!$A$2:$A$50=$A89,'2013'!$U$2:U$50),IF('2012'!$A$2:$A$50=$A89,'2012'!$U$2:U$50))</f>
        <v>2</v>
      </c>
      <c r="X89" s="18" t="s">
        <v>23</v>
      </c>
      <c r="Y89" s="19" cm="1">
        <f t="array" ref="Y89">MIN(IF(IF('2024'!$A$2:A$50=$A89,1,0)*IF('2024'!$W$2:$W$50=$W89,1,0)&gt;0,'2024'!$Y$2:$Y$50),IF(IF('2023'!$A$2:A$50=$A89,1,0)*IF('2023'!$W$2:$W$50=$W89,1,0)&gt;0,'2023'!$Y$2:$Y$50),IF(IF('2022'!$A$2:A$50=$A89,1,0)*IF('2022'!$U$2:$U$50=$W89,1,0)&gt;0,'2022'!$W$2:$W$50),IF(IF('2021'!$A$2:A$50=$A89,1,0)*IF('2021'!$U$2:$U$50=$W89,1,0)&gt;0,'2021'!$W$2:$W$50),IF(IF('2020'!$A$2:A$50=$A89,1,0)*IF('2020'!$U$2:$U$50=$W89,1,0)&gt;0,'2020'!$W$2:$W$50),IF(IF('2019'!$A$2:A$50=$A89,1,0)*IF('2019'!$U$2:$U$50=$W89,1,0)&gt;0,'2019'!$W$2:$W$50),IF(IF('2018'!$A$2:A$50=$A89,1,0)*IF('2018'!$U$2:$U$50=$W89,1,0)&gt;0,'2018'!$W$2:$W$50),IF(IF('2017'!$A$2:A$50=$A89,1,0)*IF('2017'!$U$2:$U$50=$W89,1,0)&gt;0,'2017'!$W$2:$W$50),IF(IF('2016'!$A$2:A$50=$A89,1,0)*IF('2016'!$U$2:$U$50=$W89,1,0)&gt;0,'2016'!$W$2:$W$50),IF(IF('2015'!$A$2:A$50=$A89,1,0)*IF('2015'!$U$2:$U$50=$W89,1,0)&gt;0,'2015'!$W$2:$W$50),IF(IF('2014'!$A$2:A$50=$A89,1,0)*IF('2014'!$U$2:$U$50=$W89,1,0)&gt;0,'2014'!$W$2:$W$50),IF(IF('2013'!$A$2:A$50=$A89,1,0)*IF('2013'!$U$2:$U$50=$W89,1,0)&gt;0,'2013'!$W$2:$W$50),IF(IF('2012'!$A$2:A$50=$A89,1,0)*IF('2012'!$U$2:$U$50=$W89,1,0)&gt;0,'2012'!$W$2:$W$50))</f>
        <v>14</v>
      </c>
      <c r="Z89" s="20"/>
      <c r="AA89" s="21" cm="1">
        <f t="array" ref="AA89">SUM(IF('2024'!$A$2:$A$50=$A89,TRUNC('2024'!Q$2:Q$50),0))+SUM(IF('2023'!$A$2:$A$50=$A89,TRUNC('2023'!Q$2:Q$50),0))+SUM(IF('2022'!$A$2:$A$50=$A89,TRUNC('2022'!O$2:O$50),0))+SUM(IF('2021'!$A$2:$A$50=$A89,TRUNC('2021'!O$2:O$50),0))+SUM(IF('2020'!$A$2:$A$50=$A89,TRUNC('2020'!O$2:O$50),0))+SUM(IF('2019'!$A$2:$A$50=$A89,TRUNC('2019'!O$2:O$50),0))+SUM(IF('2018'!$A$2:$A$50=$A89,TRUNC('2018'!O$2:O$50),0))+SUM(IF('2017'!$A$2:$A$50=$A89,TRUNC('2017'!O$2:O$50),0))+SUM(IF('2016'!$A$2:$A$50=$A89,TRUNC('2016'!O$2:O$50),0))+SUM(IF('2015'!$A$2:$A$50=$A89,TRUNC('2015'!O$2:O$50),0))+SUM(IF('2014'!$A$2:$A$50=$A89,TRUNC('2014'!O$2:O$50),0))+SUM(IF('2013'!$A$2:$A$50=$A89,TRUNC('2013'!O$2:O$50),0))+SUM(IF('2012'!$A$2:$A$50=$A89,TRUNC('2012'!O$2:O$50),0))</f>
        <v>4</v>
      </c>
      <c r="AB89" s="21" cm="1">
        <f t="array" ref="AB89">SUM(IF('2024'!$A$2:$A$50=$A89,MOD('2024'!Q$2:Q$50,1),0))+SUM(IF('2023'!$A$2:$A$50=$A89,MOD('2023'!Q$2:Q$50,1),0))+SUM(IF('2022'!$A$2:$A$50=$A89,MOD('2022'!O$2:O$50,1),0))+SUM(IF('2021'!$A$2:$A$50=$A89,MOD('2021'!O$2:O$50,1),0))+SUM(IF('2020'!$A$2:$A$50=$A89,MOD('2020'!O$2:O$50,1),0))+SUM(IF('2019'!$A$2:$A$50=$A89,MOD('2019'!O$2:O$50,1),0))+SUM(IF('2018'!$A$2:$A$50=$A89,MOD('2018'!O$2:O$50,1),0))+SUM(IF('2017'!$A$2:$A$50=$A89,MOD('2017'!O$2:O$50,1),0))+SUM(IF('2016'!$A$2:$A$50=$A89,MOD('2016'!O$2:O$50,1),0))+SUM(IF('2015'!$A$2:$A$50=$A89,MOD('2015'!O$2:O$50,1),0))+SUM(IF('2014'!$A$2:$A$50=$A89,MOD('2014'!O$2:O$50,1),0))+SUM(IF('2013'!$A$2:$A$50=$A89,MOD('2013'!O$2:O$50,1),0))+SUM(IF('2012'!$A$2:$A$50=$A89,MOD('2012'!O$2:O$50,1),0))</f>
        <v>0</v>
      </c>
      <c r="AC89" s="21">
        <f t="shared" si="6"/>
        <v>0</v>
      </c>
    </row>
    <row r="90" spans="1:29" ht="14.25" customHeight="1" x14ac:dyDescent="0.6">
      <c r="A90" s="13" t="s">
        <v>107</v>
      </c>
      <c r="B90" s="14">
        <f>SUMIF('2024'!$A$2:$A$50,$A90,'2024'!B$2:B$50)+SUMIF('2023'!$A$2:$A$50,$A90,'2023'!B$2:B$50)+SUMIF('2022'!$A$2:$A$50,$A90,'2022'!B$2:B$50)+SUMIF('2021'!$A$2:$A$50,$A90,'2021'!B$2:B$50)+SUMIF('2020'!$A$2:$A$50,$A90,'2020'!B$2:B$50)+SUMIF('2019'!$A$2:$A$50,$A90,'2019'!B$2:B$50)+SUMIF('2018'!$A$2:$A$50,$A90,'2018'!B$2:B$50)+SUMIF('2017'!$A$2:$A$50,$A90,'2017'!B$2:B$50)+SUMIF('2016'!$A$2:$A$50,$A90,'2016'!B$2:B$50)+SUMIF('2015'!$A$2:$A$50,$A90,'2015'!B$2:B$50)+SUMIF('2014'!$A$2:$A$50,$A90,'2014'!B$2:B$50)+SUMIF('2013'!$A$2:$A$50,$A90,'2013'!B$2:B$50)+SUMIF('2012'!$A$2:$A$50,$A90,'2012'!B$2:B$50)</f>
        <v>5</v>
      </c>
      <c r="C90" s="14">
        <f>SUMIF('2024'!$A$2:$A$50,$A90,'2024'!C$2:C$50)+SUMIF('2023'!$A$2:$A$50,$A90,'2023'!C$2:C$50)+SUMIF('2022'!$A$2:$A$50,$A90,'2022'!C$2:C$50)+SUMIF('2021'!$A$2:$A$50,$A90,'2021'!C$2:C$50)+SUMIF('2020'!$A$2:$A$50,$A90,'2020'!C$2:C$50)+SUMIF('2019'!$A$2:$A$50,$A90,'2019'!C$2:C$50)+SUMIF('2018'!$A$2:$A$50,$A90,'2018'!C$2:C$50)+SUMIF('2017'!$A$2:$A$50,$A90,'2017'!C$2:C$50)+SUMIF('2016'!$A$2:$A$50,$A90,'2016'!C$2:C$50)+SUMIF('2015'!$A$2:$A$50,$A90,'2015'!C$2:C$50)+SUMIF('2014'!$A$2:$A$50,$A90,'2014'!C$2:C$50)+SUMIF('2013'!$A$2:$A$50,$A90,'2013'!C$2:C$50)+SUMIF('2012'!$A$2:$A$50,$A90,'2012'!C$2:C$50)</f>
        <v>3</v>
      </c>
      <c r="D90" s="14">
        <f>SUMIF('2024'!$A$2:$A$50,$A90,'2024'!D$2:D$50)+SUMIF('2023'!$A$2:$A$50,$A90,'2023'!D$2:D$50)+SUMIF('2022'!$A$2:$A$50,$A90,'2022'!D$2:D$50)+SUMIF('2021'!$A$2:$A$50,$A90,'2021'!D$2:D$50)+SUMIF('2020'!$A$2:$A$50,$A90,'2020'!D$2:D$50)+SUMIF('2019'!$A$2:$A$50,$A90,'2019'!D$2:D$50)+SUMIF('2018'!$A$2:$A$50,$A90,'2018'!D$2:D$50)+SUMIF('2017'!$A$2:$A$50,$A90,'2017'!D$2:D$50)+SUMIF('2016'!$A$2:$A$50,$A90,'2016'!D$2:D$50)+SUMIF('2015'!$A$2:$A$50,$A90,'2015'!D$2:D$50)+SUMIF('2014'!$A$2:$A$50,$A90,'2014'!D$2:D$50)+SUMIF('2013'!$A$2:$A$50,$A90,'2013'!D$2:D$50)+SUMIF('2012'!$A$2:$A$50,$A90,'2012'!D$2:D$50)</f>
        <v>3</v>
      </c>
      <c r="E90" s="14" cm="1">
        <f t="array" ref="E90">MAX(IF('2024'!$A$2:$A$50=$A90,'2024'!E$2:E$50),IF('2023'!$A$2:$A$50=$A90,'2023'!E$2:E$50),IF('2022'!$A$2:$A$50=$A90,'2022'!E$2:E$50),IF('2021'!$A$2:$A$50=$A90,'2021'!E$2:E$50),IF('2020'!$A$2:$A$50=$A90,'2020'!E$2:E$50),IF('2019'!$A$2:$A$50=$A90,'2019'!E$2:E$50),IF('2018'!$A$2:$A$50=$A90,'2018'!E$2:E$50),IF('2017'!$A$2:$A$50=$A90,'2017'!E$2:E$50),IF('2016'!$A$2:$A$50=$A90,'2016'!E$2:E$50),IF('2015'!$A$2:$A$50=$A90,'2015'!E$2:E$50),IF('2014'!$A$2:$A$50=$A90,'2014'!E$2:E$50),IF('2013'!$A$2:$A$50=$A90,'2013'!E$2:E$50),IF('2012'!$A$2:$A$50=$A90,'2012'!E$2:E$50))</f>
        <v>3</v>
      </c>
      <c r="F90" s="14">
        <f>SUMIF('2024'!$A$2:$A$50,$A90,'2024'!F$2:F$50)+SUMIF('2023'!$A$2:$A$50,$A90,'2023'!F$2:F$50)+SUMIF('2022'!$A$2:$A$50,$A90,'2022'!F$2:F$50)+SUMIF('2021'!$A$2:$A$50,$A90,'2021'!F$2:F$50)+SUMIF('2020'!$A$2:$A$50,$A90,'2020'!F$2:F$50)+SUMIF('2019'!$A$2:$A$50,$A90,'2019'!F$2:F$50)+SUMIF('2018'!$A$2:$A$50,$A90,'2018'!F$2:F$50)+SUMIF('2017'!$A$2:$A$50,$A90,'2017'!F$2:F$50)+SUMIF('2016'!$A$2:$A$50,$A90,'2016'!F$2:F$50)+SUMIF('2015'!$A$2:$A$50,$A90,'2015'!F$2:F$50)+SUMIF('2014'!$A$2:$A$50,$A90,'2014'!F$2:F$50)+SUMIF('2013'!$A$2:$A$50,$A90,'2013'!F$2:F$50)+SUMIF('2012'!$A$2:$A$50,$A90,'2012'!F$2:F$50)</f>
        <v>0</v>
      </c>
      <c r="G90" s="15">
        <f t="shared" si="13"/>
        <v>1</v>
      </c>
      <c r="H90" s="14">
        <f>SUMIF('2024'!$A$2:$A$50,$A90,'2024'!H$2:H$50)+SUMIF('2023'!$A$2:$A$50,$A90,'2023'!H$2:H$50)+SUMIF('2022'!$A$2:$A$50,$A90,'2022'!H$2:H$50)+SUMIF('2021'!$A$2:$A$50,$A90,'2021'!H$2:H$50)+SUMIF('2020'!$A$2:$A$50,$A90,'2020'!H$2:H$50)+SUMIF('2019'!$A$2:$A$50,$A90,'2019'!H$2:H$50)+SUMIF('2018'!$A$2:$A$50,$A90,'2018'!H$2:H$50)+SUMIF('2017'!$A$2:$A$50,$A90,'2017'!H$2:H$50)+SUMIF('2016'!$A$2:$A$50,$A90,'2016'!H$2:H$50)+SUMIF('2015'!$A$2:$A$50,$A90,'2015'!H$2:H$50)+SUMIF('2014'!$A$2:$A$50,$A90,'2014'!H$2:H$50)+SUMIF('2013'!$A$2:$A$50,$A90,'2013'!H$2:H$50)+SUMIF('2012'!$A$2:$A$50,$A90,'2012'!H$2:H$50)</f>
        <v>0</v>
      </c>
      <c r="I90" s="14">
        <f>SUMIF('2024'!$A$2:$A$50,$A90,'2024'!I$2:I$50)+SUMIF('2023'!$A$2:$A$50,$A90,'2023'!I$2:I$50)+SUMIF('2022'!$A$2:$A$50,$A90,'2022'!I$2:I$50)+SUMIF('2021'!$A$2:$A$50,$A90,'2021'!I$2:I$50)+SUMIF('2020'!$A$2:$A$50,$A90,'2020'!I$2:I$50)+SUMIF('2019'!$A$2:$A$50,$A90,'2019'!I$2:I$50)+SUMIF('2018'!$A$2:$A$50,$A90,'2018'!I$2:I$50)+SUMIF('2017'!$A$2:$A$50,$A90,'2017'!I$2:I$50)+SUMIF('2016'!$A$2:$A$50,$A90,'2016'!I$2:I$50)+SUMIF('2015'!$A$2:$A$50,$A90,'2015'!I$2:I$50)+SUMIF('2014'!$A$2:$A$50,$A90,'2014'!I$2:I$50)+SUMIF('2013'!$A$2:$A$50,$A90,'2013'!I$2:I$50)+SUMIF('2012'!$A$2:$A$50,$A90,'2012'!I$2:I$50)</f>
        <v>0</v>
      </c>
      <c r="J90" s="14">
        <f>SUMIF('2024'!$A$2:$A$50,$A90,'2024'!J$2:J$50)+SUMIF('2023'!$A$2:$A$50,$A90,'2023'!J$2:J$50)</f>
        <v>0</v>
      </c>
      <c r="K90" s="14">
        <f>SUMIF('2024'!$A$2:$A$50,$A90,'2024'!K$2:K$50)+SUMIF('2023'!$A$2:$A$50,$A90,'2023'!K$2:K$50)</f>
        <v>0</v>
      </c>
      <c r="L90" s="14">
        <f>SUMIF('2024'!$A$2:$A$50,$A90,'2024'!L$2:L$50)+SUMIF('2023'!$A$2:$A$50,$A90,'2023'!L$2:L$50)+SUMIF('2022'!$A$2:$A$50,$A90,'2022'!J$2:J$50)+SUMIF('2021'!$A$2:$A$50,$A90,'2021'!J$2:J$50)+SUMIF('2020'!$A$2:$A$50,$A90,'2020'!J$2:J$50)+SUMIF('2019'!$A$2:$A$50,$A90,'2019'!J$2:J$50)+SUMIF('2018'!$A$2:$A$50,$A90,'2018'!J$2:J$50)+SUMIF('2017'!$A$2:$A$50,$A90,'2017'!J$2:J$50)+SUMIF('2016'!$A$2:$A$50,$A90,'2016'!J$2:J$50)+SUMIF('2015'!$A$2:$A$50,$A90,'2015'!J$2:J$50)+SUMIF('2014'!$A$2:$A$50,$A90,'2014'!J$2:J$50)+SUMIF('2013'!$A$2:$A$50,$A90,'2013'!J$2:J$50)+SUMIF('2012'!$A$2:$A$50,$A90,'2012'!J$2:J$50)</f>
        <v>2</v>
      </c>
      <c r="M90" s="14">
        <f>SUMIF('2024'!$A$2:$A$50,$A90,'2024'!M$2:M$50)+SUMIF('2023'!$A$2:$A$50,$A90,'2023'!M$2:M$50)+SUMIF('2022'!$A$2:$A$50,$A90,'2022'!K$2:K$50)+SUMIF('2021'!$A$2:$A$50,$A90,'2021'!K$2:K$50)+SUMIF('2020'!$A$2:$A$50,$A90,'2020'!K$2:K$50)+SUMIF('2019'!$A$2:$A$50,$A90,'2019'!K$2:K$50)+SUMIF('2018'!$A$2:$A$50,$A90,'2018'!K$2:K$50)+SUMIF('2017'!$A$2:$A$50,$A90,'2017'!K$2:K$50)+SUMIF('2016'!$A$2:$A$50,$A90,'2016'!K$2:K$50)+SUMIF('2015'!$A$2:$A$50,$A90,'2015'!K$2:K$50)+SUMIF('2014'!$A$2:$A$50,$A90,'2014'!K$2:K$50)+SUMIF('2013'!$A$2:$A$50,$A90,'2013'!K$2:K$50)+SUMIF('2012'!$A$2:$A$50,$A90,'2012'!K$2:K$50)</f>
        <v>0</v>
      </c>
      <c r="N90" s="14">
        <f>SUMIF('2024'!$A$2:$A$50,$A90,'2024'!N$2:N$50)+SUMIF('2023'!$A$2:$A$50,$A90,'2023'!N$2:N$50)+SUMIF('2022'!$A$2:$A$50,$A90,'2022'!L$2:L$50)+SUMIF('2021'!$A$2:$A$50,$A90,'2021'!L$2:L$50)+SUMIF('2020'!$A$2:$A$50,$A90,'2020'!L$2:L$50)+SUMIF('2019'!$A$2:$A$50,$A90,'2019'!L$2:L$50)+SUMIF('2018'!$A$2:$A$50,$A90,'2018'!L$2:L$50)+SUMIF('2017'!$A$2:$A$50,$A90,'2017'!L$2:L$50)+SUMIF('2016'!$A$2:$A$50,$A90,'2016'!L$2:L$50)+SUMIF('2015'!$A$2:$A$50,$A90,'2015'!L$2:L$50)+SUMIF('2014'!$A$2:$A$50,$A90,'2014'!L$2:L$50)+SUMIF('2013'!$A$2:$A$50,$A90,'2013'!L$2:L$50)+SUMIF('2012'!$A$2:$A$50,$A90,'2012'!L$2:L$50)</f>
        <v>0</v>
      </c>
      <c r="O90" s="14">
        <f>SUMIF('2024'!$A$2:$A$50,$A90,'2024'!O$2:O$50)+SUMIF('2023'!$A$2:$A$50,$A90,'2023'!O$2:O$50)+SUMIF('2022'!$A$2:$A$50,$A90,'2022'!M$2:M$50)+SUMIF('2021'!$A$2:$A$50,$A90,'2021'!M$2:M$50)+SUMIF('2020'!$A$2:$A$50,$A90,'2020'!M$2:M$50)+SUMIF('2019'!$A$2:$A$50,$A90,'2019'!M$2:M$50)+SUMIF('2018'!$A$2:$A$50,$A90,'2018'!M$2:M$50)+SUMIF('2017'!$A$2:$A$50,$A90,'2017'!M$2:M$50)+SUMIF('2016'!$A$2:$A$50,$A90,'2016'!M$2:M$50)+SUMIF('2015'!$A$2:$A$50,$A90,'2015'!M$2:M$50)+SUMIF('2014'!$A$2:$A$50,$A90,'2014'!M$2:M$50)+SUMIF('2013'!$A$2:$A$50,$A90,'2013'!M$2:M$50)+SUMIF('2012'!$A$2:$A$50,$A90,'2012'!M$2:M$50)</f>
        <v>0</v>
      </c>
      <c r="P90" s="14">
        <f t="shared" si="14"/>
        <v>0</v>
      </c>
      <c r="Q90" s="14">
        <f t="shared" si="15"/>
        <v>0.4</v>
      </c>
      <c r="R90" s="14">
        <f>SUMIF('2024'!$A$2:$A$50,$A90,'2024'!R$2:R$50)+SUMIF('2023'!$A$2:$A$50,$A90,'2023'!R$2:R$50)+SUMIF('2022'!$A$2:$A$50,$A90,'2022'!P$2:P$50)+SUMIF('2021'!$A$2:$A$50,$A90,'2021'!P$2:P$50)+SUMIF('2020'!$A$2:$A$50,$A90,'2020'!P$2:P$50)+SUMIF('2019'!$A$2:$A$50,$A90,'2019'!P$2:P$50)+SUMIF('2018'!$A$2:$A$50,$A90,'2018'!P$2:P$50)+SUMIF('2017'!$A$2:$A$50,$A90,'2017'!P$2:P$50)+SUMIF('2016'!$A$2:$A$50,$A90,'2016'!P$2:P$50)+SUMIF('2015'!$A$2:$A$50,$A90,'2015'!P$2:P$50)+SUMIF('2014'!$A$2:$A$50,$A90,'2014'!P$2:P$50)+SUMIF('2013'!$A$2:$A$50,$A90,'2013'!P$2:P$50)+SUMIF('2012'!$A$2:$A$50,$A90,'2012'!P$2:P$50)</f>
        <v>10</v>
      </c>
      <c r="S90" s="14">
        <f>SUMIF('2024'!$A$2:$A$50,$A90,'2024'!S$2:S$50)+SUMIF('2023'!$A$2:$A$50,$A90,'2023'!S$2:S$50)+SUMIF('2022'!$A$2:$A$50,$A90,'2022'!Q$2:Q$50)+SUMIF('2021'!$A$2:$A$50,$A90,'2021'!Q$2:Q$50)+SUMIF('2020'!$A$2:$A$50,$A90,'2020'!Q$2:Q$50)+SUMIF('2019'!$A$2:$A$50,$A90,'2019'!Q$2:Q$50)+SUMIF('2018'!$A$2:$A$50,$A90,'2018'!Q$2:Q$50)+SUMIF('2017'!$A$2:$A$50,$A90,'2017'!Q$2:Q$50)+SUMIF('2016'!$A$2:$A$50,$A90,'2016'!Q$2:Q$50)+SUMIF('2015'!$A$2:$A$50,$A90,'2015'!Q$2:Q$50)+SUMIF('2014'!$A$2:$A$50,$A90,'2014'!Q$2:Q$50)+SUMIF('2013'!$A$2:$A$50,$A90,'2013'!Q$2:Q$50)+SUMIF('2012'!$A$2:$A$50,$A90,'2012'!Q$2:Q$50)</f>
        <v>0</v>
      </c>
      <c r="T90" s="15" t="str">
        <f t="shared" si="16"/>
        <v xml:space="preserve"> </v>
      </c>
      <c r="U90" s="15">
        <f t="shared" si="17"/>
        <v>25</v>
      </c>
      <c r="V90" s="16" t="str">
        <f t="shared" si="18"/>
        <v xml:space="preserve"> </v>
      </c>
      <c r="W90" s="17" cm="1">
        <f t="array" ref="W90">MAX(IF('2024'!$A$2:$A$50=$A90,'2024'!$W$2:$W$50),IF('2023'!$A$2:$A$50=$A90,'2023'!$W$2:$W$50),IF('2022'!$A$2:$A$50=$A90,'2022'!$U$2:U$50),IF('2021'!$A$2:$A$50=$A90,'2021'!$U$2:U$50),IF('2020'!$A$2:$A$50=$A90,'2020'!$U$2:U$50),IF('2019'!$A$2:$A$50=$A90,'2019'!$U$2:U$50),IF('2018'!$A$2:$A$50=$A90,'2018'!$U$2:U$50),IF('2017'!$A$2:$A$50=$A90,'2017'!$U$2:U$50),IF('2016'!$A$2:$A$50=$A90,'2016'!$U$2:U$50),IF('2015'!$A$2:$A$50=$A90,'2015'!$U$2:U$50),IF('2014'!$A$2:$A$50=$A90,'2014'!$U$2:U$50),IF('2013'!$A$2:$A$50=$A90,'2013'!$U$2:U$50),IF('2012'!$A$2:$A$50=$A90,'2012'!$U$2:U$50))</f>
        <v>0</v>
      </c>
      <c r="X90" s="18" t="s">
        <v>23</v>
      </c>
      <c r="Y90" s="19" cm="1">
        <f t="array" ref="Y90">MIN(IF(IF('2024'!$A$2:A$50=$A90,1,0)*IF('2024'!$W$2:$W$50=$W90,1,0)&gt;0,'2024'!$Y$2:$Y$50),IF(IF('2023'!$A$2:A$50=$A90,1,0)*IF('2023'!$W$2:$W$50=$W90,1,0)&gt;0,'2023'!$Y$2:$Y$50),IF(IF('2022'!$A$2:A$50=$A90,1,0)*IF('2022'!$U$2:$U$50=$W90,1,0)&gt;0,'2022'!$W$2:$W$50),IF(IF('2021'!$A$2:A$50=$A90,1,0)*IF('2021'!$U$2:$U$50=$W90,1,0)&gt;0,'2021'!$W$2:$W$50),IF(IF('2020'!$A$2:A$50=$A90,1,0)*IF('2020'!$U$2:$U$50=$W90,1,0)&gt;0,'2020'!$W$2:$W$50),IF(IF('2019'!$A$2:A$50=$A90,1,0)*IF('2019'!$U$2:$U$50=$W90,1,0)&gt;0,'2019'!$W$2:$W$50),IF(IF('2018'!$A$2:A$50=$A90,1,0)*IF('2018'!$U$2:$U$50=$W90,1,0)&gt;0,'2018'!$W$2:$W$50),IF(IF('2017'!$A$2:A$50=$A90,1,0)*IF('2017'!$U$2:$U$50=$W90,1,0)&gt;0,'2017'!$W$2:$W$50),IF(IF('2016'!$A$2:A$50=$A90,1,0)*IF('2016'!$U$2:$U$50=$W90,1,0)&gt;0,'2016'!$W$2:$W$50),IF(IF('2015'!$A$2:A$50=$A90,1,0)*IF('2015'!$U$2:$U$50=$W90,1,0)&gt;0,'2015'!$W$2:$W$50),IF(IF('2014'!$A$2:A$50=$A90,1,0)*IF('2014'!$U$2:$U$50=$W90,1,0)&gt;0,'2014'!$W$2:$W$50),IF(IF('2013'!$A$2:A$50=$A90,1,0)*IF('2013'!$U$2:$U$50=$W90,1,0)&gt;0,'2013'!$W$2:$W$50),IF(IF('2012'!$A$2:A$50=$A90,1,0)*IF('2012'!$U$2:$U$50=$W90,1,0)&gt;0,'2012'!$W$2:$W$50))</f>
        <v>0</v>
      </c>
      <c r="Z90" s="20"/>
      <c r="AA90" s="21" cm="1">
        <f t="array" ref="AA90">SUM(IF('2024'!$A$2:$A$50=$A90,TRUNC('2024'!Q$2:Q$50),0))+SUM(IF('2023'!$A$2:$A$50=$A90,TRUNC('2023'!Q$2:Q$50),0))+SUM(IF('2022'!$A$2:$A$50=$A90,TRUNC('2022'!O$2:O$50),0))+SUM(IF('2021'!$A$2:$A$50=$A90,TRUNC('2021'!O$2:O$50),0))+SUM(IF('2020'!$A$2:$A$50=$A90,TRUNC('2020'!O$2:O$50),0))+SUM(IF('2019'!$A$2:$A$50=$A90,TRUNC('2019'!O$2:O$50),0))+SUM(IF('2018'!$A$2:$A$50=$A90,TRUNC('2018'!O$2:O$50),0))+SUM(IF('2017'!$A$2:$A$50=$A90,TRUNC('2017'!O$2:O$50),0))+SUM(IF('2016'!$A$2:$A$50=$A90,TRUNC('2016'!O$2:O$50),0))+SUM(IF('2015'!$A$2:$A$50=$A90,TRUNC('2015'!O$2:O$50),0))+SUM(IF('2014'!$A$2:$A$50=$A90,TRUNC('2014'!O$2:O$50),0))+SUM(IF('2013'!$A$2:$A$50=$A90,TRUNC('2013'!O$2:O$50),0))+SUM(IF('2012'!$A$2:$A$50=$A90,TRUNC('2012'!O$2:O$50),0))</f>
        <v>0</v>
      </c>
      <c r="AB90" s="21" cm="1">
        <f t="array" ref="AB90">SUM(IF('2024'!$A$2:$A$50=$A90,MOD('2024'!Q$2:Q$50,1),0))+SUM(IF('2023'!$A$2:$A$50=$A90,MOD('2023'!Q$2:Q$50,1),0))+SUM(IF('2022'!$A$2:$A$50=$A90,MOD('2022'!O$2:O$50,1),0))+SUM(IF('2021'!$A$2:$A$50=$A90,MOD('2021'!O$2:O$50,1),0))+SUM(IF('2020'!$A$2:$A$50=$A90,MOD('2020'!O$2:O$50,1),0))+SUM(IF('2019'!$A$2:$A$50=$A90,MOD('2019'!O$2:O$50,1),0))+SUM(IF('2018'!$A$2:$A$50=$A90,MOD('2018'!O$2:O$50,1),0))+SUM(IF('2017'!$A$2:$A$50=$A90,MOD('2017'!O$2:O$50,1),0))+SUM(IF('2016'!$A$2:$A$50=$A90,MOD('2016'!O$2:O$50,1),0))+SUM(IF('2015'!$A$2:$A$50=$A90,MOD('2015'!O$2:O$50,1),0))+SUM(IF('2014'!$A$2:$A$50=$A90,MOD('2014'!O$2:O$50,1),0))+SUM(IF('2013'!$A$2:$A$50=$A90,MOD('2013'!O$2:O$50,1),0))+SUM(IF('2012'!$A$2:$A$50=$A90,MOD('2012'!O$2:O$50,1),0))</f>
        <v>0.4</v>
      </c>
      <c r="AC90" s="21">
        <f t="shared" si="6"/>
        <v>0.4</v>
      </c>
    </row>
    <row r="91" spans="1:29" ht="14.25" customHeight="1" x14ac:dyDescent="0.6">
      <c r="A91" s="13" t="s">
        <v>108</v>
      </c>
      <c r="B91" s="14">
        <f>SUMIF('2024'!$A$2:$A$50,$A91,'2024'!B$2:B$50)+SUMIF('2023'!$A$2:$A$50,$A91,'2023'!B$2:B$50)+SUMIF('2022'!$A$2:$A$50,$A91,'2022'!B$2:B$50)+SUMIF('2021'!$A$2:$A$50,$A91,'2021'!B$2:B$50)+SUMIF('2020'!$A$2:$A$50,$A91,'2020'!B$2:B$50)+SUMIF('2019'!$A$2:$A$50,$A91,'2019'!B$2:B$50)+SUMIF('2018'!$A$2:$A$50,$A91,'2018'!B$2:B$50)+SUMIF('2017'!$A$2:$A$50,$A91,'2017'!B$2:B$50)+SUMIF('2016'!$A$2:$A$50,$A91,'2016'!B$2:B$50)+SUMIF('2015'!$A$2:$A$50,$A91,'2015'!B$2:B$50)+SUMIF('2014'!$A$2:$A$50,$A91,'2014'!B$2:B$50)+SUMIF('2013'!$A$2:$A$50,$A91,'2013'!B$2:B$50)+SUMIF('2012'!$A$2:$A$50,$A91,'2012'!B$2:B$50)</f>
        <v>6</v>
      </c>
      <c r="C91" s="14">
        <f>SUMIF('2024'!$A$2:$A$50,$A91,'2024'!C$2:C$50)+SUMIF('2023'!$A$2:$A$50,$A91,'2023'!C$2:C$50)+SUMIF('2022'!$A$2:$A$50,$A91,'2022'!C$2:C$50)+SUMIF('2021'!$A$2:$A$50,$A91,'2021'!C$2:C$50)+SUMIF('2020'!$A$2:$A$50,$A91,'2020'!C$2:C$50)+SUMIF('2019'!$A$2:$A$50,$A91,'2019'!C$2:C$50)+SUMIF('2018'!$A$2:$A$50,$A91,'2018'!C$2:C$50)+SUMIF('2017'!$A$2:$A$50,$A91,'2017'!C$2:C$50)+SUMIF('2016'!$A$2:$A$50,$A91,'2016'!C$2:C$50)+SUMIF('2015'!$A$2:$A$50,$A91,'2015'!C$2:C$50)+SUMIF('2014'!$A$2:$A$50,$A91,'2014'!C$2:C$50)+SUMIF('2013'!$A$2:$A$50,$A91,'2013'!C$2:C$50)+SUMIF('2012'!$A$2:$A$50,$A91,'2012'!C$2:C$50)</f>
        <v>5</v>
      </c>
      <c r="D91" s="14">
        <f>SUMIF('2024'!$A$2:$A$50,$A91,'2024'!D$2:D$50)+SUMIF('2023'!$A$2:$A$50,$A91,'2023'!D$2:D$50)+SUMIF('2022'!$A$2:$A$50,$A91,'2022'!D$2:D$50)+SUMIF('2021'!$A$2:$A$50,$A91,'2021'!D$2:D$50)+SUMIF('2020'!$A$2:$A$50,$A91,'2020'!D$2:D$50)+SUMIF('2019'!$A$2:$A$50,$A91,'2019'!D$2:D$50)+SUMIF('2018'!$A$2:$A$50,$A91,'2018'!D$2:D$50)+SUMIF('2017'!$A$2:$A$50,$A91,'2017'!D$2:D$50)+SUMIF('2016'!$A$2:$A$50,$A91,'2016'!D$2:D$50)+SUMIF('2015'!$A$2:$A$50,$A91,'2015'!D$2:D$50)+SUMIF('2014'!$A$2:$A$50,$A91,'2014'!D$2:D$50)+SUMIF('2013'!$A$2:$A$50,$A91,'2013'!D$2:D$50)+SUMIF('2012'!$A$2:$A$50,$A91,'2012'!D$2:D$50)</f>
        <v>58</v>
      </c>
      <c r="E91" s="14" cm="1">
        <f t="array" ref="E91">MAX(IF('2024'!$A$2:$A$50=$A91,'2024'!E$2:E$50),IF('2023'!$A$2:$A$50=$A91,'2023'!E$2:E$50),IF('2022'!$A$2:$A$50=$A91,'2022'!E$2:E$50),IF('2021'!$A$2:$A$50=$A91,'2021'!E$2:E$50),IF('2020'!$A$2:$A$50=$A91,'2020'!E$2:E$50),IF('2019'!$A$2:$A$50=$A91,'2019'!E$2:E$50),IF('2018'!$A$2:$A$50=$A91,'2018'!E$2:E$50),IF('2017'!$A$2:$A$50=$A91,'2017'!E$2:E$50),IF('2016'!$A$2:$A$50=$A91,'2016'!E$2:E$50),IF('2015'!$A$2:$A$50=$A91,'2015'!E$2:E$50),IF('2014'!$A$2:$A$50=$A91,'2014'!E$2:E$50),IF('2013'!$A$2:$A$50=$A91,'2013'!E$2:E$50),IF('2012'!$A$2:$A$50=$A91,'2012'!E$2:E$50))</f>
        <v>15</v>
      </c>
      <c r="F91" s="14">
        <f>SUMIF('2024'!$A$2:$A$50,$A91,'2024'!F$2:F$50)+SUMIF('2023'!$A$2:$A$50,$A91,'2023'!F$2:F$50)+SUMIF('2022'!$A$2:$A$50,$A91,'2022'!F$2:F$50)+SUMIF('2021'!$A$2:$A$50,$A91,'2021'!F$2:F$50)+SUMIF('2020'!$A$2:$A$50,$A91,'2020'!F$2:F$50)+SUMIF('2019'!$A$2:$A$50,$A91,'2019'!F$2:F$50)+SUMIF('2018'!$A$2:$A$50,$A91,'2018'!F$2:F$50)+SUMIF('2017'!$A$2:$A$50,$A91,'2017'!F$2:F$50)+SUMIF('2016'!$A$2:$A$50,$A91,'2016'!F$2:F$50)+SUMIF('2015'!$A$2:$A$50,$A91,'2015'!F$2:F$50)+SUMIF('2014'!$A$2:$A$50,$A91,'2014'!F$2:F$50)+SUMIF('2013'!$A$2:$A$50,$A91,'2013'!F$2:F$50)+SUMIF('2012'!$A$2:$A$50,$A91,'2012'!F$2:F$50)</f>
        <v>1</v>
      </c>
      <c r="G91" s="15">
        <f t="shared" si="13"/>
        <v>14.5</v>
      </c>
      <c r="H91" s="14">
        <f>SUMIF('2024'!$A$2:$A$50,$A91,'2024'!H$2:H$50)+SUMIF('2023'!$A$2:$A$50,$A91,'2023'!H$2:H$50)+SUMIF('2022'!$A$2:$A$50,$A91,'2022'!H$2:H$50)+SUMIF('2021'!$A$2:$A$50,$A91,'2021'!H$2:H$50)+SUMIF('2020'!$A$2:$A$50,$A91,'2020'!H$2:H$50)+SUMIF('2019'!$A$2:$A$50,$A91,'2019'!H$2:H$50)+SUMIF('2018'!$A$2:$A$50,$A91,'2018'!H$2:H$50)+SUMIF('2017'!$A$2:$A$50,$A91,'2017'!H$2:H$50)+SUMIF('2016'!$A$2:$A$50,$A91,'2016'!H$2:H$50)+SUMIF('2015'!$A$2:$A$50,$A91,'2015'!H$2:H$50)+SUMIF('2014'!$A$2:$A$50,$A91,'2014'!H$2:H$50)+SUMIF('2013'!$A$2:$A$50,$A91,'2013'!H$2:H$50)+SUMIF('2012'!$A$2:$A$50,$A91,'2012'!H$2:H$50)</f>
        <v>0</v>
      </c>
      <c r="I91" s="14">
        <f>SUMIF('2024'!$A$2:$A$50,$A91,'2024'!I$2:I$50)+SUMIF('2023'!$A$2:$A$50,$A91,'2023'!I$2:I$50)+SUMIF('2022'!$A$2:$A$50,$A91,'2022'!I$2:I$50)+SUMIF('2021'!$A$2:$A$50,$A91,'2021'!I$2:I$50)+SUMIF('2020'!$A$2:$A$50,$A91,'2020'!I$2:I$50)+SUMIF('2019'!$A$2:$A$50,$A91,'2019'!I$2:I$50)+SUMIF('2018'!$A$2:$A$50,$A91,'2018'!I$2:I$50)+SUMIF('2017'!$A$2:$A$50,$A91,'2017'!I$2:I$50)+SUMIF('2016'!$A$2:$A$50,$A91,'2016'!I$2:I$50)+SUMIF('2015'!$A$2:$A$50,$A91,'2015'!I$2:I$50)+SUMIF('2014'!$A$2:$A$50,$A91,'2014'!I$2:I$50)+SUMIF('2013'!$A$2:$A$50,$A91,'2013'!I$2:I$50)+SUMIF('2012'!$A$2:$A$50,$A91,'2012'!I$2:I$50)</f>
        <v>0</v>
      </c>
      <c r="J91" s="14">
        <f>SUMIF('2024'!$A$2:$A$50,$A91,'2024'!J$2:J$50)+SUMIF('2023'!$A$2:$A$50,$A91,'2023'!J$2:J$50)</f>
        <v>0</v>
      </c>
      <c r="K91" s="14">
        <f>SUMIF('2024'!$A$2:$A$50,$A91,'2024'!K$2:K$50)+SUMIF('2023'!$A$2:$A$50,$A91,'2023'!K$2:K$50)</f>
        <v>0</v>
      </c>
      <c r="L91" s="14">
        <f>SUMIF('2024'!$A$2:$A$50,$A91,'2024'!L$2:L$50)+SUMIF('2023'!$A$2:$A$50,$A91,'2023'!L$2:L$50)+SUMIF('2022'!$A$2:$A$50,$A91,'2022'!J$2:J$50)+SUMIF('2021'!$A$2:$A$50,$A91,'2021'!J$2:J$50)+SUMIF('2020'!$A$2:$A$50,$A91,'2020'!J$2:J$50)+SUMIF('2019'!$A$2:$A$50,$A91,'2019'!J$2:J$50)+SUMIF('2018'!$A$2:$A$50,$A91,'2018'!J$2:J$50)+SUMIF('2017'!$A$2:$A$50,$A91,'2017'!J$2:J$50)+SUMIF('2016'!$A$2:$A$50,$A91,'2016'!J$2:J$50)+SUMIF('2015'!$A$2:$A$50,$A91,'2015'!J$2:J$50)+SUMIF('2014'!$A$2:$A$50,$A91,'2014'!J$2:J$50)+SUMIF('2013'!$A$2:$A$50,$A91,'2013'!J$2:J$50)+SUMIF('2012'!$A$2:$A$50,$A91,'2012'!J$2:J$50)</f>
        <v>0</v>
      </c>
      <c r="M91" s="14">
        <f>SUMIF('2024'!$A$2:$A$50,$A91,'2024'!M$2:M$50)+SUMIF('2023'!$A$2:$A$50,$A91,'2023'!M$2:M$50)+SUMIF('2022'!$A$2:$A$50,$A91,'2022'!K$2:K$50)+SUMIF('2021'!$A$2:$A$50,$A91,'2021'!K$2:K$50)+SUMIF('2020'!$A$2:$A$50,$A91,'2020'!K$2:K$50)+SUMIF('2019'!$A$2:$A$50,$A91,'2019'!K$2:K$50)+SUMIF('2018'!$A$2:$A$50,$A91,'2018'!K$2:K$50)+SUMIF('2017'!$A$2:$A$50,$A91,'2017'!K$2:K$50)+SUMIF('2016'!$A$2:$A$50,$A91,'2016'!K$2:K$50)+SUMIF('2015'!$A$2:$A$50,$A91,'2015'!K$2:K$50)+SUMIF('2014'!$A$2:$A$50,$A91,'2014'!K$2:K$50)+SUMIF('2013'!$A$2:$A$50,$A91,'2013'!K$2:K$50)+SUMIF('2012'!$A$2:$A$50,$A91,'2012'!K$2:K$50)</f>
        <v>3</v>
      </c>
      <c r="N91" s="14">
        <f>SUMIF('2024'!$A$2:$A$50,$A91,'2024'!N$2:N$50)+SUMIF('2023'!$A$2:$A$50,$A91,'2023'!N$2:N$50)+SUMIF('2022'!$A$2:$A$50,$A91,'2022'!L$2:L$50)+SUMIF('2021'!$A$2:$A$50,$A91,'2021'!L$2:L$50)+SUMIF('2020'!$A$2:$A$50,$A91,'2020'!L$2:L$50)+SUMIF('2019'!$A$2:$A$50,$A91,'2019'!L$2:L$50)+SUMIF('2018'!$A$2:$A$50,$A91,'2018'!L$2:L$50)+SUMIF('2017'!$A$2:$A$50,$A91,'2017'!L$2:L$50)+SUMIF('2016'!$A$2:$A$50,$A91,'2016'!L$2:L$50)+SUMIF('2015'!$A$2:$A$50,$A91,'2015'!L$2:L$50)+SUMIF('2014'!$A$2:$A$50,$A91,'2014'!L$2:L$50)+SUMIF('2013'!$A$2:$A$50,$A91,'2013'!L$2:L$50)+SUMIF('2012'!$A$2:$A$50,$A91,'2012'!L$2:L$50)</f>
        <v>0</v>
      </c>
      <c r="O91" s="14">
        <f>SUMIF('2024'!$A$2:$A$50,$A91,'2024'!O$2:O$50)+SUMIF('2023'!$A$2:$A$50,$A91,'2023'!O$2:O$50)+SUMIF('2022'!$A$2:$A$50,$A91,'2022'!M$2:M$50)+SUMIF('2021'!$A$2:$A$50,$A91,'2021'!M$2:M$50)+SUMIF('2020'!$A$2:$A$50,$A91,'2020'!M$2:M$50)+SUMIF('2019'!$A$2:$A$50,$A91,'2019'!M$2:M$50)+SUMIF('2018'!$A$2:$A$50,$A91,'2018'!M$2:M$50)+SUMIF('2017'!$A$2:$A$50,$A91,'2017'!M$2:M$50)+SUMIF('2016'!$A$2:$A$50,$A91,'2016'!M$2:M$50)+SUMIF('2015'!$A$2:$A$50,$A91,'2015'!M$2:M$50)+SUMIF('2014'!$A$2:$A$50,$A91,'2014'!M$2:M$50)+SUMIF('2013'!$A$2:$A$50,$A91,'2013'!M$2:M$50)+SUMIF('2012'!$A$2:$A$50,$A91,'2012'!M$2:M$50)</f>
        <v>0</v>
      </c>
      <c r="P91" s="14">
        <f t="shared" si="14"/>
        <v>3</v>
      </c>
      <c r="Q91" s="14">
        <f t="shared" si="15"/>
        <v>11</v>
      </c>
      <c r="R91" s="14">
        <f>SUMIF('2024'!$A$2:$A$50,$A91,'2024'!R$2:R$50)+SUMIF('2023'!$A$2:$A$50,$A91,'2023'!R$2:R$50)+SUMIF('2022'!$A$2:$A$50,$A91,'2022'!P$2:P$50)+SUMIF('2021'!$A$2:$A$50,$A91,'2021'!P$2:P$50)+SUMIF('2020'!$A$2:$A$50,$A91,'2020'!P$2:P$50)+SUMIF('2019'!$A$2:$A$50,$A91,'2019'!P$2:P$50)+SUMIF('2018'!$A$2:$A$50,$A91,'2018'!P$2:P$50)+SUMIF('2017'!$A$2:$A$50,$A91,'2017'!P$2:P$50)+SUMIF('2016'!$A$2:$A$50,$A91,'2016'!P$2:P$50)+SUMIF('2015'!$A$2:$A$50,$A91,'2015'!P$2:P$50)+SUMIF('2014'!$A$2:$A$50,$A91,'2014'!P$2:P$50)+SUMIF('2013'!$A$2:$A$50,$A91,'2013'!P$2:P$50)+SUMIF('2012'!$A$2:$A$50,$A91,'2012'!P$2:P$50)</f>
        <v>86</v>
      </c>
      <c r="S91" s="14">
        <f>SUMIF('2024'!$A$2:$A$50,$A91,'2024'!S$2:S$50)+SUMIF('2023'!$A$2:$A$50,$A91,'2023'!S$2:S$50)+SUMIF('2022'!$A$2:$A$50,$A91,'2022'!Q$2:Q$50)+SUMIF('2021'!$A$2:$A$50,$A91,'2021'!Q$2:Q$50)+SUMIF('2020'!$A$2:$A$50,$A91,'2020'!Q$2:Q$50)+SUMIF('2019'!$A$2:$A$50,$A91,'2019'!Q$2:Q$50)+SUMIF('2018'!$A$2:$A$50,$A91,'2018'!Q$2:Q$50)+SUMIF('2017'!$A$2:$A$50,$A91,'2017'!Q$2:Q$50)+SUMIF('2016'!$A$2:$A$50,$A91,'2016'!Q$2:Q$50)+SUMIF('2015'!$A$2:$A$50,$A91,'2015'!Q$2:Q$50)+SUMIF('2014'!$A$2:$A$50,$A91,'2014'!Q$2:Q$50)+SUMIF('2013'!$A$2:$A$50,$A91,'2013'!Q$2:Q$50)+SUMIF('2012'!$A$2:$A$50,$A91,'2012'!Q$2:Q$50)</f>
        <v>4</v>
      </c>
      <c r="T91" s="15">
        <f t="shared" si="16"/>
        <v>21.5</v>
      </c>
      <c r="U91" s="15">
        <f t="shared" si="17"/>
        <v>7.8181818181818183</v>
      </c>
      <c r="V91" s="16">
        <f t="shared" si="18"/>
        <v>16.5</v>
      </c>
      <c r="W91" s="17" cm="1">
        <f t="array" ref="W91">MAX(IF('2024'!$A$2:$A$50=$A91,'2024'!$W$2:$W$50),IF('2023'!$A$2:$A$50=$A91,'2023'!$W$2:$W$50),IF('2022'!$A$2:$A$50=$A91,'2022'!$U$2:U$50),IF('2021'!$A$2:$A$50=$A91,'2021'!$U$2:U$50),IF('2020'!$A$2:$A$50=$A91,'2020'!$U$2:U$50),IF('2019'!$A$2:$A$50=$A91,'2019'!$U$2:U$50),IF('2018'!$A$2:$A$50=$A91,'2018'!$U$2:U$50),IF('2017'!$A$2:$A$50=$A91,'2017'!$U$2:U$50),IF('2016'!$A$2:$A$50=$A91,'2016'!$U$2:U$50),IF('2015'!$A$2:$A$50=$A91,'2015'!$U$2:U$50),IF('2014'!$A$2:$A$50=$A91,'2014'!$U$2:U$50),IF('2013'!$A$2:$A$50=$A91,'2013'!$U$2:U$50),IF('2012'!$A$2:$A$50=$A91,'2012'!$U$2:U$50))</f>
        <v>3</v>
      </c>
      <c r="X91" s="18" t="s">
        <v>23</v>
      </c>
      <c r="Y91" s="19" cm="1">
        <f t="array" ref="Y91">MIN(IF(IF('2024'!$A$2:A$50=$A91,1,0)*IF('2024'!$W$2:$W$50=$W91,1,0)&gt;0,'2024'!$Y$2:$Y$50),IF(IF('2023'!$A$2:A$50=$A91,1,0)*IF('2023'!$W$2:$W$50=$W91,1,0)&gt;0,'2023'!$Y$2:$Y$50),IF(IF('2022'!$A$2:A$50=$A91,1,0)*IF('2022'!$U$2:$U$50=$W91,1,0)&gt;0,'2022'!$W$2:$W$50),IF(IF('2021'!$A$2:A$50=$A91,1,0)*IF('2021'!$U$2:$U$50=$W91,1,0)&gt;0,'2021'!$W$2:$W$50),IF(IF('2020'!$A$2:A$50=$A91,1,0)*IF('2020'!$U$2:$U$50=$W91,1,0)&gt;0,'2020'!$W$2:$W$50),IF(IF('2019'!$A$2:A$50=$A91,1,0)*IF('2019'!$U$2:$U$50=$W91,1,0)&gt;0,'2019'!$W$2:$W$50),IF(IF('2018'!$A$2:A$50=$A91,1,0)*IF('2018'!$U$2:$U$50=$W91,1,0)&gt;0,'2018'!$W$2:$W$50),IF(IF('2017'!$A$2:A$50=$A91,1,0)*IF('2017'!$U$2:$U$50=$W91,1,0)&gt;0,'2017'!$W$2:$W$50),IF(IF('2016'!$A$2:A$50=$A91,1,0)*IF('2016'!$U$2:$U$50=$W91,1,0)&gt;0,'2016'!$W$2:$W$50),IF(IF('2015'!$A$2:A$50=$A91,1,0)*IF('2015'!$U$2:$U$50=$W91,1,0)&gt;0,'2015'!$W$2:$W$50),IF(IF('2014'!$A$2:A$50=$A91,1,0)*IF('2014'!$U$2:$U$50=$W91,1,0)&gt;0,'2014'!$W$2:$W$50),IF(IF('2013'!$A$2:A$50=$A91,1,0)*IF('2013'!$U$2:$U$50=$W91,1,0)&gt;0,'2013'!$W$2:$W$50),IF(IF('2012'!$A$2:A$50=$A91,1,0)*IF('2012'!$U$2:$U$50=$W91,1,0)&gt;0,'2012'!$W$2:$W$50))</f>
        <v>29</v>
      </c>
      <c r="Z91" s="20"/>
      <c r="AA91" s="21" cm="1">
        <f t="array" ref="AA91">SUM(IF('2024'!$A$2:$A$50=$A91,TRUNC('2024'!Q$2:Q$50),0))+SUM(IF('2023'!$A$2:$A$50=$A91,TRUNC('2023'!Q$2:Q$50),0))+SUM(IF('2022'!$A$2:$A$50=$A91,TRUNC('2022'!O$2:O$50),0))+SUM(IF('2021'!$A$2:$A$50=$A91,TRUNC('2021'!O$2:O$50),0))+SUM(IF('2020'!$A$2:$A$50=$A91,TRUNC('2020'!O$2:O$50),0))+SUM(IF('2019'!$A$2:$A$50=$A91,TRUNC('2019'!O$2:O$50),0))+SUM(IF('2018'!$A$2:$A$50=$A91,TRUNC('2018'!O$2:O$50),0))+SUM(IF('2017'!$A$2:$A$50=$A91,TRUNC('2017'!O$2:O$50),0))+SUM(IF('2016'!$A$2:$A$50=$A91,TRUNC('2016'!O$2:O$50),0))+SUM(IF('2015'!$A$2:$A$50=$A91,TRUNC('2015'!O$2:O$50),0))+SUM(IF('2014'!$A$2:$A$50=$A91,TRUNC('2014'!O$2:O$50),0))+SUM(IF('2013'!$A$2:$A$50=$A91,TRUNC('2013'!O$2:O$50),0))+SUM(IF('2012'!$A$2:$A$50=$A91,TRUNC('2012'!O$2:O$50),0))</f>
        <v>11</v>
      </c>
      <c r="AB91" s="21" cm="1">
        <f t="array" ref="AB91">SUM(IF('2024'!$A$2:$A$50=$A91,MOD('2024'!Q$2:Q$50,1),0))+SUM(IF('2023'!$A$2:$A$50=$A91,MOD('2023'!Q$2:Q$50,1),0))+SUM(IF('2022'!$A$2:$A$50=$A91,MOD('2022'!O$2:O$50,1),0))+SUM(IF('2021'!$A$2:$A$50=$A91,MOD('2021'!O$2:O$50,1),0))+SUM(IF('2020'!$A$2:$A$50=$A91,MOD('2020'!O$2:O$50,1),0))+SUM(IF('2019'!$A$2:$A$50=$A91,MOD('2019'!O$2:O$50,1),0))+SUM(IF('2018'!$A$2:$A$50=$A91,MOD('2018'!O$2:O$50,1),0))+SUM(IF('2017'!$A$2:$A$50=$A91,MOD('2017'!O$2:O$50,1),0))+SUM(IF('2016'!$A$2:$A$50=$A91,MOD('2016'!O$2:O$50,1),0))+SUM(IF('2015'!$A$2:$A$50=$A91,MOD('2015'!O$2:O$50,1),0))+SUM(IF('2014'!$A$2:$A$50=$A91,MOD('2014'!O$2:O$50,1),0))+SUM(IF('2013'!$A$2:$A$50=$A91,MOD('2013'!O$2:O$50,1),0))+SUM(IF('2012'!$A$2:$A$50=$A91,MOD('2012'!O$2:O$50,1),0))</f>
        <v>0</v>
      </c>
      <c r="AC91" s="21">
        <f t="shared" si="6"/>
        <v>0</v>
      </c>
    </row>
    <row r="92" spans="1:29" ht="14.25" customHeight="1" x14ac:dyDescent="0.6">
      <c r="A92" s="13" t="s">
        <v>109</v>
      </c>
      <c r="B92" s="14">
        <f>SUMIF('2024'!$A$2:$A$50,$A92,'2024'!B$2:B$50)+SUMIF('2023'!$A$2:$A$50,$A92,'2023'!B$2:B$50)+SUMIF('2022'!$A$2:$A$50,$A92,'2022'!B$2:B$50)+SUMIF('2021'!$A$2:$A$50,$A92,'2021'!B$2:B$50)+SUMIF('2020'!$A$2:$A$50,$A92,'2020'!B$2:B$50)+SUMIF('2019'!$A$2:$A$50,$A92,'2019'!B$2:B$50)+SUMIF('2018'!$A$2:$A$50,$A92,'2018'!B$2:B$50)+SUMIF('2017'!$A$2:$A$50,$A92,'2017'!B$2:B$50)+SUMIF('2016'!$A$2:$A$50,$A92,'2016'!B$2:B$50)+SUMIF('2015'!$A$2:$A$50,$A92,'2015'!B$2:B$50)+SUMIF('2014'!$A$2:$A$50,$A92,'2014'!B$2:B$50)+SUMIF('2013'!$A$2:$A$50,$A92,'2013'!B$2:B$50)+SUMIF('2012'!$A$2:$A$50,$A92,'2012'!B$2:B$50)</f>
        <v>20</v>
      </c>
      <c r="C92" s="14">
        <f>SUMIF('2024'!$A$2:$A$50,$A92,'2024'!C$2:C$50)+SUMIF('2023'!$A$2:$A$50,$A92,'2023'!C$2:C$50)+SUMIF('2022'!$A$2:$A$50,$A92,'2022'!C$2:C$50)+SUMIF('2021'!$A$2:$A$50,$A92,'2021'!C$2:C$50)+SUMIF('2020'!$A$2:$A$50,$A92,'2020'!C$2:C$50)+SUMIF('2019'!$A$2:$A$50,$A92,'2019'!C$2:C$50)+SUMIF('2018'!$A$2:$A$50,$A92,'2018'!C$2:C$50)+SUMIF('2017'!$A$2:$A$50,$A92,'2017'!C$2:C$50)+SUMIF('2016'!$A$2:$A$50,$A92,'2016'!C$2:C$50)+SUMIF('2015'!$A$2:$A$50,$A92,'2015'!C$2:C$50)+SUMIF('2014'!$A$2:$A$50,$A92,'2014'!C$2:C$50)+SUMIF('2013'!$A$2:$A$50,$A92,'2013'!C$2:C$50)+SUMIF('2012'!$A$2:$A$50,$A92,'2012'!C$2:C$50)</f>
        <v>18</v>
      </c>
      <c r="D92" s="14">
        <f>SUMIF('2024'!$A$2:$A$50,$A92,'2024'!D$2:D$50)+SUMIF('2023'!$A$2:$A$50,$A92,'2023'!D$2:D$50)+SUMIF('2022'!$A$2:$A$50,$A92,'2022'!D$2:D$50)+SUMIF('2021'!$A$2:$A$50,$A92,'2021'!D$2:D$50)+SUMIF('2020'!$A$2:$A$50,$A92,'2020'!D$2:D$50)+SUMIF('2019'!$A$2:$A$50,$A92,'2019'!D$2:D$50)+SUMIF('2018'!$A$2:$A$50,$A92,'2018'!D$2:D$50)+SUMIF('2017'!$A$2:$A$50,$A92,'2017'!D$2:D$50)+SUMIF('2016'!$A$2:$A$50,$A92,'2016'!D$2:D$50)+SUMIF('2015'!$A$2:$A$50,$A92,'2015'!D$2:D$50)+SUMIF('2014'!$A$2:$A$50,$A92,'2014'!D$2:D$50)+SUMIF('2013'!$A$2:$A$50,$A92,'2013'!D$2:D$50)+SUMIF('2012'!$A$2:$A$50,$A92,'2012'!D$2:D$50)</f>
        <v>171</v>
      </c>
      <c r="E92" s="14" cm="1">
        <f t="array" ref="E92">MAX(IF('2024'!$A$2:$A$50=$A92,'2024'!E$2:E$50),IF('2023'!$A$2:$A$50=$A92,'2023'!E$2:E$50),IF('2022'!$A$2:$A$50=$A92,'2022'!E$2:E$50),IF('2021'!$A$2:$A$50=$A92,'2021'!E$2:E$50),IF('2020'!$A$2:$A$50=$A92,'2020'!E$2:E$50),IF('2019'!$A$2:$A$50=$A92,'2019'!E$2:E$50),IF('2018'!$A$2:$A$50=$A92,'2018'!E$2:E$50),IF('2017'!$A$2:$A$50=$A92,'2017'!E$2:E$50),IF('2016'!$A$2:$A$50=$A92,'2016'!E$2:E$50),IF('2015'!$A$2:$A$50=$A92,'2015'!E$2:E$50),IF('2014'!$A$2:$A$50=$A92,'2014'!E$2:E$50),IF('2013'!$A$2:$A$50=$A92,'2013'!E$2:E$50),IF('2012'!$A$2:$A$50=$A92,'2012'!E$2:E$50))</f>
        <v>42</v>
      </c>
      <c r="F92" s="14">
        <f>SUMIF('2024'!$A$2:$A$50,$A92,'2024'!F$2:F$50)+SUMIF('2023'!$A$2:$A$50,$A92,'2023'!F$2:F$50)+SUMIF('2022'!$A$2:$A$50,$A92,'2022'!F$2:F$50)+SUMIF('2021'!$A$2:$A$50,$A92,'2021'!F$2:F$50)+SUMIF('2020'!$A$2:$A$50,$A92,'2020'!F$2:F$50)+SUMIF('2019'!$A$2:$A$50,$A92,'2019'!F$2:F$50)+SUMIF('2018'!$A$2:$A$50,$A92,'2018'!F$2:F$50)+SUMIF('2017'!$A$2:$A$50,$A92,'2017'!F$2:F$50)+SUMIF('2016'!$A$2:$A$50,$A92,'2016'!F$2:F$50)+SUMIF('2015'!$A$2:$A$50,$A92,'2015'!F$2:F$50)+SUMIF('2014'!$A$2:$A$50,$A92,'2014'!F$2:F$50)+SUMIF('2013'!$A$2:$A$50,$A92,'2013'!F$2:F$50)+SUMIF('2012'!$A$2:$A$50,$A92,'2012'!F$2:F$50)</f>
        <v>1</v>
      </c>
      <c r="G92" s="15">
        <f t="shared" si="13"/>
        <v>10.058823529411764</v>
      </c>
      <c r="H92" s="14">
        <f>SUMIF('2024'!$A$2:$A$50,$A92,'2024'!H$2:H$50)+SUMIF('2023'!$A$2:$A$50,$A92,'2023'!H$2:H$50)+SUMIF('2022'!$A$2:$A$50,$A92,'2022'!H$2:H$50)+SUMIF('2021'!$A$2:$A$50,$A92,'2021'!H$2:H$50)+SUMIF('2020'!$A$2:$A$50,$A92,'2020'!H$2:H$50)+SUMIF('2019'!$A$2:$A$50,$A92,'2019'!H$2:H$50)+SUMIF('2018'!$A$2:$A$50,$A92,'2018'!H$2:H$50)+SUMIF('2017'!$A$2:$A$50,$A92,'2017'!H$2:H$50)+SUMIF('2016'!$A$2:$A$50,$A92,'2016'!H$2:H$50)+SUMIF('2015'!$A$2:$A$50,$A92,'2015'!H$2:H$50)+SUMIF('2014'!$A$2:$A$50,$A92,'2014'!H$2:H$50)+SUMIF('2013'!$A$2:$A$50,$A92,'2013'!H$2:H$50)+SUMIF('2012'!$A$2:$A$50,$A92,'2012'!H$2:H$50)</f>
        <v>0</v>
      </c>
      <c r="I92" s="14">
        <f>SUMIF('2024'!$A$2:$A$50,$A92,'2024'!I$2:I$50)+SUMIF('2023'!$A$2:$A$50,$A92,'2023'!I$2:I$50)+SUMIF('2022'!$A$2:$A$50,$A92,'2022'!I$2:I$50)+SUMIF('2021'!$A$2:$A$50,$A92,'2021'!I$2:I$50)+SUMIF('2020'!$A$2:$A$50,$A92,'2020'!I$2:I$50)+SUMIF('2019'!$A$2:$A$50,$A92,'2019'!I$2:I$50)+SUMIF('2018'!$A$2:$A$50,$A92,'2018'!I$2:I$50)+SUMIF('2017'!$A$2:$A$50,$A92,'2017'!I$2:I$50)+SUMIF('2016'!$A$2:$A$50,$A92,'2016'!I$2:I$50)+SUMIF('2015'!$A$2:$A$50,$A92,'2015'!I$2:I$50)+SUMIF('2014'!$A$2:$A$50,$A92,'2014'!I$2:I$50)+SUMIF('2013'!$A$2:$A$50,$A92,'2013'!I$2:I$50)+SUMIF('2012'!$A$2:$A$50,$A92,'2012'!I$2:I$50)</f>
        <v>0</v>
      </c>
      <c r="J92" s="14">
        <f>SUMIF('2024'!$A$2:$A$50,$A92,'2024'!J$2:J$50)+SUMIF('2023'!$A$2:$A$50,$A92,'2023'!J$2:J$50)</f>
        <v>0</v>
      </c>
      <c r="K92" s="14">
        <f>SUMIF('2024'!$A$2:$A$50,$A92,'2024'!K$2:K$50)+SUMIF('2023'!$A$2:$A$50,$A92,'2023'!K$2:K$50)</f>
        <v>0</v>
      </c>
      <c r="L92" s="14">
        <f>SUMIF('2024'!$A$2:$A$50,$A92,'2024'!L$2:L$50)+SUMIF('2023'!$A$2:$A$50,$A92,'2023'!L$2:L$50)+SUMIF('2022'!$A$2:$A$50,$A92,'2022'!J$2:J$50)+SUMIF('2021'!$A$2:$A$50,$A92,'2021'!J$2:J$50)+SUMIF('2020'!$A$2:$A$50,$A92,'2020'!J$2:J$50)+SUMIF('2019'!$A$2:$A$50,$A92,'2019'!J$2:J$50)+SUMIF('2018'!$A$2:$A$50,$A92,'2018'!J$2:J$50)+SUMIF('2017'!$A$2:$A$50,$A92,'2017'!J$2:J$50)+SUMIF('2016'!$A$2:$A$50,$A92,'2016'!J$2:J$50)+SUMIF('2015'!$A$2:$A$50,$A92,'2015'!J$2:J$50)+SUMIF('2014'!$A$2:$A$50,$A92,'2014'!J$2:J$50)+SUMIF('2013'!$A$2:$A$50,$A92,'2013'!J$2:J$50)+SUMIF('2012'!$A$2:$A$50,$A92,'2012'!J$2:J$50)</f>
        <v>5</v>
      </c>
      <c r="M92" s="14">
        <f>SUMIF('2024'!$A$2:$A$50,$A92,'2024'!M$2:M$50)+SUMIF('2023'!$A$2:$A$50,$A92,'2023'!M$2:M$50)+SUMIF('2022'!$A$2:$A$50,$A92,'2022'!K$2:K$50)+SUMIF('2021'!$A$2:$A$50,$A92,'2021'!K$2:K$50)+SUMIF('2020'!$A$2:$A$50,$A92,'2020'!K$2:K$50)+SUMIF('2019'!$A$2:$A$50,$A92,'2019'!K$2:K$50)+SUMIF('2018'!$A$2:$A$50,$A92,'2018'!K$2:K$50)+SUMIF('2017'!$A$2:$A$50,$A92,'2017'!K$2:K$50)+SUMIF('2016'!$A$2:$A$50,$A92,'2016'!K$2:K$50)+SUMIF('2015'!$A$2:$A$50,$A92,'2015'!K$2:K$50)+SUMIF('2014'!$A$2:$A$50,$A92,'2014'!K$2:K$50)+SUMIF('2013'!$A$2:$A$50,$A92,'2013'!K$2:K$50)+SUMIF('2012'!$A$2:$A$50,$A92,'2012'!K$2:K$50)</f>
        <v>7</v>
      </c>
      <c r="N92" s="14">
        <f>SUMIF('2024'!$A$2:$A$50,$A92,'2024'!N$2:N$50)+SUMIF('2023'!$A$2:$A$50,$A92,'2023'!N$2:N$50)+SUMIF('2022'!$A$2:$A$50,$A92,'2022'!L$2:L$50)+SUMIF('2021'!$A$2:$A$50,$A92,'2021'!L$2:L$50)+SUMIF('2020'!$A$2:$A$50,$A92,'2020'!L$2:L$50)+SUMIF('2019'!$A$2:$A$50,$A92,'2019'!L$2:L$50)+SUMIF('2018'!$A$2:$A$50,$A92,'2018'!L$2:L$50)+SUMIF('2017'!$A$2:$A$50,$A92,'2017'!L$2:L$50)+SUMIF('2016'!$A$2:$A$50,$A92,'2016'!L$2:L$50)+SUMIF('2015'!$A$2:$A$50,$A92,'2015'!L$2:L$50)+SUMIF('2014'!$A$2:$A$50,$A92,'2014'!L$2:L$50)+SUMIF('2013'!$A$2:$A$50,$A92,'2013'!L$2:L$50)+SUMIF('2012'!$A$2:$A$50,$A92,'2012'!L$2:L$50)</f>
        <v>0</v>
      </c>
      <c r="O92" s="14">
        <f>SUMIF('2024'!$A$2:$A$50,$A92,'2024'!O$2:O$50)+SUMIF('2023'!$A$2:$A$50,$A92,'2023'!O$2:O$50)+SUMIF('2022'!$A$2:$A$50,$A92,'2022'!M$2:M$50)+SUMIF('2021'!$A$2:$A$50,$A92,'2021'!M$2:M$50)+SUMIF('2020'!$A$2:$A$50,$A92,'2020'!M$2:M$50)+SUMIF('2019'!$A$2:$A$50,$A92,'2019'!M$2:M$50)+SUMIF('2018'!$A$2:$A$50,$A92,'2018'!M$2:M$50)+SUMIF('2017'!$A$2:$A$50,$A92,'2017'!M$2:M$50)+SUMIF('2016'!$A$2:$A$50,$A92,'2016'!M$2:M$50)+SUMIF('2015'!$A$2:$A$50,$A92,'2015'!M$2:M$50)+SUMIF('2014'!$A$2:$A$50,$A92,'2014'!M$2:M$50)+SUMIF('2013'!$A$2:$A$50,$A92,'2013'!M$2:M$50)+SUMIF('2012'!$A$2:$A$50,$A92,'2012'!M$2:M$50)</f>
        <v>0</v>
      </c>
      <c r="P92" s="14">
        <f t="shared" si="14"/>
        <v>7</v>
      </c>
      <c r="Q92" s="14">
        <f t="shared" si="15"/>
        <v>19</v>
      </c>
      <c r="R92" s="14">
        <f>SUMIF('2024'!$A$2:$A$50,$A92,'2024'!R$2:R$50)+SUMIF('2023'!$A$2:$A$50,$A92,'2023'!R$2:R$50)+SUMIF('2022'!$A$2:$A$50,$A92,'2022'!P$2:P$50)+SUMIF('2021'!$A$2:$A$50,$A92,'2021'!P$2:P$50)+SUMIF('2020'!$A$2:$A$50,$A92,'2020'!P$2:P$50)+SUMIF('2019'!$A$2:$A$50,$A92,'2019'!P$2:P$50)+SUMIF('2018'!$A$2:$A$50,$A92,'2018'!P$2:P$50)+SUMIF('2017'!$A$2:$A$50,$A92,'2017'!P$2:P$50)+SUMIF('2016'!$A$2:$A$50,$A92,'2016'!P$2:P$50)+SUMIF('2015'!$A$2:$A$50,$A92,'2015'!P$2:P$50)+SUMIF('2014'!$A$2:$A$50,$A92,'2014'!P$2:P$50)+SUMIF('2013'!$A$2:$A$50,$A92,'2013'!P$2:P$50)+SUMIF('2012'!$A$2:$A$50,$A92,'2012'!P$2:P$50)</f>
        <v>135</v>
      </c>
      <c r="S92" s="14">
        <f>SUMIF('2024'!$A$2:$A$50,$A92,'2024'!S$2:S$50)+SUMIF('2023'!$A$2:$A$50,$A92,'2023'!S$2:S$50)+SUMIF('2022'!$A$2:$A$50,$A92,'2022'!Q$2:Q$50)+SUMIF('2021'!$A$2:$A$50,$A92,'2021'!Q$2:Q$50)+SUMIF('2020'!$A$2:$A$50,$A92,'2020'!Q$2:Q$50)+SUMIF('2019'!$A$2:$A$50,$A92,'2019'!Q$2:Q$50)+SUMIF('2018'!$A$2:$A$50,$A92,'2018'!Q$2:Q$50)+SUMIF('2017'!$A$2:$A$50,$A92,'2017'!Q$2:Q$50)+SUMIF('2016'!$A$2:$A$50,$A92,'2016'!Q$2:Q$50)+SUMIF('2015'!$A$2:$A$50,$A92,'2015'!Q$2:Q$50)+SUMIF('2014'!$A$2:$A$50,$A92,'2014'!Q$2:Q$50)+SUMIF('2013'!$A$2:$A$50,$A92,'2013'!Q$2:Q$50)+SUMIF('2012'!$A$2:$A$50,$A92,'2012'!Q$2:Q$50)</f>
        <v>6</v>
      </c>
      <c r="T92" s="15">
        <f t="shared" si="16"/>
        <v>22.5</v>
      </c>
      <c r="U92" s="15">
        <f t="shared" si="17"/>
        <v>7.1052631578947372</v>
      </c>
      <c r="V92" s="16">
        <f t="shared" si="18"/>
        <v>19</v>
      </c>
      <c r="W92" s="17" cm="1">
        <f t="array" ref="W92">MAX(IF('2024'!$A$2:$A$50=$A92,'2024'!$W$2:$W$50),IF('2023'!$A$2:$A$50=$A92,'2023'!$W$2:$W$50),IF('2022'!$A$2:$A$50=$A92,'2022'!$U$2:U$50),IF('2021'!$A$2:$A$50=$A92,'2021'!$U$2:U$50),IF('2020'!$A$2:$A$50=$A92,'2020'!$U$2:U$50),IF('2019'!$A$2:$A$50=$A92,'2019'!$U$2:U$50),IF('2018'!$A$2:$A$50=$A92,'2018'!$U$2:U$50),IF('2017'!$A$2:$A$50=$A92,'2017'!$U$2:U$50),IF('2016'!$A$2:$A$50=$A92,'2016'!$U$2:U$50),IF('2015'!$A$2:$A$50=$A92,'2015'!$U$2:U$50),IF('2014'!$A$2:$A$50=$A92,'2014'!$U$2:U$50),IF('2013'!$A$2:$A$50=$A92,'2013'!$U$2:U$50),IF('2012'!$A$2:$A$50=$A92,'2012'!$U$2:U$50))</f>
        <v>2</v>
      </c>
      <c r="X92" s="18" t="s">
        <v>23</v>
      </c>
      <c r="Y92" s="19" cm="1">
        <f t="array" ref="Y92">MIN(IF(IF('2024'!$A$2:A$50=$A92,1,0)*IF('2024'!$W$2:$W$50=$W92,1,0)&gt;0,'2024'!$Y$2:$Y$50),IF(IF('2023'!$A$2:A$50=$A92,1,0)*IF('2023'!$W$2:$W$50=$W92,1,0)&gt;0,'2023'!$Y$2:$Y$50),IF(IF('2022'!$A$2:A$50=$A92,1,0)*IF('2022'!$U$2:$U$50=$W92,1,0)&gt;0,'2022'!$W$2:$W$50),IF(IF('2021'!$A$2:A$50=$A92,1,0)*IF('2021'!$U$2:$U$50=$W92,1,0)&gt;0,'2021'!$W$2:$W$50),IF(IF('2020'!$A$2:A$50=$A92,1,0)*IF('2020'!$U$2:$U$50=$W92,1,0)&gt;0,'2020'!$W$2:$W$50),IF(IF('2019'!$A$2:A$50=$A92,1,0)*IF('2019'!$U$2:$U$50=$W92,1,0)&gt;0,'2019'!$W$2:$W$50),IF(IF('2018'!$A$2:A$50=$A92,1,0)*IF('2018'!$U$2:$U$50=$W92,1,0)&gt;0,'2018'!$W$2:$W$50),IF(IF('2017'!$A$2:A$50=$A92,1,0)*IF('2017'!$U$2:$U$50=$W92,1,0)&gt;0,'2017'!$W$2:$W$50),IF(IF('2016'!$A$2:A$50=$A92,1,0)*IF('2016'!$U$2:$U$50=$W92,1,0)&gt;0,'2016'!$W$2:$W$50),IF(IF('2015'!$A$2:A$50=$A92,1,0)*IF('2015'!$U$2:$U$50=$W92,1,0)&gt;0,'2015'!$W$2:$W$50),IF(IF('2014'!$A$2:A$50=$A92,1,0)*IF('2014'!$U$2:$U$50=$W92,1,0)&gt;0,'2014'!$W$2:$W$50),IF(IF('2013'!$A$2:A$50=$A92,1,0)*IF('2013'!$U$2:$U$50=$W92,1,0)&gt;0,'2013'!$W$2:$W$50),IF(IF('2012'!$A$2:A$50=$A92,1,0)*IF('2012'!$U$2:$U$50=$W92,1,0)&gt;0,'2012'!$W$2:$W$50))</f>
        <v>20</v>
      </c>
      <c r="Z92" s="20"/>
      <c r="AA92" s="21" cm="1">
        <f t="array" ref="AA92">SUM(IF('2024'!$A$2:$A$50=$A92,TRUNC('2024'!Q$2:Q$50),0))+SUM(IF('2023'!$A$2:$A$50=$A92,TRUNC('2023'!Q$2:Q$50),0))+SUM(IF('2022'!$A$2:$A$50=$A92,TRUNC('2022'!O$2:O$50),0))+SUM(IF('2021'!$A$2:$A$50=$A92,TRUNC('2021'!O$2:O$50),0))+SUM(IF('2020'!$A$2:$A$50=$A92,TRUNC('2020'!O$2:O$50),0))+SUM(IF('2019'!$A$2:$A$50=$A92,TRUNC('2019'!O$2:O$50),0))+SUM(IF('2018'!$A$2:$A$50=$A92,TRUNC('2018'!O$2:O$50),0))+SUM(IF('2017'!$A$2:$A$50=$A92,TRUNC('2017'!O$2:O$50),0))+SUM(IF('2016'!$A$2:$A$50=$A92,TRUNC('2016'!O$2:O$50),0))+SUM(IF('2015'!$A$2:$A$50=$A92,TRUNC('2015'!O$2:O$50),0))+SUM(IF('2014'!$A$2:$A$50=$A92,TRUNC('2014'!O$2:O$50),0))+SUM(IF('2013'!$A$2:$A$50=$A92,TRUNC('2013'!O$2:O$50),0))+SUM(IF('2012'!$A$2:$A$50=$A92,TRUNC('2012'!O$2:O$50),0))</f>
        <v>19</v>
      </c>
      <c r="AB92" s="21" cm="1">
        <f t="array" ref="AB92">SUM(IF('2024'!$A$2:$A$50=$A92,MOD('2024'!Q$2:Q$50,1),0))+SUM(IF('2023'!$A$2:$A$50=$A92,MOD('2023'!Q$2:Q$50,1),0))+SUM(IF('2022'!$A$2:$A$50=$A92,MOD('2022'!O$2:O$50,1),0))+SUM(IF('2021'!$A$2:$A$50=$A92,MOD('2021'!O$2:O$50,1),0))+SUM(IF('2020'!$A$2:$A$50=$A92,MOD('2020'!O$2:O$50,1),0))+SUM(IF('2019'!$A$2:$A$50=$A92,MOD('2019'!O$2:O$50,1),0))+SUM(IF('2018'!$A$2:$A$50=$A92,MOD('2018'!O$2:O$50,1),0))+SUM(IF('2017'!$A$2:$A$50=$A92,MOD('2017'!O$2:O$50,1),0))+SUM(IF('2016'!$A$2:$A$50=$A92,MOD('2016'!O$2:O$50,1),0))+SUM(IF('2015'!$A$2:$A$50=$A92,MOD('2015'!O$2:O$50,1),0))+SUM(IF('2014'!$A$2:$A$50=$A92,MOD('2014'!O$2:O$50,1),0))+SUM(IF('2013'!$A$2:$A$50=$A92,MOD('2013'!O$2:O$50,1),0))+SUM(IF('2012'!$A$2:$A$50=$A92,MOD('2012'!O$2:O$50,1),0))</f>
        <v>0</v>
      </c>
      <c r="AC92" s="21">
        <f t="shared" si="6"/>
        <v>0</v>
      </c>
    </row>
    <row r="93" spans="1:29" ht="14.25" customHeight="1" x14ac:dyDescent="0.6">
      <c r="A93" s="13" t="s">
        <v>110</v>
      </c>
      <c r="B93" s="14">
        <f>SUMIF('2024'!$A$2:$A$50,$A93,'2024'!B$2:B$50)+SUMIF('2023'!$A$2:$A$50,$A93,'2023'!B$2:B$50)+SUMIF('2022'!$A$2:$A$50,$A93,'2022'!B$2:B$50)+SUMIF('2021'!$A$2:$A$50,$A93,'2021'!B$2:B$50)+SUMIF('2020'!$A$2:$A$50,$A93,'2020'!B$2:B$50)+SUMIF('2019'!$A$2:$A$50,$A93,'2019'!B$2:B$50)+SUMIF('2018'!$A$2:$A$50,$A93,'2018'!B$2:B$50)+SUMIF('2017'!$A$2:$A$50,$A93,'2017'!B$2:B$50)+SUMIF('2016'!$A$2:$A$50,$A93,'2016'!B$2:B$50)+SUMIF('2015'!$A$2:$A$50,$A93,'2015'!B$2:B$50)+SUMIF('2014'!$A$2:$A$50,$A93,'2014'!B$2:B$50)+SUMIF('2013'!$A$2:$A$50,$A93,'2013'!B$2:B$50)+SUMIF('2012'!$A$2:$A$50,$A93,'2012'!B$2:B$50)</f>
        <v>9</v>
      </c>
      <c r="C93" s="14">
        <f>SUMIF('2024'!$A$2:$A$50,$A93,'2024'!C$2:C$50)+SUMIF('2023'!$A$2:$A$50,$A93,'2023'!C$2:C$50)+SUMIF('2022'!$A$2:$A$50,$A93,'2022'!C$2:C$50)+SUMIF('2021'!$A$2:$A$50,$A93,'2021'!C$2:C$50)+SUMIF('2020'!$A$2:$A$50,$A93,'2020'!C$2:C$50)+SUMIF('2019'!$A$2:$A$50,$A93,'2019'!C$2:C$50)+SUMIF('2018'!$A$2:$A$50,$A93,'2018'!C$2:C$50)+SUMIF('2017'!$A$2:$A$50,$A93,'2017'!C$2:C$50)+SUMIF('2016'!$A$2:$A$50,$A93,'2016'!C$2:C$50)+SUMIF('2015'!$A$2:$A$50,$A93,'2015'!C$2:C$50)+SUMIF('2014'!$A$2:$A$50,$A93,'2014'!C$2:C$50)+SUMIF('2013'!$A$2:$A$50,$A93,'2013'!C$2:C$50)+SUMIF('2012'!$A$2:$A$50,$A93,'2012'!C$2:C$50)</f>
        <v>8</v>
      </c>
      <c r="D93" s="14">
        <f>SUMIF('2024'!$A$2:$A$50,$A93,'2024'!D$2:D$50)+SUMIF('2023'!$A$2:$A$50,$A93,'2023'!D$2:D$50)+SUMIF('2022'!$A$2:$A$50,$A93,'2022'!D$2:D$50)+SUMIF('2021'!$A$2:$A$50,$A93,'2021'!D$2:D$50)+SUMIF('2020'!$A$2:$A$50,$A93,'2020'!D$2:D$50)+SUMIF('2019'!$A$2:$A$50,$A93,'2019'!D$2:D$50)+SUMIF('2018'!$A$2:$A$50,$A93,'2018'!D$2:D$50)+SUMIF('2017'!$A$2:$A$50,$A93,'2017'!D$2:D$50)+SUMIF('2016'!$A$2:$A$50,$A93,'2016'!D$2:D$50)+SUMIF('2015'!$A$2:$A$50,$A93,'2015'!D$2:D$50)+SUMIF('2014'!$A$2:$A$50,$A93,'2014'!D$2:D$50)+SUMIF('2013'!$A$2:$A$50,$A93,'2013'!D$2:D$50)+SUMIF('2012'!$A$2:$A$50,$A93,'2012'!D$2:D$50)</f>
        <v>43</v>
      </c>
      <c r="E93" s="14" cm="1">
        <f t="array" ref="E93">MAX(IF('2024'!$A$2:$A$50=$A93,'2024'!E$2:E$50),IF('2023'!$A$2:$A$50=$A93,'2023'!E$2:E$50),IF('2022'!$A$2:$A$50=$A93,'2022'!E$2:E$50),IF('2021'!$A$2:$A$50=$A93,'2021'!E$2:E$50),IF('2020'!$A$2:$A$50=$A93,'2020'!E$2:E$50),IF('2019'!$A$2:$A$50=$A93,'2019'!E$2:E$50),IF('2018'!$A$2:$A$50=$A93,'2018'!E$2:E$50),IF('2017'!$A$2:$A$50=$A93,'2017'!E$2:E$50),IF('2016'!$A$2:$A$50=$A93,'2016'!E$2:E$50),IF('2015'!$A$2:$A$50=$A93,'2015'!E$2:E$50),IF('2014'!$A$2:$A$50=$A93,'2014'!E$2:E$50),IF('2013'!$A$2:$A$50=$A93,'2013'!E$2:E$50),IF('2012'!$A$2:$A$50=$A93,'2012'!E$2:E$50))</f>
        <v>24</v>
      </c>
      <c r="F93" s="14">
        <f>SUMIF('2024'!$A$2:$A$50,$A93,'2024'!F$2:F$50)+SUMIF('2023'!$A$2:$A$50,$A93,'2023'!F$2:F$50)+SUMIF('2022'!$A$2:$A$50,$A93,'2022'!F$2:F$50)+SUMIF('2021'!$A$2:$A$50,$A93,'2021'!F$2:F$50)+SUMIF('2020'!$A$2:$A$50,$A93,'2020'!F$2:F$50)+SUMIF('2019'!$A$2:$A$50,$A93,'2019'!F$2:F$50)+SUMIF('2018'!$A$2:$A$50,$A93,'2018'!F$2:F$50)+SUMIF('2017'!$A$2:$A$50,$A93,'2017'!F$2:F$50)+SUMIF('2016'!$A$2:$A$50,$A93,'2016'!F$2:F$50)+SUMIF('2015'!$A$2:$A$50,$A93,'2015'!F$2:F$50)+SUMIF('2014'!$A$2:$A$50,$A93,'2014'!F$2:F$50)+SUMIF('2013'!$A$2:$A$50,$A93,'2013'!F$2:F$50)+SUMIF('2012'!$A$2:$A$50,$A93,'2012'!F$2:F$50)</f>
        <v>2</v>
      </c>
      <c r="G93" s="15">
        <f t="shared" si="13"/>
        <v>7.166666666666667</v>
      </c>
      <c r="H93" s="14">
        <f>SUMIF('2024'!$A$2:$A$50,$A93,'2024'!H$2:H$50)+SUMIF('2023'!$A$2:$A$50,$A93,'2023'!H$2:H$50)+SUMIF('2022'!$A$2:$A$50,$A93,'2022'!H$2:H$50)+SUMIF('2021'!$A$2:$A$50,$A93,'2021'!H$2:H$50)+SUMIF('2020'!$A$2:$A$50,$A93,'2020'!H$2:H$50)+SUMIF('2019'!$A$2:$A$50,$A93,'2019'!H$2:H$50)+SUMIF('2018'!$A$2:$A$50,$A93,'2018'!H$2:H$50)+SUMIF('2017'!$A$2:$A$50,$A93,'2017'!H$2:H$50)+SUMIF('2016'!$A$2:$A$50,$A93,'2016'!H$2:H$50)+SUMIF('2015'!$A$2:$A$50,$A93,'2015'!H$2:H$50)+SUMIF('2014'!$A$2:$A$50,$A93,'2014'!H$2:H$50)+SUMIF('2013'!$A$2:$A$50,$A93,'2013'!H$2:H$50)+SUMIF('2012'!$A$2:$A$50,$A93,'2012'!H$2:H$50)</f>
        <v>0</v>
      </c>
      <c r="I93" s="14">
        <f>SUMIF('2024'!$A$2:$A$50,$A93,'2024'!I$2:I$50)+SUMIF('2023'!$A$2:$A$50,$A93,'2023'!I$2:I$50)+SUMIF('2022'!$A$2:$A$50,$A93,'2022'!I$2:I$50)+SUMIF('2021'!$A$2:$A$50,$A93,'2021'!I$2:I$50)+SUMIF('2020'!$A$2:$A$50,$A93,'2020'!I$2:I$50)+SUMIF('2019'!$A$2:$A$50,$A93,'2019'!I$2:I$50)+SUMIF('2018'!$A$2:$A$50,$A93,'2018'!I$2:I$50)+SUMIF('2017'!$A$2:$A$50,$A93,'2017'!I$2:I$50)+SUMIF('2016'!$A$2:$A$50,$A93,'2016'!I$2:I$50)+SUMIF('2015'!$A$2:$A$50,$A93,'2015'!I$2:I$50)+SUMIF('2014'!$A$2:$A$50,$A93,'2014'!I$2:I$50)+SUMIF('2013'!$A$2:$A$50,$A93,'2013'!I$2:I$50)+SUMIF('2012'!$A$2:$A$50,$A93,'2012'!I$2:I$50)</f>
        <v>0</v>
      </c>
      <c r="J93" s="14">
        <f>SUMIF('2024'!$A$2:$A$50,$A93,'2024'!J$2:J$50)+SUMIF('2023'!$A$2:$A$50,$A93,'2023'!J$2:J$50)</f>
        <v>0</v>
      </c>
      <c r="K93" s="14">
        <f>SUMIF('2024'!$A$2:$A$50,$A93,'2024'!K$2:K$50)+SUMIF('2023'!$A$2:$A$50,$A93,'2023'!K$2:K$50)</f>
        <v>0</v>
      </c>
      <c r="L93" s="14">
        <f>SUMIF('2024'!$A$2:$A$50,$A93,'2024'!L$2:L$50)+SUMIF('2023'!$A$2:$A$50,$A93,'2023'!L$2:L$50)+SUMIF('2022'!$A$2:$A$50,$A93,'2022'!J$2:J$50)+SUMIF('2021'!$A$2:$A$50,$A93,'2021'!J$2:J$50)+SUMIF('2020'!$A$2:$A$50,$A93,'2020'!J$2:J$50)+SUMIF('2019'!$A$2:$A$50,$A93,'2019'!J$2:J$50)+SUMIF('2018'!$A$2:$A$50,$A93,'2018'!J$2:J$50)+SUMIF('2017'!$A$2:$A$50,$A93,'2017'!J$2:J$50)+SUMIF('2016'!$A$2:$A$50,$A93,'2016'!J$2:J$50)+SUMIF('2015'!$A$2:$A$50,$A93,'2015'!J$2:J$50)+SUMIF('2014'!$A$2:$A$50,$A93,'2014'!J$2:J$50)+SUMIF('2013'!$A$2:$A$50,$A93,'2013'!J$2:J$50)+SUMIF('2012'!$A$2:$A$50,$A93,'2012'!J$2:J$50)</f>
        <v>3</v>
      </c>
      <c r="M93" s="14">
        <f>SUMIF('2024'!$A$2:$A$50,$A93,'2024'!M$2:M$50)+SUMIF('2023'!$A$2:$A$50,$A93,'2023'!M$2:M$50)+SUMIF('2022'!$A$2:$A$50,$A93,'2022'!K$2:K$50)+SUMIF('2021'!$A$2:$A$50,$A93,'2021'!K$2:K$50)+SUMIF('2020'!$A$2:$A$50,$A93,'2020'!K$2:K$50)+SUMIF('2019'!$A$2:$A$50,$A93,'2019'!K$2:K$50)+SUMIF('2018'!$A$2:$A$50,$A93,'2018'!K$2:K$50)+SUMIF('2017'!$A$2:$A$50,$A93,'2017'!K$2:K$50)+SUMIF('2016'!$A$2:$A$50,$A93,'2016'!K$2:K$50)+SUMIF('2015'!$A$2:$A$50,$A93,'2015'!K$2:K$50)+SUMIF('2014'!$A$2:$A$50,$A93,'2014'!K$2:K$50)+SUMIF('2013'!$A$2:$A$50,$A93,'2013'!K$2:K$50)+SUMIF('2012'!$A$2:$A$50,$A93,'2012'!K$2:K$50)</f>
        <v>2</v>
      </c>
      <c r="N93" s="14">
        <f>SUMIF('2024'!$A$2:$A$50,$A93,'2024'!N$2:N$50)+SUMIF('2023'!$A$2:$A$50,$A93,'2023'!N$2:N$50)+SUMIF('2022'!$A$2:$A$50,$A93,'2022'!L$2:L$50)+SUMIF('2021'!$A$2:$A$50,$A93,'2021'!L$2:L$50)+SUMIF('2020'!$A$2:$A$50,$A93,'2020'!L$2:L$50)+SUMIF('2019'!$A$2:$A$50,$A93,'2019'!L$2:L$50)+SUMIF('2018'!$A$2:$A$50,$A93,'2018'!L$2:L$50)+SUMIF('2017'!$A$2:$A$50,$A93,'2017'!L$2:L$50)+SUMIF('2016'!$A$2:$A$50,$A93,'2016'!L$2:L$50)+SUMIF('2015'!$A$2:$A$50,$A93,'2015'!L$2:L$50)+SUMIF('2014'!$A$2:$A$50,$A93,'2014'!L$2:L$50)+SUMIF('2013'!$A$2:$A$50,$A93,'2013'!L$2:L$50)+SUMIF('2012'!$A$2:$A$50,$A93,'2012'!L$2:L$50)</f>
        <v>0</v>
      </c>
      <c r="O93" s="14">
        <f>SUMIF('2024'!$A$2:$A$50,$A93,'2024'!O$2:O$50)+SUMIF('2023'!$A$2:$A$50,$A93,'2023'!O$2:O$50)+SUMIF('2022'!$A$2:$A$50,$A93,'2022'!M$2:M$50)+SUMIF('2021'!$A$2:$A$50,$A93,'2021'!M$2:M$50)+SUMIF('2020'!$A$2:$A$50,$A93,'2020'!M$2:M$50)+SUMIF('2019'!$A$2:$A$50,$A93,'2019'!M$2:M$50)+SUMIF('2018'!$A$2:$A$50,$A93,'2018'!M$2:M$50)+SUMIF('2017'!$A$2:$A$50,$A93,'2017'!M$2:M$50)+SUMIF('2016'!$A$2:$A$50,$A93,'2016'!M$2:M$50)+SUMIF('2015'!$A$2:$A$50,$A93,'2015'!M$2:M$50)+SUMIF('2014'!$A$2:$A$50,$A93,'2014'!M$2:M$50)+SUMIF('2013'!$A$2:$A$50,$A93,'2013'!M$2:M$50)+SUMIF('2012'!$A$2:$A$50,$A93,'2012'!M$2:M$50)</f>
        <v>0</v>
      </c>
      <c r="P93" s="14">
        <f t="shared" si="14"/>
        <v>2</v>
      </c>
      <c r="Q93" s="14">
        <f t="shared" si="15"/>
        <v>9</v>
      </c>
      <c r="R93" s="14">
        <f>SUMIF('2024'!$A$2:$A$50,$A93,'2024'!R$2:R$50)+SUMIF('2023'!$A$2:$A$50,$A93,'2023'!R$2:R$50)+SUMIF('2022'!$A$2:$A$50,$A93,'2022'!P$2:P$50)+SUMIF('2021'!$A$2:$A$50,$A93,'2021'!P$2:P$50)+SUMIF('2020'!$A$2:$A$50,$A93,'2020'!P$2:P$50)+SUMIF('2019'!$A$2:$A$50,$A93,'2019'!P$2:P$50)+SUMIF('2018'!$A$2:$A$50,$A93,'2018'!P$2:P$50)+SUMIF('2017'!$A$2:$A$50,$A93,'2017'!P$2:P$50)+SUMIF('2016'!$A$2:$A$50,$A93,'2016'!P$2:P$50)+SUMIF('2015'!$A$2:$A$50,$A93,'2015'!P$2:P$50)+SUMIF('2014'!$A$2:$A$50,$A93,'2014'!P$2:P$50)+SUMIF('2013'!$A$2:$A$50,$A93,'2013'!P$2:P$50)+SUMIF('2012'!$A$2:$A$50,$A93,'2012'!P$2:P$50)</f>
        <v>77</v>
      </c>
      <c r="S93" s="14">
        <f>SUMIF('2024'!$A$2:$A$50,$A93,'2024'!S$2:S$50)+SUMIF('2023'!$A$2:$A$50,$A93,'2023'!S$2:S$50)+SUMIF('2022'!$A$2:$A$50,$A93,'2022'!Q$2:Q$50)+SUMIF('2021'!$A$2:$A$50,$A93,'2021'!Q$2:Q$50)+SUMIF('2020'!$A$2:$A$50,$A93,'2020'!Q$2:Q$50)+SUMIF('2019'!$A$2:$A$50,$A93,'2019'!Q$2:Q$50)+SUMIF('2018'!$A$2:$A$50,$A93,'2018'!Q$2:Q$50)+SUMIF('2017'!$A$2:$A$50,$A93,'2017'!Q$2:Q$50)+SUMIF('2016'!$A$2:$A$50,$A93,'2016'!Q$2:Q$50)+SUMIF('2015'!$A$2:$A$50,$A93,'2015'!Q$2:Q$50)+SUMIF('2014'!$A$2:$A$50,$A93,'2014'!Q$2:Q$50)+SUMIF('2013'!$A$2:$A$50,$A93,'2013'!Q$2:Q$50)+SUMIF('2012'!$A$2:$A$50,$A93,'2012'!Q$2:Q$50)</f>
        <v>3</v>
      </c>
      <c r="T93" s="15">
        <f t="shared" si="16"/>
        <v>25.666666666666668</v>
      </c>
      <c r="U93" s="15">
        <f t="shared" si="17"/>
        <v>8.5555555555555554</v>
      </c>
      <c r="V93" s="16">
        <f t="shared" si="18"/>
        <v>18</v>
      </c>
      <c r="W93" s="17" cm="1">
        <f t="array" ref="W93">MAX(IF('2024'!$A$2:$A$50=$A93,'2024'!$W$2:$W$50),IF('2023'!$A$2:$A$50=$A93,'2023'!$W$2:$W$50),IF('2022'!$A$2:$A$50=$A93,'2022'!$U$2:U$50),IF('2021'!$A$2:$A$50=$A93,'2021'!$U$2:U$50),IF('2020'!$A$2:$A$50=$A93,'2020'!$U$2:U$50),IF('2019'!$A$2:$A$50=$A93,'2019'!$U$2:U$50),IF('2018'!$A$2:$A$50=$A93,'2018'!$U$2:U$50),IF('2017'!$A$2:$A$50=$A93,'2017'!$U$2:U$50),IF('2016'!$A$2:$A$50=$A93,'2016'!$U$2:U$50),IF('2015'!$A$2:$A$50=$A93,'2015'!$U$2:U$50),IF('2014'!$A$2:$A$50=$A93,'2014'!$U$2:U$50),IF('2013'!$A$2:$A$50=$A93,'2013'!$U$2:U$50),IF('2012'!$A$2:$A$50=$A93,'2012'!$U$2:U$50))</f>
        <v>2</v>
      </c>
      <c r="X93" s="18" t="s">
        <v>23</v>
      </c>
      <c r="Y93" s="19" cm="1">
        <f t="array" ref="Y93">MIN(IF(IF('2024'!$A$2:A$50=$A93,1,0)*IF('2024'!$W$2:$W$50=$W93,1,0)&gt;0,'2024'!$Y$2:$Y$50),IF(IF('2023'!$A$2:A$50=$A93,1,0)*IF('2023'!$W$2:$W$50=$W93,1,0)&gt;0,'2023'!$Y$2:$Y$50),IF(IF('2022'!$A$2:A$50=$A93,1,0)*IF('2022'!$U$2:$U$50=$W93,1,0)&gt;0,'2022'!$W$2:$W$50),IF(IF('2021'!$A$2:A$50=$A93,1,0)*IF('2021'!$U$2:$U$50=$W93,1,0)&gt;0,'2021'!$W$2:$W$50),IF(IF('2020'!$A$2:A$50=$A93,1,0)*IF('2020'!$U$2:$U$50=$W93,1,0)&gt;0,'2020'!$W$2:$W$50),IF(IF('2019'!$A$2:A$50=$A93,1,0)*IF('2019'!$U$2:$U$50=$W93,1,0)&gt;0,'2019'!$W$2:$W$50),IF(IF('2018'!$A$2:A$50=$A93,1,0)*IF('2018'!$U$2:$U$50=$W93,1,0)&gt;0,'2018'!$W$2:$W$50),IF(IF('2017'!$A$2:A$50=$A93,1,0)*IF('2017'!$U$2:$U$50=$W93,1,0)&gt;0,'2017'!$W$2:$W$50),IF(IF('2016'!$A$2:A$50=$A93,1,0)*IF('2016'!$U$2:$U$50=$W93,1,0)&gt;0,'2016'!$W$2:$W$50),IF(IF('2015'!$A$2:A$50=$A93,1,0)*IF('2015'!$U$2:$U$50=$W93,1,0)&gt;0,'2015'!$W$2:$W$50),IF(IF('2014'!$A$2:A$50=$A93,1,0)*IF('2014'!$U$2:$U$50=$W93,1,0)&gt;0,'2014'!$W$2:$W$50),IF(IF('2013'!$A$2:A$50=$A93,1,0)*IF('2013'!$U$2:$U$50=$W93,1,0)&gt;0,'2013'!$W$2:$W$50),IF(IF('2012'!$A$2:A$50=$A93,1,0)*IF('2012'!$U$2:$U$50=$W93,1,0)&gt;0,'2012'!$W$2:$W$50))</f>
        <v>19</v>
      </c>
      <c r="Z93" s="20"/>
      <c r="AA93" s="21" cm="1">
        <f t="array" ref="AA93">SUM(IF('2024'!$A$2:$A$50=$A93,TRUNC('2024'!Q$2:Q$50),0))+SUM(IF('2023'!$A$2:$A$50=$A93,TRUNC('2023'!Q$2:Q$50),0))+SUM(IF('2022'!$A$2:$A$50=$A93,TRUNC('2022'!O$2:O$50),0))+SUM(IF('2021'!$A$2:$A$50=$A93,TRUNC('2021'!O$2:O$50),0))+SUM(IF('2020'!$A$2:$A$50=$A93,TRUNC('2020'!O$2:O$50),0))+SUM(IF('2019'!$A$2:$A$50=$A93,TRUNC('2019'!O$2:O$50),0))+SUM(IF('2018'!$A$2:$A$50=$A93,TRUNC('2018'!O$2:O$50),0))+SUM(IF('2017'!$A$2:$A$50=$A93,TRUNC('2017'!O$2:O$50),0))+SUM(IF('2016'!$A$2:$A$50=$A93,TRUNC('2016'!O$2:O$50),0))+SUM(IF('2015'!$A$2:$A$50=$A93,TRUNC('2015'!O$2:O$50),0))+SUM(IF('2014'!$A$2:$A$50=$A93,TRUNC('2014'!O$2:O$50),0))+SUM(IF('2013'!$A$2:$A$50=$A93,TRUNC('2013'!O$2:O$50),0))+SUM(IF('2012'!$A$2:$A$50=$A93,TRUNC('2012'!O$2:O$50),0))</f>
        <v>9</v>
      </c>
      <c r="AB93" s="21" cm="1">
        <f t="array" ref="AB93">SUM(IF('2024'!$A$2:$A$50=$A93,MOD('2024'!Q$2:Q$50,1),0))+SUM(IF('2023'!$A$2:$A$50=$A93,MOD('2023'!Q$2:Q$50,1),0))+SUM(IF('2022'!$A$2:$A$50=$A93,MOD('2022'!O$2:O$50,1),0))+SUM(IF('2021'!$A$2:$A$50=$A93,MOD('2021'!O$2:O$50,1),0))+SUM(IF('2020'!$A$2:$A$50=$A93,MOD('2020'!O$2:O$50,1),0))+SUM(IF('2019'!$A$2:$A$50=$A93,MOD('2019'!O$2:O$50,1),0))+SUM(IF('2018'!$A$2:$A$50=$A93,MOD('2018'!O$2:O$50,1),0))+SUM(IF('2017'!$A$2:$A$50=$A93,MOD('2017'!O$2:O$50,1),0))+SUM(IF('2016'!$A$2:$A$50=$A93,MOD('2016'!O$2:O$50,1),0))+SUM(IF('2015'!$A$2:$A$50=$A93,MOD('2015'!O$2:O$50,1),0))+SUM(IF('2014'!$A$2:$A$50=$A93,MOD('2014'!O$2:O$50,1),0))+SUM(IF('2013'!$A$2:$A$50=$A93,MOD('2013'!O$2:O$50,1),0))+SUM(IF('2012'!$A$2:$A$50=$A93,MOD('2012'!O$2:O$50,1),0))</f>
        <v>0</v>
      </c>
      <c r="AC93" s="21">
        <f t="shared" si="6"/>
        <v>0</v>
      </c>
    </row>
    <row r="94" spans="1:29" ht="14.25" customHeight="1" x14ac:dyDescent="0.6">
      <c r="A94" s="13" t="s">
        <v>111</v>
      </c>
      <c r="B94" s="14">
        <f>SUMIF('2024'!$A$2:$A$50,$A94,'2024'!B$2:B$50)+SUMIF('2023'!$A$2:$A$50,$A94,'2023'!B$2:B$50)+SUMIF('2022'!$A$2:$A$50,$A94,'2022'!B$2:B$50)+SUMIF('2021'!$A$2:$A$50,$A94,'2021'!B$2:B$50)+SUMIF('2020'!$A$2:$A$50,$A94,'2020'!B$2:B$50)+SUMIF('2019'!$A$2:$A$50,$A94,'2019'!B$2:B$50)+SUMIF('2018'!$A$2:$A$50,$A94,'2018'!B$2:B$50)+SUMIF('2017'!$A$2:$A$50,$A94,'2017'!B$2:B$50)+SUMIF('2016'!$A$2:$A$50,$A94,'2016'!B$2:B$50)+SUMIF('2015'!$A$2:$A$50,$A94,'2015'!B$2:B$50)+SUMIF('2014'!$A$2:$A$50,$A94,'2014'!B$2:B$50)+SUMIF('2013'!$A$2:$A$50,$A94,'2013'!B$2:B$50)+SUMIF('2012'!$A$2:$A$50,$A94,'2012'!B$2:B$50)</f>
        <v>1</v>
      </c>
      <c r="C94" s="14">
        <f>SUMIF('2024'!$A$2:$A$50,$A94,'2024'!C$2:C$50)+SUMIF('2023'!$A$2:$A$50,$A94,'2023'!C$2:C$50)+SUMIF('2022'!$A$2:$A$50,$A94,'2022'!C$2:C$50)+SUMIF('2021'!$A$2:$A$50,$A94,'2021'!C$2:C$50)+SUMIF('2020'!$A$2:$A$50,$A94,'2020'!C$2:C$50)+SUMIF('2019'!$A$2:$A$50,$A94,'2019'!C$2:C$50)+SUMIF('2018'!$A$2:$A$50,$A94,'2018'!C$2:C$50)+SUMIF('2017'!$A$2:$A$50,$A94,'2017'!C$2:C$50)+SUMIF('2016'!$A$2:$A$50,$A94,'2016'!C$2:C$50)+SUMIF('2015'!$A$2:$A$50,$A94,'2015'!C$2:C$50)+SUMIF('2014'!$A$2:$A$50,$A94,'2014'!C$2:C$50)+SUMIF('2013'!$A$2:$A$50,$A94,'2013'!C$2:C$50)+SUMIF('2012'!$A$2:$A$50,$A94,'2012'!C$2:C$50)</f>
        <v>0</v>
      </c>
      <c r="D94" s="14">
        <f>SUMIF('2024'!$A$2:$A$50,$A94,'2024'!D$2:D$50)+SUMIF('2023'!$A$2:$A$50,$A94,'2023'!D$2:D$50)+SUMIF('2022'!$A$2:$A$50,$A94,'2022'!D$2:D$50)+SUMIF('2021'!$A$2:$A$50,$A94,'2021'!D$2:D$50)+SUMIF('2020'!$A$2:$A$50,$A94,'2020'!D$2:D$50)+SUMIF('2019'!$A$2:$A$50,$A94,'2019'!D$2:D$50)+SUMIF('2018'!$A$2:$A$50,$A94,'2018'!D$2:D$50)+SUMIF('2017'!$A$2:$A$50,$A94,'2017'!D$2:D$50)+SUMIF('2016'!$A$2:$A$50,$A94,'2016'!D$2:D$50)+SUMIF('2015'!$A$2:$A$50,$A94,'2015'!D$2:D$50)+SUMIF('2014'!$A$2:$A$50,$A94,'2014'!D$2:D$50)+SUMIF('2013'!$A$2:$A$50,$A94,'2013'!D$2:D$50)+SUMIF('2012'!$A$2:$A$50,$A94,'2012'!D$2:D$50)</f>
        <v>0</v>
      </c>
      <c r="E94" s="14" cm="1">
        <f t="array" ref="E94">MAX(IF('2024'!$A$2:$A$50=$A94,'2024'!E$2:E$50),IF('2023'!$A$2:$A$50=$A94,'2023'!E$2:E$50),IF('2022'!$A$2:$A$50=$A94,'2022'!E$2:E$50),IF('2021'!$A$2:$A$50=$A94,'2021'!E$2:E$50),IF('2020'!$A$2:$A$50=$A94,'2020'!E$2:E$50),IF('2019'!$A$2:$A$50=$A94,'2019'!E$2:E$50),IF('2018'!$A$2:$A$50=$A94,'2018'!E$2:E$50),IF('2017'!$A$2:$A$50=$A94,'2017'!E$2:E$50),IF('2016'!$A$2:$A$50=$A94,'2016'!E$2:E$50),IF('2015'!$A$2:$A$50=$A94,'2015'!E$2:E$50),IF('2014'!$A$2:$A$50=$A94,'2014'!E$2:E$50),IF('2013'!$A$2:$A$50=$A94,'2013'!E$2:E$50),IF('2012'!$A$2:$A$50=$A94,'2012'!E$2:E$50))</f>
        <v>0</v>
      </c>
      <c r="F94" s="14">
        <f>SUMIF('2024'!$A$2:$A$50,$A94,'2024'!F$2:F$50)+SUMIF('2023'!$A$2:$A$50,$A94,'2023'!F$2:F$50)+SUMIF('2022'!$A$2:$A$50,$A94,'2022'!F$2:F$50)+SUMIF('2021'!$A$2:$A$50,$A94,'2021'!F$2:F$50)+SUMIF('2020'!$A$2:$A$50,$A94,'2020'!F$2:F$50)+SUMIF('2019'!$A$2:$A$50,$A94,'2019'!F$2:F$50)+SUMIF('2018'!$A$2:$A$50,$A94,'2018'!F$2:F$50)+SUMIF('2017'!$A$2:$A$50,$A94,'2017'!F$2:F$50)+SUMIF('2016'!$A$2:$A$50,$A94,'2016'!F$2:F$50)+SUMIF('2015'!$A$2:$A$50,$A94,'2015'!F$2:F$50)+SUMIF('2014'!$A$2:$A$50,$A94,'2014'!F$2:F$50)+SUMIF('2013'!$A$2:$A$50,$A94,'2013'!F$2:F$50)+SUMIF('2012'!$A$2:$A$50,$A94,'2012'!F$2:F$50)</f>
        <v>0</v>
      </c>
      <c r="G94" s="15">
        <f t="shared" si="13"/>
        <v>0</v>
      </c>
      <c r="H94" s="14">
        <f>SUMIF('2024'!$A$2:$A$50,$A94,'2024'!H$2:H$50)+SUMIF('2023'!$A$2:$A$50,$A94,'2023'!H$2:H$50)+SUMIF('2022'!$A$2:$A$50,$A94,'2022'!H$2:H$50)+SUMIF('2021'!$A$2:$A$50,$A94,'2021'!H$2:H$50)+SUMIF('2020'!$A$2:$A$50,$A94,'2020'!H$2:H$50)+SUMIF('2019'!$A$2:$A$50,$A94,'2019'!H$2:H$50)+SUMIF('2018'!$A$2:$A$50,$A94,'2018'!H$2:H$50)+SUMIF('2017'!$A$2:$A$50,$A94,'2017'!H$2:H$50)+SUMIF('2016'!$A$2:$A$50,$A94,'2016'!H$2:H$50)+SUMIF('2015'!$A$2:$A$50,$A94,'2015'!H$2:H$50)+SUMIF('2014'!$A$2:$A$50,$A94,'2014'!H$2:H$50)+SUMIF('2013'!$A$2:$A$50,$A94,'2013'!H$2:H$50)+SUMIF('2012'!$A$2:$A$50,$A94,'2012'!H$2:H$50)</f>
        <v>0</v>
      </c>
      <c r="I94" s="14">
        <f>SUMIF('2024'!$A$2:$A$50,$A94,'2024'!I$2:I$50)+SUMIF('2023'!$A$2:$A$50,$A94,'2023'!I$2:I$50)+SUMIF('2022'!$A$2:$A$50,$A94,'2022'!I$2:I$50)+SUMIF('2021'!$A$2:$A$50,$A94,'2021'!I$2:I$50)+SUMIF('2020'!$A$2:$A$50,$A94,'2020'!I$2:I$50)+SUMIF('2019'!$A$2:$A$50,$A94,'2019'!I$2:I$50)+SUMIF('2018'!$A$2:$A$50,$A94,'2018'!I$2:I$50)+SUMIF('2017'!$A$2:$A$50,$A94,'2017'!I$2:I$50)+SUMIF('2016'!$A$2:$A$50,$A94,'2016'!I$2:I$50)+SUMIF('2015'!$A$2:$A$50,$A94,'2015'!I$2:I$50)+SUMIF('2014'!$A$2:$A$50,$A94,'2014'!I$2:I$50)+SUMIF('2013'!$A$2:$A$50,$A94,'2013'!I$2:I$50)+SUMIF('2012'!$A$2:$A$50,$A94,'2012'!I$2:I$50)</f>
        <v>0</v>
      </c>
      <c r="J94" s="14">
        <f>SUMIF('2024'!$A$2:$A$50,$A94,'2024'!J$2:J$50)+SUMIF('2023'!$A$2:$A$50,$A94,'2023'!J$2:J$50)</f>
        <v>0</v>
      </c>
      <c r="K94" s="14">
        <f>SUMIF('2024'!$A$2:$A$50,$A94,'2024'!K$2:K$50)+SUMIF('2023'!$A$2:$A$50,$A94,'2023'!K$2:K$50)</f>
        <v>0</v>
      </c>
      <c r="L94" s="14">
        <f>SUMIF('2024'!$A$2:$A$50,$A94,'2024'!L$2:L$50)+SUMIF('2023'!$A$2:$A$50,$A94,'2023'!L$2:L$50)+SUMIF('2022'!$A$2:$A$50,$A94,'2022'!J$2:J$50)+SUMIF('2021'!$A$2:$A$50,$A94,'2021'!J$2:J$50)+SUMIF('2020'!$A$2:$A$50,$A94,'2020'!J$2:J$50)+SUMIF('2019'!$A$2:$A$50,$A94,'2019'!J$2:J$50)+SUMIF('2018'!$A$2:$A$50,$A94,'2018'!J$2:J$50)+SUMIF('2017'!$A$2:$A$50,$A94,'2017'!J$2:J$50)+SUMIF('2016'!$A$2:$A$50,$A94,'2016'!J$2:J$50)+SUMIF('2015'!$A$2:$A$50,$A94,'2015'!J$2:J$50)+SUMIF('2014'!$A$2:$A$50,$A94,'2014'!J$2:J$50)+SUMIF('2013'!$A$2:$A$50,$A94,'2013'!J$2:J$50)+SUMIF('2012'!$A$2:$A$50,$A94,'2012'!J$2:J$50)</f>
        <v>0</v>
      </c>
      <c r="M94" s="14">
        <f>SUMIF('2024'!$A$2:$A$50,$A94,'2024'!M$2:M$50)+SUMIF('2023'!$A$2:$A$50,$A94,'2023'!M$2:M$50)+SUMIF('2022'!$A$2:$A$50,$A94,'2022'!K$2:K$50)+SUMIF('2021'!$A$2:$A$50,$A94,'2021'!K$2:K$50)+SUMIF('2020'!$A$2:$A$50,$A94,'2020'!K$2:K$50)+SUMIF('2019'!$A$2:$A$50,$A94,'2019'!K$2:K$50)+SUMIF('2018'!$A$2:$A$50,$A94,'2018'!K$2:K$50)+SUMIF('2017'!$A$2:$A$50,$A94,'2017'!K$2:K$50)+SUMIF('2016'!$A$2:$A$50,$A94,'2016'!K$2:K$50)+SUMIF('2015'!$A$2:$A$50,$A94,'2015'!K$2:K$50)+SUMIF('2014'!$A$2:$A$50,$A94,'2014'!K$2:K$50)+SUMIF('2013'!$A$2:$A$50,$A94,'2013'!K$2:K$50)+SUMIF('2012'!$A$2:$A$50,$A94,'2012'!K$2:K$50)</f>
        <v>0</v>
      </c>
      <c r="N94" s="14">
        <f>SUMIF('2024'!$A$2:$A$50,$A94,'2024'!N$2:N$50)+SUMIF('2023'!$A$2:$A$50,$A94,'2023'!N$2:N$50)+SUMIF('2022'!$A$2:$A$50,$A94,'2022'!L$2:L$50)+SUMIF('2021'!$A$2:$A$50,$A94,'2021'!L$2:L$50)+SUMIF('2020'!$A$2:$A$50,$A94,'2020'!L$2:L$50)+SUMIF('2019'!$A$2:$A$50,$A94,'2019'!L$2:L$50)+SUMIF('2018'!$A$2:$A$50,$A94,'2018'!L$2:L$50)+SUMIF('2017'!$A$2:$A$50,$A94,'2017'!L$2:L$50)+SUMIF('2016'!$A$2:$A$50,$A94,'2016'!L$2:L$50)+SUMIF('2015'!$A$2:$A$50,$A94,'2015'!L$2:L$50)+SUMIF('2014'!$A$2:$A$50,$A94,'2014'!L$2:L$50)+SUMIF('2013'!$A$2:$A$50,$A94,'2013'!L$2:L$50)+SUMIF('2012'!$A$2:$A$50,$A94,'2012'!L$2:L$50)</f>
        <v>0</v>
      </c>
      <c r="O94" s="14">
        <f>SUMIF('2024'!$A$2:$A$50,$A94,'2024'!O$2:O$50)+SUMIF('2023'!$A$2:$A$50,$A94,'2023'!O$2:O$50)+SUMIF('2022'!$A$2:$A$50,$A94,'2022'!M$2:M$50)+SUMIF('2021'!$A$2:$A$50,$A94,'2021'!M$2:M$50)+SUMIF('2020'!$A$2:$A$50,$A94,'2020'!M$2:M$50)+SUMIF('2019'!$A$2:$A$50,$A94,'2019'!M$2:M$50)+SUMIF('2018'!$A$2:$A$50,$A94,'2018'!M$2:M$50)+SUMIF('2017'!$A$2:$A$50,$A94,'2017'!M$2:M$50)+SUMIF('2016'!$A$2:$A$50,$A94,'2016'!M$2:M$50)+SUMIF('2015'!$A$2:$A$50,$A94,'2015'!M$2:M$50)+SUMIF('2014'!$A$2:$A$50,$A94,'2014'!M$2:M$50)+SUMIF('2013'!$A$2:$A$50,$A94,'2013'!M$2:M$50)+SUMIF('2012'!$A$2:$A$50,$A94,'2012'!M$2:M$50)</f>
        <v>0</v>
      </c>
      <c r="P94" s="14">
        <f t="shared" si="14"/>
        <v>0</v>
      </c>
      <c r="Q94" s="14">
        <f t="shared" si="15"/>
        <v>3.2</v>
      </c>
      <c r="R94" s="14">
        <f>SUMIF('2024'!$A$2:$A$50,$A94,'2024'!R$2:R$50)+SUMIF('2023'!$A$2:$A$50,$A94,'2023'!R$2:R$50)+SUMIF('2022'!$A$2:$A$50,$A94,'2022'!P$2:P$50)+SUMIF('2021'!$A$2:$A$50,$A94,'2021'!P$2:P$50)+SUMIF('2020'!$A$2:$A$50,$A94,'2020'!P$2:P$50)+SUMIF('2019'!$A$2:$A$50,$A94,'2019'!P$2:P$50)+SUMIF('2018'!$A$2:$A$50,$A94,'2018'!P$2:P$50)+SUMIF('2017'!$A$2:$A$50,$A94,'2017'!P$2:P$50)+SUMIF('2016'!$A$2:$A$50,$A94,'2016'!P$2:P$50)+SUMIF('2015'!$A$2:$A$50,$A94,'2015'!P$2:P$50)+SUMIF('2014'!$A$2:$A$50,$A94,'2014'!P$2:P$50)+SUMIF('2013'!$A$2:$A$50,$A94,'2013'!P$2:P$50)+SUMIF('2012'!$A$2:$A$50,$A94,'2012'!P$2:P$50)</f>
        <v>21</v>
      </c>
      <c r="S94" s="14">
        <f>SUMIF('2024'!$A$2:$A$50,$A94,'2024'!S$2:S$50)+SUMIF('2023'!$A$2:$A$50,$A94,'2023'!S$2:S$50)+SUMIF('2022'!$A$2:$A$50,$A94,'2022'!Q$2:Q$50)+SUMIF('2021'!$A$2:$A$50,$A94,'2021'!Q$2:Q$50)+SUMIF('2020'!$A$2:$A$50,$A94,'2020'!Q$2:Q$50)+SUMIF('2019'!$A$2:$A$50,$A94,'2019'!Q$2:Q$50)+SUMIF('2018'!$A$2:$A$50,$A94,'2018'!Q$2:Q$50)+SUMIF('2017'!$A$2:$A$50,$A94,'2017'!Q$2:Q$50)+SUMIF('2016'!$A$2:$A$50,$A94,'2016'!Q$2:Q$50)+SUMIF('2015'!$A$2:$A$50,$A94,'2015'!Q$2:Q$50)+SUMIF('2014'!$A$2:$A$50,$A94,'2014'!Q$2:Q$50)+SUMIF('2013'!$A$2:$A$50,$A94,'2013'!Q$2:Q$50)+SUMIF('2012'!$A$2:$A$50,$A94,'2012'!Q$2:Q$50)</f>
        <v>1</v>
      </c>
      <c r="T94" s="15">
        <f t="shared" si="16"/>
        <v>21</v>
      </c>
      <c r="U94" s="15">
        <f t="shared" si="17"/>
        <v>6.5625</v>
      </c>
      <c r="V94" s="16">
        <f t="shared" si="18"/>
        <v>20</v>
      </c>
      <c r="W94" s="17" cm="1">
        <f t="array" ref="W94">MAX(IF('2024'!$A$2:$A$50=$A94,'2024'!$W$2:$W$50),IF('2023'!$A$2:$A$50=$A94,'2023'!$W$2:$W$50),IF('2022'!$A$2:$A$50=$A94,'2022'!$U$2:U$50),IF('2021'!$A$2:$A$50=$A94,'2021'!$U$2:U$50),IF('2020'!$A$2:$A$50=$A94,'2020'!$U$2:U$50),IF('2019'!$A$2:$A$50=$A94,'2019'!$U$2:U$50),IF('2018'!$A$2:$A$50=$A94,'2018'!$U$2:U$50),IF('2017'!$A$2:$A$50=$A94,'2017'!$U$2:U$50),IF('2016'!$A$2:$A$50=$A94,'2016'!$U$2:U$50),IF('2015'!$A$2:$A$50=$A94,'2015'!$U$2:U$50),IF('2014'!$A$2:$A$50=$A94,'2014'!$U$2:U$50),IF('2013'!$A$2:$A$50=$A94,'2013'!$U$2:U$50),IF('2012'!$A$2:$A$50=$A94,'2012'!$U$2:U$50))</f>
        <v>1</v>
      </c>
      <c r="X94" s="18" t="s">
        <v>23</v>
      </c>
      <c r="Y94" s="19" cm="1">
        <f t="array" ref="Y94">MIN(IF(IF('2024'!$A$2:A$50=$A94,1,0)*IF('2024'!$W$2:$W$50=$W94,1,0)&gt;0,'2024'!$Y$2:$Y$50),IF(IF('2023'!$A$2:A$50=$A94,1,0)*IF('2023'!$W$2:$W$50=$W94,1,0)&gt;0,'2023'!$Y$2:$Y$50),IF(IF('2022'!$A$2:A$50=$A94,1,0)*IF('2022'!$U$2:$U$50=$W94,1,0)&gt;0,'2022'!$W$2:$W$50),IF(IF('2021'!$A$2:A$50=$A94,1,0)*IF('2021'!$U$2:$U$50=$W94,1,0)&gt;0,'2021'!$W$2:$W$50),IF(IF('2020'!$A$2:A$50=$A94,1,0)*IF('2020'!$U$2:$U$50=$W94,1,0)&gt;0,'2020'!$W$2:$W$50),IF(IF('2019'!$A$2:A$50=$A94,1,0)*IF('2019'!$U$2:$U$50=$W94,1,0)&gt;0,'2019'!$W$2:$W$50),IF(IF('2018'!$A$2:A$50=$A94,1,0)*IF('2018'!$U$2:$U$50=$W94,1,0)&gt;0,'2018'!$W$2:$W$50),IF(IF('2017'!$A$2:A$50=$A94,1,0)*IF('2017'!$U$2:$U$50=$W94,1,0)&gt;0,'2017'!$W$2:$W$50),IF(IF('2016'!$A$2:A$50=$A94,1,0)*IF('2016'!$U$2:$U$50=$W94,1,0)&gt;0,'2016'!$W$2:$W$50),IF(IF('2015'!$A$2:A$50=$A94,1,0)*IF('2015'!$U$2:$U$50=$W94,1,0)&gt;0,'2015'!$W$2:$W$50),IF(IF('2014'!$A$2:A$50=$A94,1,0)*IF('2014'!$U$2:$U$50=$W94,1,0)&gt;0,'2014'!$W$2:$W$50),IF(IF('2013'!$A$2:A$50=$A94,1,0)*IF('2013'!$U$2:$U$50=$W94,1,0)&gt;0,'2013'!$W$2:$W$50),IF(IF('2012'!$A$2:A$50=$A94,1,0)*IF('2012'!$U$2:$U$50=$W94,1,0)&gt;0,'2012'!$W$2:$W$50))</f>
        <v>21</v>
      </c>
      <c r="Z94" s="20"/>
      <c r="AA94" s="21" cm="1">
        <f t="array" ref="AA94">SUM(IF('2024'!$A$2:$A$50=$A94,TRUNC('2024'!Q$2:Q$50),0))+SUM(IF('2023'!$A$2:$A$50=$A94,TRUNC('2023'!Q$2:Q$50),0))+SUM(IF('2022'!$A$2:$A$50=$A94,TRUNC('2022'!O$2:O$50),0))+SUM(IF('2021'!$A$2:$A$50=$A94,TRUNC('2021'!O$2:O$50),0))+SUM(IF('2020'!$A$2:$A$50=$A94,TRUNC('2020'!O$2:O$50),0))+SUM(IF('2019'!$A$2:$A$50=$A94,TRUNC('2019'!O$2:O$50),0))+SUM(IF('2018'!$A$2:$A$50=$A94,TRUNC('2018'!O$2:O$50),0))+SUM(IF('2017'!$A$2:$A$50=$A94,TRUNC('2017'!O$2:O$50),0))+SUM(IF('2016'!$A$2:$A$50=$A94,TRUNC('2016'!O$2:O$50),0))+SUM(IF('2015'!$A$2:$A$50=$A94,TRUNC('2015'!O$2:O$50),0))+SUM(IF('2014'!$A$2:$A$50=$A94,TRUNC('2014'!O$2:O$50),0))+SUM(IF('2013'!$A$2:$A$50=$A94,TRUNC('2013'!O$2:O$50),0))+SUM(IF('2012'!$A$2:$A$50=$A94,TRUNC('2012'!O$2:O$50),0))</f>
        <v>3</v>
      </c>
      <c r="AB94" s="21" cm="1">
        <f t="array" ref="AB94">SUM(IF('2024'!$A$2:$A$50=$A94,MOD('2024'!Q$2:Q$50,1),0))+SUM(IF('2023'!$A$2:$A$50=$A94,MOD('2023'!Q$2:Q$50,1),0))+SUM(IF('2022'!$A$2:$A$50=$A94,MOD('2022'!O$2:O$50,1),0))+SUM(IF('2021'!$A$2:$A$50=$A94,MOD('2021'!O$2:O$50,1),0))+SUM(IF('2020'!$A$2:$A$50=$A94,MOD('2020'!O$2:O$50,1),0))+SUM(IF('2019'!$A$2:$A$50=$A94,MOD('2019'!O$2:O$50,1),0))+SUM(IF('2018'!$A$2:$A$50=$A94,MOD('2018'!O$2:O$50,1),0))+SUM(IF('2017'!$A$2:$A$50=$A94,MOD('2017'!O$2:O$50,1),0))+SUM(IF('2016'!$A$2:$A$50=$A94,MOD('2016'!O$2:O$50,1),0))+SUM(IF('2015'!$A$2:$A$50=$A94,MOD('2015'!O$2:O$50,1),0))+SUM(IF('2014'!$A$2:$A$50=$A94,MOD('2014'!O$2:O$50,1),0))+SUM(IF('2013'!$A$2:$A$50=$A94,MOD('2013'!O$2:O$50,1),0))+SUM(IF('2012'!$A$2:$A$50=$A94,MOD('2012'!O$2:O$50,1),0))</f>
        <v>0.20000000000000018</v>
      </c>
      <c r="AC94" s="21">
        <f t="shared" si="6"/>
        <v>0.20000000000000018</v>
      </c>
    </row>
    <row r="95" spans="1:29" ht="14.25" customHeight="1" x14ac:dyDescent="0.6">
      <c r="A95" s="13" t="s">
        <v>112</v>
      </c>
      <c r="B95" s="14">
        <f>SUMIF('2024'!$A$2:$A$50,$A95,'2024'!B$2:B$50)+SUMIF('2023'!$A$2:$A$50,$A95,'2023'!B$2:B$50)+SUMIF('2022'!$A$2:$A$50,$A95,'2022'!B$2:B$50)+SUMIF('2021'!$A$2:$A$50,$A95,'2021'!B$2:B$50)+SUMIF('2020'!$A$2:$A$50,$A95,'2020'!B$2:B$50)+SUMIF('2019'!$A$2:$A$50,$A95,'2019'!B$2:B$50)+SUMIF('2018'!$A$2:$A$50,$A95,'2018'!B$2:B$50)+SUMIF('2017'!$A$2:$A$50,$A95,'2017'!B$2:B$50)+SUMIF('2016'!$A$2:$A$50,$A95,'2016'!B$2:B$50)+SUMIF('2015'!$A$2:$A$50,$A95,'2015'!B$2:B$50)+SUMIF('2014'!$A$2:$A$50,$A95,'2014'!B$2:B$50)+SUMIF('2013'!$A$2:$A$50,$A95,'2013'!B$2:B$50)+SUMIF('2012'!$A$2:$A$50,$A95,'2012'!B$2:B$50)</f>
        <v>38</v>
      </c>
      <c r="C95" s="14">
        <f>SUMIF('2024'!$A$2:$A$50,$A95,'2024'!C$2:C$50)+SUMIF('2023'!$A$2:$A$50,$A95,'2023'!C$2:C$50)+SUMIF('2022'!$A$2:$A$50,$A95,'2022'!C$2:C$50)+SUMIF('2021'!$A$2:$A$50,$A95,'2021'!C$2:C$50)+SUMIF('2020'!$A$2:$A$50,$A95,'2020'!C$2:C$50)+SUMIF('2019'!$A$2:$A$50,$A95,'2019'!C$2:C$50)+SUMIF('2018'!$A$2:$A$50,$A95,'2018'!C$2:C$50)+SUMIF('2017'!$A$2:$A$50,$A95,'2017'!C$2:C$50)+SUMIF('2016'!$A$2:$A$50,$A95,'2016'!C$2:C$50)+SUMIF('2015'!$A$2:$A$50,$A95,'2015'!C$2:C$50)+SUMIF('2014'!$A$2:$A$50,$A95,'2014'!C$2:C$50)+SUMIF('2013'!$A$2:$A$50,$A95,'2013'!C$2:C$50)+SUMIF('2012'!$A$2:$A$50,$A95,'2012'!C$2:C$50)</f>
        <v>35</v>
      </c>
      <c r="D95" s="14">
        <f>SUMIF('2024'!$A$2:$A$50,$A95,'2024'!D$2:D$50)+SUMIF('2023'!$A$2:$A$50,$A95,'2023'!D$2:D$50)+SUMIF('2022'!$A$2:$A$50,$A95,'2022'!D$2:D$50)+SUMIF('2021'!$A$2:$A$50,$A95,'2021'!D$2:D$50)+SUMIF('2020'!$A$2:$A$50,$A95,'2020'!D$2:D$50)+SUMIF('2019'!$A$2:$A$50,$A95,'2019'!D$2:D$50)+SUMIF('2018'!$A$2:$A$50,$A95,'2018'!D$2:D$50)+SUMIF('2017'!$A$2:$A$50,$A95,'2017'!D$2:D$50)+SUMIF('2016'!$A$2:$A$50,$A95,'2016'!D$2:D$50)+SUMIF('2015'!$A$2:$A$50,$A95,'2015'!D$2:D$50)+SUMIF('2014'!$A$2:$A$50,$A95,'2014'!D$2:D$50)+SUMIF('2013'!$A$2:$A$50,$A95,'2013'!D$2:D$50)+SUMIF('2012'!$A$2:$A$50,$A95,'2012'!D$2:D$50)</f>
        <v>530</v>
      </c>
      <c r="E95" s="14" cm="1">
        <f t="array" ref="E95">MAX(IF('2024'!$A$2:$A$50=$A95,'2024'!E$2:E$50),IF('2023'!$A$2:$A$50=$A95,'2023'!E$2:E$50),IF('2022'!$A$2:$A$50=$A95,'2022'!E$2:E$50),IF('2021'!$A$2:$A$50=$A95,'2021'!E$2:E$50),IF('2020'!$A$2:$A$50=$A95,'2020'!E$2:E$50),IF('2019'!$A$2:$A$50=$A95,'2019'!E$2:E$50),IF('2018'!$A$2:$A$50=$A95,'2018'!E$2:E$50),IF('2017'!$A$2:$A$50=$A95,'2017'!E$2:E$50),IF('2016'!$A$2:$A$50=$A95,'2016'!E$2:E$50),IF('2015'!$A$2:$A$50=$A95,'2015'!E$2:E$50),IF('2014'!$A$2:$A$50=$A95,'2014'!E$2:E$50),IF('2013'!$A$2:$A$50=$A95,'2013'!E$2:E$50),IF('2012'!$A$2:$A$50=$A95,'2012'!E$2:E$50))</f>
        <v>49</v>
      </c>
      <c r="F95" s="14">
        <f>SUMIF('2024'!$A$2:$A$50,$A95,'2024'!F$2:F$50)+SUMIF('2023'!$A$2:$A$50,$A95,'2023'!F$2:F$50)+SUMIF('2022'!$A$2:$A$50,$A95,'2022'!F$2:F$50)+SUMIF('2021'!$A$2:$A$50,$A95,'2021'!F$2:F$50)+SUMIF('2020'!$A$2:$A$50,$A95,'2020'!F$2:F$50)+SUMIF('2019'!$A$2:$A$50,$A95,'2019'!F$2:F$50)+SUMIF('2018'!$A$2:$A$50,$A95,'2018'!F$2:F$50)+SUMIF('2017'!$A$2:$A$50,$A95,'2017'!F$2:F$50)+SUMIF('2016'!$A$2:$A$50,$A95,'2016'!F$2:F$50)+SUMIF('2015'!$A$2:$A$50,$A95,'2015'!F$2:F$50)+SUMIF('2014'!$A$2:$A$50,$A95,'2014'!F$2:F$50)+SUMIF('2013'!$A$2:$A$50,$A95,'2013'!F$2:F$50)+SUMIF('2012'!$A$2:$A$50,$A95,'2012'!F$2:F$50)</f>
        <v>6</v>
      </c>
      <c r="G95" s="15">
        <f t="shared" si="13"/>
        <v>18.275862068965516</v>
      </c>
      <c r="H95" s="14">
        <f>SUMIF('2024'!$A$2:$A$50,$A95,'2024'!H$2:H$50)+SUMIF('2023'!$A$2:$A$50,$A95,'2023'!H$2:H$50)+SUMIF('2022'!$A$2:$A$50,$A95,'2022'!H$2:H$50)+SUMIF('2021'!$A$2:$A$50,$A95,'2021'!H$2:H$50)+SUMIF('2020'!$A$2:$A$50,$A95,'2020'!H$2:H$50)+SUMIF('2019'!$A$2:$A$50,$A95,'2019'!H$2:H$50)+SUMIF('2018'!$A$2:$A$50,$A95,'2018'!H$2:H$50)+SUMIF('2017'!$A$2:$A$50,$A95,'2017'!H$2:H$50)+SUMIF('2016'!$A$2:$A$50,$A95,'2016'!H$2:H$50)+SUMIF('2015'!$A$2:$A$50,$A95,'2015'!H$2:H$50)+SUMIF('2014'!$A$2:$A$50,$A95,'2014'!H$2:H$50)+SUMIF('2013'!$A$2:$A$50,$A95,'2013'!H$2:H$50)+SUMIF('2012'!$A$2:$A$50,$A95,'2012'!H$2:H$50)</f>
        <v>0</v>
      </c>
      <c r="I95" s="14">
        <f>SUMIF('2024'!$A$2:$A$50,$A95,'2024'!I$2:I$50)+SUMIF('2023'!$A$2:$A$50,$A95,'2023'!I$2:I$50)+SUMIF('2022'!$A$2:$A$50,$A95,'2022'!I$2:I$50)+SUMIF('2021'!$A$2:$A$50,$A95,'2021'!I$2:I$50)+SUMIF('2020'!$A$2:$A$50,$A95,'2020'!I$2:I$50)+SUMIF('2019'!$A$2:$A$50,$A95,'2019'!I$2:I$50)+SUMIF('2018'!$A$2:$A$50,$A95,'2018'!I$2:I$50)+SUMIF('2017'!$A$2:$A$50,$A95,'2017'!I$2:I$50)+SUMIF('2016'!$A$2:$A$50,$A95,'2016'!I$2:I$50)+SUMIF('2015'!$A$2:$A$50,$A95,'2015'!I$2:I$50)+SUMIF('2014'!$A$2:$A$50,$A95,'2014'!I$2:I$50)+SUMIF('2013'!$A$2:$A$50,$A95,'2013'!I$2:I$50)+SUMIF('2012'!$A$2:$A$50,$A95,'2012'!I$2:I$50)</f>
        <v>0</v>
      </c>
      <c r="J95" s="14">
        <f>SUMIF('2024'!$A$2:$A$50,$A95,'2024'!J$2:J$50)+SUMIF('2023'!$A$2:$A$50,$A95,'2023'!J$2:J$50)</f>
        <v>7</v>
      </c>
      <c r="K95" s="14">
        <f>SUMIF('2024'!$A$2:$A$50,$A95,'2024'!K$2:K$50)+SUMIF('2023'!$A$2:$A$50,$A95,'2023'!K$2:K$50)</f>
        <v>1</v>
      </c>
      <c r="L95" s="14">
        <f>SUMIF('2024'!$A$2:$A$50,$A95,'2024'!L$2:L$50)+SUMIF('2023'!$A$2:$A$50,$A95,'2023'!L$2:L$50)+SUMIF('2022'!$A$2:$A$50,$A95,'2022'!J$2:J$50)+SUMIF('2021'!$A$2:$A$50,$A95,'2021'!J$2:J$50)+SUMIF('2020'!$A$2:$A$50,$A95,'2020'!J$2:J$50)+SUMIF('2019'!$A$2:$A$50,$A95,'2019'!J$2:J$50)+SUMIF('2018'!$A$2:$A$50,$A95,'2018'!J$2:J$50)+SUMIF('2017'!$A$2:$A$50,$A95,'2017'!J$2:J$50)+SUMIF('2016'!$A$2:$A$50,$A95,'2016'!J$2:J$50)+SUMIF('2015'!$A$2:$A$50,$A95,'2015'!J$2:J$50)+SUMIF('2014'!$A$2:$A$50,$A95,'2014'!J$2:J$50)+SUMIF('2013'!$A$2:$A$50,$A95,'2013'!J$2:J$50)+SUMIF('2012'!$A$2:$A$50,$A95,'2012'!J$2:J$50)</f>
        <v>5</v>
      </c>
      <c r="M95" s="14">
        <f>SUMIF('2024'!$A$2:$A$50,$A95,'2024'!M$2:M$50)+SUMIF('2023'!$A$2:$A$50,$A95,'2023'!M$2:M$50)+SUMIF('2022'!$A$2:$A$50,$A95,'2022'!K$2:K$50)+SUMIF('2021'!$A$2:$A$50,$A95,'2021'!K$2:K$50)+SUMIF('2020'!$A$2:$A$50,$A95,'2020'!K$2:K$50)+SUMIF('2019'!$A$2:$A$50,$A95,'2019'!K$2:K$50)+SUMIF('2018'!$A$2:$A$50,$A95,'2018'!K$2:K$50)+SUMIF('2017'!$A$2:$A$50,$A95,'2017'!K$2:K$50)+SUMIF('2016'!$A$2:$A$50,$A95,'2016'!K$2:K$50)+SUMIF('2015'!$A$2:$A$50,$A95,'2015'!K$2:K$50)+SUMIF('2014'!$A$2:$A$50,$A95,'2014'!K$2:K$50)+SUMIF('2013'!$A$2:$A$50,$A95,'2013'!K$2:K$50)+SUMIF('2012'!$A$2:$A$50,$A95,'2012'!K$2:K$50)</f>
        <v>13</v>
      </c>
      <c r="N95" s="14">
        <f>SUMIF('2024'!$A$2:$A$50,$A95,'2024'!N$2:N$50)+SUMIF('2023'!$A$2:$A$50,$A95,'2023'!N$2:N$50)+SUMIF('2022'!$A$2:$A$50,$A95,'2022'!L$2:L$50)+SUMIF('2021'!$A$2:$A$50,$A95,'2021'!L$2:L$50)+SUMIF('2020'!$A$2:$A$50,$A95,'2020'!L$2:L$50)+SUMIF('2019'!$A$2:$A$50,$A95,'2019'!L$2:L$50)+SUMIF('2018'!$A$2:$A$50,$A95,'2018'!L$2:L$50)+SUMIF('2017'!$A$2:$A$50,$A95,'2017'!L$2:L$50)+SUMIF('2016'!$A$2:$A$50,$A95,'2016'!L$2:L$50)+SUMIF('2015'!$A$2:$A$50,$A95,'2015'!L$2:L$50)+SUMIF('2014'!$A$2:$A$50,$A95,'2014'!L$2:L$50)+SUMIF('2013'!$A$2:$A$50,$A95,'2013'!L$2:L$50)+SUMIF('2012'!$A$2:$A$50,$A95,'2012'!L$2:L$50)</f>
        <v>1</v>
      </c>
      <c r="O95" s="14">
        <f>SUMIF('2024'!$A$2:$A$50,$A95,'2024'!O$2:O$50)+SUMIF('2023'!$A$2:$A$50,$A95,'2023'!O$2:O$50)+SUMIF('2022'!$A$2:$A$50,$A95,'2022'!M$2:M$50)+SUMIF('2021'!$A$2:$A$50,$A95,'2021'!M$2:M$50)+SUMIF('2020'!$A$2:$A$50,$A95,'2020'!M$2:M$50)+SUMIF('2019'!$A$2:$A$50,$A95,'2019'!M$2:M$50)+SUMIF('2018'!$A$2:$A$50,$A95,'2018'!M$2:M$50)+SUMIF('2017'!$A$2:$A$50,$A95,'2017'!M$2:M$50)+SUMIF('2016'!$A$2:$A$50,$A95,'2016'!M$2:M$50)+SUMIF('2015'!$A$2:$A$50,$A95,'2015'!M$2:M$50)+SUMIF('2014'!$A$2:$A$50,$A95,'2014'!M$2:M$50)+SUMIF('2013'!$A$2:$A$50,$A95,'2013'!M$2:M$50)+SUMIF('2012'!$A$2:$A$50,$A95,'2012'!M$2:M$50)</f>
        <v>0</v>
      </c>
      <c r="P95" s="14">
        <f t="shared" si="14"/>
        <v>14</v>
      </c>
      <c r="Q95" s="14">
        <f t="shared" si="15"/>
        <v>41.5</v>
      </c>
      <c r="R95" s="14">
        <f>SUMIF('2024'!$A$2:$A$50,$A95,'2024'!R$2:R$50)+SUMIF('2023'!$A$2:$A$50,$A95,'2023'!R$2:R$50)+SUMIF('2022'!$A$2:$A$50,$A95,'2022'!P$2:P$50)+SUMIF('2021'!$A$2:$A$50,$A95,'2021'!P$2:P$50)+SUMIF('2020'!$A$2:$A$50,$A95,'2020'!P$2:P$50)+SUMIF('2019'!$A$2:$A$50,$A95,'2019'!P$2:P$50)+SUMIF('2018'!$A$2:$A$50,$A95,'2018'!P$2:P$50)+SUMIF('2017'!$A$2:$A$50,$A95,'2017'!P$2:P$50)+SUMIF('2016'!$A$2:$A$50,$A95,'2016'!P$2:P$50)+SUMIF('2015'!$A$2:$A$50,$A95,'2015'!P$2:P$50)+SUMIF('2014'!$A$2:$A$50,$A95,'2014'!P$2:P$50)+SUMIF('2013'!$A$2:$A$50,$A95,'2013'!P$2:P$50)+SUMIF('2012'!$A$2:$A$50,$A95,'2012'!P$2:P$50)</f>
        <v>234</v>
      </c>
      <c r="S95" s="14">
        <f>SUMIF('2024'!$A$2:$A$50,$A95,'2024'!S$2:S$50)+SUMIF('2023'!$A$2:$A$50,$A95,'2023'!S$2:S$50)+SUMIF('2022'!$A$2:$A$50,$A95,'2022'!Q$2:Q$50)+SUMIF('2021'!$A$2:$A$50,$A95,'2021'!Q$2:Q$50)+SUMIF('2020'!$A$2:$A$50,$A95,'2020'!Q$2:Q$50)+SUMIF('2019'!$A$2:$A$50,$A95,'2019'!Q$2:Q$50)+SUMIF('2018'!$A$2:$A$50,$A95,'2018'!Q$2:Q$50)+SUMIF('2017'!$A$2:$A$50,$A95,'2017'!Q$2:Q$50)+SUMIF('2016'!$A$2:$A$50,$A95,'2016'!Q$2:Q$50)+SUMIF('2015'!$A$2:$A$50,$A95,'2015'!Q$2:Q$50)+SUMIF('2014'!$A$2:$A$50,$A95,'2014'!Q$2:Q$50)+SUMIF('2013'!$A$2:$A$50,$A95,'2013'!Q$2:Q$50)+SUMIF('2012'!$A$2:$A$50,$A95,'2012'!Q$2:Q$50)</f>
        <v>9</v>
      </c>
      <c r="T95" s="15">
        <f t="shared" si="16"/>
        <v>26</v>
      </c>
      <c r="U95" s="15">
        <f t="shared" si="17"/>
        <v>5.6385542168674698</v>
      </c>
      <c r="V95" s="16">
        <f t="shared" si="18"/>
        <v>27.888888888888889</v>
      </c>
      <c r="W95" s="17" cm="1">
        <f t="array" ref="W95">MAX(IF('2024'!$A$2:$A$50=$A95,'2024'!$W$2:$W$50),IF('2023'!$A$2:$A$50=$A95,'2023'!$W$2:$W$50),IF('2022'!$A$2:$A$50=$A95,'2022'!$U$2:U$50),IF('2021'!$A$2:$A$50=$A95,'2021'!$U$2:U$50),IF('2020'!$A$2:$A$50=$A95,'2020'!$U$2:U$50),IF('2019'!$A$2:$A$50=$A95,'2019'!$U$2:U$50),IF('2018'!$A$2:$A$50=$A95,'2018'!$U$2:U$50),IF('2017'!$A$2:$A$50=$A95,'2017'!$U$2:U$50),IF('2016'!$A$2:$A$50=$A95,'2016'!$U$2:U$50),IF('2015'!$A$2:$A$50=$A95,'2015'!$U$2:U$50),IF('2014'!$A$2:$A$50=$A95,'2014'!$U$2:U$50),IF('2013'!$A$2:$A$50=$A95,'2013'!$U$2:U$50),IF('2012'!$A$2:$A$50=$A95,'2012'!$U$2:U$50))</f>
        <v>2</v>
      </c>
      <c r="X95" s="18" t="s">
        <v>23</v>
      </c>
      <c r="Y95" s="19" cm="1">
        <f t="array" ref="Y95">MIN(IF(IF('2024'!$A$2:A$50=$A95,1,0)*IF('2024'!$W$2:$W$50=$W95,1,0)&gt;0,'2024'!$Y$2:$Y$50),IF(IF('2023'!$A$2:A$50=$A95,1,0)*IF('2023'!$W$2:$W$50=$W95,1,0)&gt;0,'2023'!$Y$2:$Y$50),IF(IF('2022'!$A$2:A$50=$A95,1,0)*IF('2022'!$U$2:$U$50=$W95,1,0)&gt;0,'2022'!$W$2:$W$50),IF(IF('2021'!$A$2:A$50=$A95,1,0)*IF('2021'!$U$2:$U$50=$W95,1,0)&gt;0,'2021'!$W$2:$W$50),IF(IF('2020'!$A$2:A$50=$A95,1,0)*IF('2020'!$U$2:$U$50=$W95,1,0)&gt;0,'2020'!$W$2:$W$50),IF(IF('2019'!$A$2:A$50=$A95,1,0)*IF('2019'!$U$2:$U$50=$W95,1,0)&gt;0,'2019'!$W$2:$W$50),IF(IF('2018'!$A$2:A$50=$A95,1,0)*IF('2018'!$U$2:$U$50=$W95,1,0)&gt;0,'2018'!$W$2:$W$50),IF(IF('2017'!$A$2:A$50=$A95,1,0)*IF('2017'!$U$2:$U$50=$W95,1,0)&gt;0,'2017'!$W$2:$W$50),IF(IF('2016'!$A$2:A$50=$A95,1,0)*IF('2016'!$U$2:$U$50=$W95,1,0)&gt;0,'2016'!$W$2:$W$50),IF(IF('2015'!$A$2:A$50=$A95,1,0)*IF('2015'!$U$2:$U$50=$W95,1,0)&gt;0,'2015'!$W$2:$W$50),IF(IF('2014'!$A$2:A$50=$A95,1,0)*IF('2014'!$U$2:$U$50=$W95,1,0)&gt;0,'2014'!$W$2:$W$50),IF(IF('2013'!$A$2:A$50=$A95,1,0)*IF('2013'!$U$2:$U$50=$W95,1,0)&gt;0,'2013'!$W$2:$W$50),IF(IF('2012'!$A$2:A$50=$A95,1,0)*IF('2012'!$U$2:$U$50=$W95,1,0)&gt;0,'2012'!$W$2:$W$50))</f>
        <v>12</v>
      </c>
      <c r="Z95" s="20"/>
      <c r="AA95" s="21" cm="1">
        <f t="array" ref="AA95">SUM(IF('2024'!$A$2:$A$50=$A95,TRUNC('2024'!Q$2:Q$50),0))+SUM(IF('2023'!$A$2:$A$50=$A95,TRUNC('2023'!Q$2:Q$50),0))+SUM(IF('2022'!$A$2:$A$50=$A95,TRUNC('2022'!O$2:O$50),0))+SUM(IF('2021'!$A$2:$A$50=$A95,TRUNC('2021'!O$2:O$50),0))+SUM(IF('2020'!$A$2:$A$50=$A95,TRUNC('2020'!O$2:O$50),0))+SUM(IF('2019'!$A$2:$A$50=$A95,TRUNC('2019'!O$2:O$50),0))+SUM(IF('2018'!$A$2:$A$50=$A95,TRUNC('2018'!O$2:O$50),0))+SUM(IF('2017'!$A$2:$A$50=$A95,TRUNC('2017'!O$2:O$50),0))+SUM(IF('2016'!$A$2:$A$50=$A95,TRUNC('2016'!O$2:O$50),0))+SUM(IF('2015'!$A$2:$A$50=$A95,TRUNC('2015'!O$2:O$50),0))+SUM(IF('2014'!$A$2:$A$50=$A95,TRUNC('2014'!O$2:O$50),0))+SUM(IF('2013'!$A$2:$A$50=$A95,TRUNC('2013'!O$2:O$50),0))+SUM(IF('2012'!$A$2:$A$50=$A95,TRUNC('2012'!O$2:O$50),0))</f>
        <v>41</v>
      </c>
      <c r="AB95" s="21" cm="1">
        <f t="array" ref="AB95">SUM(IF('2024'!$A$2:$A$50=$A95,MOD('2024'!Q$2:Q$50,1),0))+SUM(IF('2023'!$A$2:$A$50=$A95,MOD('2023'!Q$2:Q$50,1),0))+SUM(IF('2022'!$A$2:$A$50=$A95,MOD('2022'!O$2:O$50,1),0))+SUM(IF('2021'!$A$2:$A$50=$A95,MOD('2021'!O$2:O$50,1),0))+SUM(IF('2020'!$A$2:$A$50=$A95,MOD('2020'!O$2:O$50,1),0))+SUM(IF('2019'!$A$2:$A$50=$A95,MOD('2019'!O$2:O$50,1),0))+SUM(IF('2018'!$A$2:$A$50=$A95,MOD('2018'!O$2:O$50,1),0))+SUM(IF('2017'!$A$2:$A$50=$A95,MOD('2017'!O$2:O$50,1),0))+SUM(IF('2016'!$A$2:$A$50=$A95,MOD('2016'!O$2:O$50,1),0))+SUM(IF('2015'!$A$2:$A$50=$A95,MOD('2015'!O$2:O$50,1),0))+SUM(IF('2014'!$A$2:$A$50=$A95,MOD('2014'!O$2:O$50,1),0))+SUM(IF('2013'!$A$2:$A$50=$A95,MOD('2013'!O$2:O$50,1),0))+SUM(IF('2012'!$A$2:$A$50=$A95,MOD('2012'!O$2:O$50,1),0))</f>
        <v>0.49999999999999822</v>
      </c>
      <c r="AC95" s="21">
        <f t="shared" si="6"/>
        <v>0.49999999999999822</v>
      </c>
    </row>
    <row r="96" spans="1:29" ht="14.25" customHeight="1" x14ac:dyDescent="0.6">
      <c r="A96" s="13" t="s">
        <v>113</v>
      </c>
      <c r="B96" s="14">
        <f>SUMIF('2024'!$A$2:$A$50,$A96,'2024'!B$2:B$50)+SUMIF('2023'!$A$2:$A$50,$A96,'2023'!B$2:B$50)+SUMIF('2022'!$A$2:$A$50,$A96,'2022'!B$2:B$50)+SUMIF('2021'!$A$2:$A$50,$A96,'2021'!B$2:B$50)+SUMIF('2020'!$A$2:$A$50,$A96,'2020'!B$2:B$50)+SUMIF('2019'!$A$2:$A$50,$A96,'2019'!B$2:B$50)+SUMIF('2018'!$A$2:$A$50,$A96,'2018'!B$2:B$50)+SUMIF('2017'!$A$2:$A$50,$A96,'2017'!B$2:B$50)+SUMIF('2016'!$A$2:$A$50,$A96,'2016'!B$2:B$50)+SUMIF('2015'!$A$2:$A$50,$A96,'2015'!B$2:B$50)+SUMIF('2014'!$A$2:$A$50,$A96,'2014'!B$2:B$50)+SUMIF('2013'!$A$2:$A$50,$A96,'2013'!B$2:B$50)+SUMIF('2012'!$A$2:$A$50,$A96,'2012'!B$2:B$50)</f>
        <v>3</v>
      </c>
      <c r="C96" s="14">
        <f>SUMIF('2024'!$A$2:$A$50,$A96,'2024'!C$2:C$50)+SUMIF('2023'!$A$2:$A$50,$A96,'2023'!C$2:C$50)+SUMIF('2022'!$A$2:$A$50,$A96,'2022'!C$2:C$50)+SUMIF('2021'!$A$2:$A$50,$A96,'2021'!C$2:C$50)+SUMIF('2020'!$A$2:$A$50,$A96,'2020'!C$2:C$50)+SUMIF('2019'!$A$2:$A$50,$A96,'2019'!C$2:C$50)+SUMIF('2018'!$A$2:$A$50,$A96,'2018'!C$2:C$50)+SUMIF('2017'!$A$2:$A$50,$A96,'2017'!C$2:C$50)+SUMIF('2016'!$A$2:$A$50,$A96,'2016'!C$2:C$50)+SUMIF('2015'!$A$2:$A$50,$A96,'2015'!C$2:C$50)+SUMIF('2014'!$A$2:$A$50,$A96,'2014'!C$2:C$50)+SUMIF('2013'!$A$2:$A$50,$A96,'2013'!C$2:C$50)+SUMIF('2012'!$A$2:$A$50,$A96,'2012'!C$2:C$50)</f>
        <v>3</v>
      </c>
      <c r="D96" s="14">
        <f>SUMIF('2024'!$A$2:$A$50,$A96,'2024'!D$2:D$50)+SUMIF('2023'!$A$2:$A$50,$A96,'2023'!D$2:D$50)+SUMIF('2022'!$A$2:$A$50,$A96,'2022'!D$2:D$50)+SUMIF('2021'!$A$2:$A$50,$A96,'2021'!D$2:D$50)+SUMIF('2020'!$A$2:$A$50,$A96,'2020'!D$2:D$50)+SUMIF('2019'!$A$2:$A$50,$A96,'2019'!D$2:D$50)+SUMIF('2018'!$A$2:$A$50,$A96,'2018'!D$2:D$50)+SUMIF('2017'!$A$2:$A$50,$A96,'2017'!D$2:D$50)+SUMIF('2016'!$A$2:$A$50,$A96,'2016'!D$2:D$50)+SUMIF('2015'!$A$2:$A$50,$A96,'2015'!D$2:D$50)+SUMIF('2014'!$A$2:$A$50,$A96,'2014'!D$2:D$50)+SUMIF('2013'!$A$2:$A$50,$A96,'2013'!D$2:D$50)+SUMIF('2012'!$A$2:$A$50,$A96,'2012'!D$2:D$50)</f>
        <v>5</v>
      </c>
      <c r="E96" s="14" cm="1">
        <f t="array" ref="E96">MAX(IF('2024'!$A$2:$A$50=$A96,'2024'!E$2:E$50),IF('2023'!$A$2:$A$50=$A96,'2023'!E$2:E$50),IF('2022'!$A$2:$A$50=$A96,'2022'!E$2:E$50),IF('2021'!$A$2:$A$50=$A96,'2021'!E$2:E$50),IF('2020'!$A$2:$A$50=$A96,'2020'!E$2:E$50),IF('2019'!$A$2:$A$50=$A96,'2019'!E$2:E$50),IF('2018'!$A$2:$A$50=$A96,'2018'!E$2:E$50),IF('2017'!$A$2:$A$50=$A96,'2017'!E$2:E$50),IF('2016'!$A$2:$A$50=$A96,'2016'!E$2:E$50),IF('2015'!$A$2:$A$50=$A96,'2015'!E$2:E$50),IF('2014'!$A$2:$A$50=$A96,'2014'!E$2:E$50),IF('2013'!$A$2:$A$50=$A96,'2013'!E$2:E$50),IF('2012'!$A$2:$A$50=$A96,'2012'!E$2:E$50))</f>
        <v>3</v>
      </c>
      <c r="F96" s="14">
        <f>SUMIF('2024'!$A$2:$A$50,$A96,'2024'!F$2:F$50)+SUMIF('2023'!$A$2:$A$50,$A96,'2023'!F$2:F$50)+SUMIF('2022'!$A$2:$A$50,$A96,'2022'!F$2:F$50)+SUMIF('2021'!$A$2:$A$50,$A96,'2021'!F$2:F$50)+SUMIF('2020'!$A$2:$A$50,$A96,'2020'!F$2:F$50)+SUMIF('2019'!$A$2:$A$50,$A96,'2019'!F$2:F$50)+SUMIF('2018'!$A$2:$A$50,$A96,'2018'!F$2:F$50)+SUMIF('2017'!$A$2:$A$50,$A96,'2017'!F$2:F$50)+SUMIF('2016'!$A$2:$A$50,$A96,'2016'!F$2:F$50)+SUMIF('2015'!$A$2:$A$50,$A96,'2015'!F$2:F$50)+SUMIF('2014'!$A$2:$A$50,$A96,'2014'!F$2:F$50)+SUMIF('2013'!$A$2:$A$50,$A96,'2013'!F$2:F$50)+SUMIF('2012'!$A$2:$A$50,$A96,'2012'!F$2:F$50)</f>
        <v>0</v>
      </c>
      <c r="G96" s="15">
        <f t="shared" si="13"/>
        <v>1.6666666666666667</v>
      </c>
      <c r="H96" s="14">
        <f>SUMIF('2024'!$A$2:$A$50,$A96,'2024'!H$2:H$50)+SUMIF('2023'!$A$2:$A$50,$A96,'2023'!H$2:H$50)+SUMIF('2022'!$A$2:$A$50,$A96,'2022'!H$2:H$50)+SUMIF('2021'!$A$2:$A$50,$A96,'2021'!H$2:H$50)+SUMIF('2020'!$A$2:$A$50,$A96,'2020'!H$2:H$50)+SUMIF('2019'!$A$2:$A$50,$A96,'2019'!H$2:H$50)+SUMIF('2018'!$A$2:$A$50,$A96,'2018'!H$2:H$50)+SUMIF('2017'!$A$2:$A$50,$A96,'2017'!H$2:H$50)+SUMIF('2016'!$A$2:$A$50,$A96,'2016'!H$2:H$50)+SUMIF('2015'!$A$2:$A$50,$A96,'2015'!H$2:H$50)+SUMIF('2014'!$A$2:$A$50,$A96,'2014'!H$2:H$50)+SUMIF('2013'!$A$2:$A$50,$A96,'2013'!H$2:H$50)+SUMIF('2012'!$A$2:$A$50,$A96,'2012'!H$2:H$50)</f>
        <v>0</v>
      </c>
      <c r="I96" s="14">
        <f>SUMIF('2024'!$A$2:$A$50,$A96,'2024'!I$2:I$50)+SUMIF('2023'!$A$2:$A$50,$A96,'2023'!I$2:I$50)+SUMIF('2022'!$A$2:$A$50,$A96,'2022'!I$2:I$50)+SUMIF('2021'!$A$2:$A$50,$A96,'2021'!I$2:I$50)+SUMIF('2020'!$A$2:$A$50,$A96,'2020'!I$2:I$50)+SUMIF('2019'!$A$2:$A$50,$A96,'2019'!I$2:I$50)+SUMIF('2018'!$A$2:$A$50,$A96,'2018'!I$2:I$50)+SUMIF('2017'!$A$2:$A$50,$A96,'2017'!I$2:I$50)+SUMIF('2016'!$A$2:$A$50,$A96,'2016'!I$2:I$50)+SUMIF('2015'!$A$2:$A$50,$A96,'2015'!I$2:I$50)+SUMIF('2014'!$A$2:$A$50,$A96,'2014'!I$2:I$50)+SUMIF('2013'!$A$2:$A$50,$A96,'2013'!I$2:I$50)+SUMIF('2012'!$A$2:$A$50,$A96,'2012'!I$2:I$50)</f>
        <v>0</v>
      </c>
      <c r="J96" s="14">
        <f>SUMIF('2024'!$A$2:$A$50,$A96,'2024'!J$2:J$50)+SUMIF('2023'!$A$2:$A$50,$A96,'2023'!J$2:J$50)</f>
        <v>0</v>
      </c>
      <c r="K96" s="14">
        <f>SUMIF('2024'!$A$2:$A$50,$A96,'2024'!K$2:K$50)+SUMIF('2023'!$A$2:$A$50,$A96,'2023'!K$2:K$50)</f>
        <v>0</v>
      </c>
      <c r="L96" s="14">
        <f>SUMIF('2024'!$A$2:$A$50,$A96,'2024'!L$2:L$50)+SUMIF('2023'!$A$2:$A$50,$A96,'2023'!L$2:L$50)+SUMIF('2022'!$A$2:$A$50,$A96,'2022'!J$2:J$50)+SUMIF('2021'!$A$2:$A$50,$A96,'2021'!J$2:J$50)+SUMIF('2020'!$A$2:$A$50,$A96,'2020'!J$2:J$50)+SUMIF('2019'!$A$2:$A$50,$A96,'2019'!J$2:J$50)+SUMIF('2018'!$A$2:$A$50,$A96,'2018'!J$2:J$50)+SUMIF('2017'!$A$2:$A$50,$A96,'2017'!J$2:J$50)+SUMIF('2016'!$A$2:$A$50,$A96,'2016'!J$2:J$50)+SUMIF('2015'!$A$2:$A$50,$A96,'2015'!J$2:J$50)+SUMIF('2014'!$A$2:$A$50,$A96,'2014'!J$2:J$50)+SUMIF('2013'!$A$2:$A$50,$A96,'2013'!J$2:J$50)+SUMIF('2012'!$A$2:$A$50,$A96,'2012'!J$2:J$50)</f>
        <v>1</v>
      </c>
      <c r="M96" s="14">
        <f>SUMIF('2024'!$A$2:$A$50,$A96,'2024'!M$2:M$50)+SUMIF('2023'!$A$2:$A$50,$A96,'2023'!M$2:M$50)+SUMIF('2022'!$A$2:$A$50,$A96,'2022'!K$2:K$50)+SUMIF('2021'!$A$2:$A$50,$A96,'2021'!K$2:K$50)+SUMIF('2020'!$A$2:$A$50,$A96,'2020'!K$2:K$50)+SUMIF('2019'!$A$2:$A$50,$A96,'2019'!K$2:K$50)+SUMIF('2018'!$A$2:$A$50,$A96,'2018'!K$2:K$50)+SUMIF('2017'!$A$2:$A$50,$A96,'2017'!K$2:K$50)+SUMIF('2016'!$A$2:$A$50,$A96,'2016'!K$2:K$50)+SUMIF('2015'!$A$2:$A$50,$A96,'2015'!K$2:K$50)+SUMIF('2014'!$A$2:$A$50,$A96,'2014'!K$2:K$50)+SUMIF('2013'!$A$2:$A$50,$A96,'2013'!K$2:K$50)+SUMIF('2012'!$A$2:$A$50,$A96,'2012'!K$2:K$50)</f>
        <v>1</v>
      </c>
      <c r="N96" s="14">
        <f>SUMIF('2024'!$A$2:$A$50,$A96,'2024'!N$2:N$50)+SUMIF('2023'!$A$2:$A$50,$A96,'2023'!N$2:N$50)+SUMIF('2022'!$A$2:$A$50,$A96,'2022'!L$2:L$50)+SUMIF('2021'!$A$2:$A$50,$A96,'2021'!L$2:L$50)+SUMIF('2020'!$A$2:$A$50,$A96,'2020'!L$2:L$50)+SUMIF('2019'!$A$2:$A$50,$A96,'2019'!L$2:L$50)+SUMIF('2018'!$A$2:$A$50,$A96,'2018'!L$2:L$50)+SUMIF('2017'!$A$2:$A$50,$A96,'2017'!L$2:L$50)+SUMIF('2016'!$A$2:$A$50,$A96,'2016'!L$2:L$50)+SUMIF('2015'!$A$2:$A$50,$A96,'2015'!L$2:L$50)+SUMIF('2014'!$A$2:$A$50,$A96,'2014'!L$2:L$50)+SUMIF('2013'!$A$2:$A$50,$A96,'2013'!L$2:L$50)+SUMIF('2012'!$A$2:$A$50,$A96,'2012'!L$2:L$50)</f>
        <v>0</v>
      </c>
      <c r="O96" s="14">
        <f>SUMIF('2024'!$A$2:$A$50,$A96,'2024'!O$2:O$50)+SUMIF('2023'!$A$2:$A$50,$A96,'2023'!O$2:O$50)+SUMIF('2022'!$A$2:$A$50,$A96,'2022'!M$2:M$50)+SUMIF('2021'!$A$2:$A$50,$A96,'2021'!M$2:M$50)+SUMIF('2020'!$A$2:$A$50,$A96,'2020'!M$2:M$50)+SUMIF('2019'!$A$2:$A$50,$A96,'2019'!M$2:M$50)+SUMIF('2018'!$A$2:$A$50,$A96,'2018'!M$2:M$50)+SUMIF('2017'!$A$2:$A$50,$A96,'2017'!M$2:M$50)+SUMIF('2016'!$A$2:$A$50,$A96,'2016'!M$2:M$50)+SUMIF('2015'!$A$2:$A$50,$A96,'2015'!M$2:M$50)+SUMIF('2014'!$A$2:$A$50,$A96,'2014'!M$2:M$50)+SUMIF('2013'!$A$2:$A$50,$A96,'2013'!M$2:M$50)+SUMIF('2012'!$A$2:$A$50,$A96,'2012'!M$2:M$50)</f>
        <v>0</v>
      </c>
      <c r="P96" s="14">
        <f t="shared" si="14"/>
        <v>1</v>
      </c>
      <c r="Q96" s="14">
        <f t="shared" si="15"/>
        <v>0.3</v>
      </c>
      <c r="R96" s="14">
        <f>SUMIF('2024'!$A$2:$A$50,$A96,'2024'!R$2:R$50)+SUMIF('2023'!$A$2:$A$50,$A96,'2023'!R$2:R$50)+SUMIF('2022'!$A$2:$A$50,$A96,'2022'!P$2:P$50)+SUMIF('2021'!$A$2:$A$50,$A96,'2021'!P$2:P$50)+SUMIF('2020'!$A$2:$A$50,$A96,'2020'!P$2:P$50)+SUMIF('2019'!$A$2:$A$50,$A96,'2019'!P$2:P$50)+SUMIF('2018'!$A$2:$A$50,$A96,'2018'!P$2:P$50)+SUMIF('2017'!$A$2:$A$50,$A96,'2017'!P$2:P$50)+SUMIF('2016'!$A$2:$A$50,$A96,'2016'!P$2:P$50)+SUMIF('2015'!$A$2:$A$50,$A96,'2015'!P$2:P$50)+SUMIF('2014'!$A$2:$A$50,$A96,'2014'!P$2:P$50)+SUMIF('2013'!$A$2:$A$50,$A96,'2013'!P$2:P$50)+SUMIF('2012'!$A$2:$A$50,$A96,'2012'!P$2:P$50)</f>
        <v>6</v>
      </c>
      <c r="S96" s="14">
        <f>SUMIF('2024'!$A$2:$A$50,$A96,'2024'!S$2:S$50)+SUMIF('2023'!$A$2:$A$50,$A96,'2023'!S$2:S$50)+SUMIF('2022'!$A$2:$A$50,$A96,'2022'!Q$2:Q$50)+SUMIF('2021'!$A$2:$A$50,$A96,'2021'!Q$2:Q$50)+SUMIF('2020'!$A$2:$A$50,$A96,'2020'!Q$2:Q$50)+SUMIF('2019'!$A$2:$A$50,$A96,'2019'!Q$2:Q$50)+SUMIF('2018'!$A$2:$A$50,$A96,'2018'!Q$2:Q$50)+SUMIF('2017'!$A$2:$A$50,$A96,'2017'!Q$2:Q$50)+SUMIF('2016'!$A$2:$A$50,$A96,'2016'!Q$2:Q$50)+SUMIF('2015'!$A$2:$A$50,$A96,'2015'!Q$2:Q$50)+SUMIF('2014'!$A$2:$A$50,$A96,'2014'!Q$2:Q$50)+SUMIF('2013'!$A$2:$A$50,$A96,'2013'!Q$2:Q$50)+SUMIF('2012'!$A$2:$A$50,$A96,'2012'!Q$2:Q$50)</f>
        <v>2</v>
      </c>
      <c r="T96" s="15">
        <f t="shared" si="16"/>
        <v>3</v>
      </c>
      <c r="U96" s="15">
        <f t="shared" si="17"/>
        <v>20</v>
      </c>
      <c r="V96" s="16">
        <f t="shared" si="18"/>
        <v>1.5</v>
      </c>
      <c r="W96" s="17" cm="1">
        <f t="array" ref="W96">MAX(IF('2024'!$A$2:$A$50=$A96,'2024'!$W$2:$W$50),IF('2023'!$A$2:$A$50=$A96,'2023'!$W$2:$W$50),IF('2022'!$A$2:$A$50=$A96,'2022'!$U$2:U$50),IF('2021'!$A$2:$A$50=$A96,'2021'!$U$2:U$50),IF('2020'!$A$2:$A$50=$A96,'2020'!$U$2:U$50),IF('2019'!$A$2:$A$50=$A96,'2019'!$U$2:U$50),IF('2018'!$A$2:$A$50=$A96,'2018'!$U$2:U$50),IF('2017'!$A$2:$A$50=$A96,'2017'!$U$2:U$50),IF('2016'!$A$2:$A$50=$A96,'2016'!$U$2:U$50),IF('2015'!$A$2:$A$50=$A96,'2015'!$U$2:U$50),IF('2014'!$A$2:$A$50=$A96,'2014'!$U$2:U$50),IF('2013'!$A$2:$A$50=$A96,'2013'!$U$2:U$50),IF('2012'!$A$2:$A$50=$A96,'2012'!$U$2:U$50))</f>
        <v>2</v>
      </c>
      <c r="X96" s="18" t="s">
        <v>23</v>
      </c>
      <c r="Y96" s="19" cm="1">
        <f t="array" ref="Y96">MIN(IF(IF('2024'!$A$2:A$50=$A96,1,0)*IF('2024'!$W$2:$W$50=$W96,1,0)&gt;0,'2024'!$Y$2:$Y$50),IF(IF('2023'!$A$2:A$50=$A96,1,0)*IF('2023'!$W$2:$W$50=$W96,1,0)&gt;0,'2023'!$Y$2:$Y$50),IF(IF('2022'!$A$2:A$50=$A96,1,0)*IF('2022'!$U$2:$U$50=$W96,1,0)&gt;0,'2022'!$W$2:$W$50),IF(IF('2021'!$A$2:A$50=$A96,1,0)*IF('2021'!$U$2:$U$50=$W96,1,0)&gt;0,'2021'!$W$2:$W$50),IF(IF('2020'!$A$2:A$50=$A96,1,0)*IF('2020'!$U$2:$U$50=$W96,1,0)&gt;0,'2020'!$W$2:$W$50),IF(IF('2019'!$A$2:A$50=$A96,1,0)*IF('2019'!$U$2:$U$50=$W96,1,0)&gt;0,'2019'!$W$2:$W$50),IF(IF('2018'!$A$2:A$50=$A96,1,0)*IF('2018'!$U$2:$U$50=$W96,1,0)&gt;0,'2018'!$W$2:$W$50),IF(IF('2017'!$A$2:A$50=$A96,1,0)*IF('2017'!$U$2:$U$50=$W96,1,0)&gt;0,'2017'!$W$2:$W$50),IF(IF('2016'!$A$2:A$50=$A96,1,0)*IF('2016'!$U$2:$U$50=$W96,1,0)&gt;0,'2016'!$W$2:$W$50),IF(IF('2015'!$A$2:A$50=$A96,1,0)*IF('2015'!$U$2:$U$50=$W96,1,0)&gt;0,'2015'!$W$2:$W$50),IF(IF('2014'!$A$2:A$50=$A96,1,0)*IF('2014'!$U$2:$U$50=$W96,1,0)&gt;0,'2014'!$W$2:$W$50),IF(IF('2013'!$A$2:A$50=$A96,1,0)*IF('2013'!$U$2:$U$50=$W96,1,0)&gt;0,'2013'!$W$2:$W$50),IF(IF('2012'!$A$2:A$50=$A96,1,0)*IF('2012'!$U$2:$U$50=$W96,1,0)&gt;0,'2012'!$W$2:$W$50))</f>
        <v>6</v>
      </c>
      <c r="Z96" s="20"/>
      <c r="AA96" s="21" cm="1">
        <f t="array" ref="AA96">SUM(IF('2024'!$A$2:$A$50=$A96,TRUNC('2024'!Q$2:Q$50),0))+SUM(IF('2023'!$A$2:$A$50=$A96,TRUNC('2023'!Q$2:Q$50),0))+SUM(IF('2022'!$A$2:$A$50=$A96,TRUNC('2022'!O$2:O$50),0))+SUM(IF('2021'!$A$2:$A$50=$A96,TRUNC('2021'!O$2:O$50),0))+SUM(IF('2020'!$A$2:$A$50=$A96,TRUNC('2020'!O$2:O$50),0))+SUM(IF('2019'!$A$2:$A$50=$A96,TRUNC('2019'!O$2:O$50),0))+SUM(IF('2018'!$A$2:$A$50=$A96,TRUNC('2018'!O$2:O$50),0))+SUM(IF('2017'!$A$2:$A$50=$A96,TRUNC('2017'!O$2:O$50),0))+SUM(IF('2016'!$A$2:$A$50=$A96,TRUNC('2016'!O$2:O$50),0))+SUM(IF('2015'!$A$2:$A$50=$A96,TRUNC('2015'!O$2:O$50),0))+SUM(IF('2014'!$A$2:$A$50=$A96,TRUNC('2014'!O$2:O$50),0))+SUM(IF('2013'!$A$2:$A$50=$A96,TRUNC('2013'!O$2:O$50),0))+SUM(IF('2012'!$A$2:$A$50=$A96,TRUNC('2012'!O$2:O$50),0))</f>
        <v>0</v>
      </c>
      <c r="AB96" s="21" cm="1">
        <f t="array" ref="AB96">SUM(IF('2024'!$A$2:$A$50=$A96,MOD('2024'!Q$2:Q$50,1),0))+SUM(IF('2023'!$A$2:$A$50=$A96,MOD('2023'!Q$2:Q$50,1),0))+SUM(IF('2022'!$A$2:$A$50=$A96,MOD('2022'!O$2:O$50,1),0))+SUM(IF('2021'!$A$2:$A$50=$A96,MOD('2021'!O$2:O$50,1),0))+SUM(IF('2020'!$A$2:$A$50=$A96,MOD('2020'!O$2:O$50,1),0))+SUM(IF('2019'!$A$2:$A$50=$A96,MOD('2019'!O$2:O$50,1),0))+SUM(IF('2018'!$A$2:$A$50=$A96,MOD('2018'!O$2:O$50,1),0))+SUM(IF('2017'!$A$2:$A$50=$A96,MOD('2017'!O$2:O$50,1),0))+SUM(IF('2016'!$A$2:$A$50=$A96,MOD('2016'!O$2:O$50,1),0))+SUM(IF('2015'!$A$2:$A$50=$A96,MOD('2015'!O$2:O$50,1),0))+SUM(IF('2014'!$A$2:$A$50=$A96,MOD('2014'!O$2:O$50,1),0))+SUM(IF('2013'!$A$2:$A$50=$A96,MOD('2013'!O$2:O$50,1),0))+SUM(IF('2012'!$A$2:$A$50=$A96,MOD('2012'!O$2:O$50,1),0))</f>
        <v>0.3</v>
      </c>
      <c r="AC96" s="21">
        <f t="shared" si="6"/>
        <v>0.3</v>
      </c>
    </row>
    <row r="97" spans="1:29" ht="14.25" customHeight="1" x14ac:dyDescent="0.6">
      <c r="A97" s="13" t="s">
        <v>114</v>
      </c>
      <c r="B97" s="14">
        <f>SUMIF('2024'!$A$2:$A$50,$A97,'2024'!B$2:B$50)+SUMIF('2023'!$A$2:$A$50,$A97,'2023'!B$2:B$50)+SUMIF('2022'!$A$2:$A$50,$A97,'2022'!B$2:B$50)+SUMIF('2021'!$A$2:$A$50,$A97,'2021'!B$2:B$50)+SUMIF('2020'!$A$2:$A$50,$A97,'2020'!B$2:B$50)+SUMIF('2019'!$A$2:$A$50,$A97,'2019'!B$2:B$50)+SUMIF('2018'!$A$2:$A$50,$A97,'2018'!B$2:B$50)+SUMIF('2017'!$A$2:$A$50,$A97,'2017'!B$2:B$50)+SUMIF('2016'!$A$2:$A$50,$A97,'2016'!B$2:B$50)+SUMIF('2015'!$A$2:$A$50,$A97,'2015'!B$2:B$50)+SUMIF('2014'!$A$2:$A$50,$A97,'2014'!B$2:B$50)+SUMIF('2013'!$A$2:$A$50,$A97,'2013'!B$2:B$50)+SUMIF('2012'!$A$2:$A$50,$A97,'2012'!B$2:B$50)</f>
        <v>2</v>
      </c>
      <c r="C97" s="14">
        <f>SUMIF('2024'!$A$2:$A$50,$A97,'2024'!C$2:C$50)+SUMIF('2023'!$A$2:$A$50,$A97,'2023'!C$2:C$50)+SUMIF('2022'!$A$2:$A$50,$A97,'2022'!C$2:C$50)+SUMIF('2021'!$A$2:$A$50,$A97,'2021'!C$2:C$50)+SUMIF('2020'!$A$2:$A$50,$A97,'2020'!C$2:C$50)+SUMIF('2019'!$A$2:$A$50,$A97,'2019'!C$2:C$50)+SUMIF('2018'!$A$2:$A$50,$A97,'2018'!C$2:C$50)+SUMIF('2017'!$A$2:$A$50,$A97,'2017'!C$2:C$50)+SUMIF('2016'!$A$2:$A$50,$A97,'2016'!C$2:C$50)+SUMIF('2015'!$A$2:$A$50,$A97,'2015'!C$2:C$50)+SUMIF('2014'!$A$2:$A$50,$A97,'2014'!C$2:C$50)+SUMIF('2013'!$A$2:$A$50,$A97,'2013'!C$2:C$50)+SUMIF('2012'!$A$2:$A$50,$A97,'2012'!C$2:C$50)</f>
        <v>2</v>
      </c>
      <c r="D97" s="14">
        <f>SUMIF('2024'!$A$2:$A$50,$A97,'2024'!D$2:D$50)+SUMIF('2023'!$A$2:$A$50,$A97,'2023'!D$2:D$50)+SUMIF('2022'!$A$2:$A$50,$A97,'2022'!D$2:D$50)+SUMIF('2021'!$A$2:$A$50,$A97,'2021'!D$2:D$50)+SUMIF('2020'!$A$2:$A$50,$A97,'2020'!D$2:D$50)+SUMIF('2019'!$A$2:$A$50,$A97,'2019'!D$2:D$50)+SUMIF('2018'!$A$2:$A$50,$A97,'2018'!D$2:D$50)+SUMIF('2017'!$A$2:$A$50,$A97,'2017'!D$2:D$50)+SUMIF('2016'!$A$2:$A$50,$A97,'2016'!D$2:D$50)+SUMIF('2015'!$A$2:$A$50,$A97,'2015'!D$2:D$50)+SUMIF('2014'!$A$2:$A$50,$A97,'2014'!D$2:D$50)+SUMIF('2013'!$A$2:$A$50,$A97,'2013'!D$2:D$50)+SUMIF('2012'!$A$2:$A$50,$A97,'2012'!D$2:D$50)</f>
        <v>12</v>
      </c>
      <c r="E97" s="14" cm="1">
        <f t="array" ref="E97">MAX(IF('2024'!$A$2:$A$50=$A97,'2024'!E$2:E$50),IF('2023'!$A$2:$A$50=$A97,'2023'!E$2:E$50),IF('2022'!$A$2:$A$50=$A97,'2022'!E$2:E$50),IF('2021'!$A$2:$A$50=$A97,'2021'!E$2:E$50),IF('2020'!$A$2:$A$50=$A97,'2020'!E$2:E$50),IF('2019'!$A$2:$A$50=$A97,'2019'!E$2:E$50),IF('2018'!$A$2:$A$50=$A97,'2018'!E$2:E$50),IF('2017'!$A$2:$A$50=$A97,'2017'!E$2:E$50),IF('2016'!$A$2:$A$50=$A97,'2016'!E$2:E$50),IF('2015'!$A$2:$A$50=$A97,'2015'!E$2:E$50),IF('2014'!$A$2:$A$50=$A97,'2014'!E$2:E$50),IF('2013'!$A$2:$A$50=$A97,'2013'!E$2:E$50),IF('2012'!$A$2:$A$50=$A97,'2012'!E$2:E$50))</f>
        <v>12</v>
      </c>
      <c r="F97" s="14">
        <f>SUMIF('2024'!$A$2:$A$50,$A97,'2024'!F$2:F$50)+SUMIF('2023'!$A$2:$A$50,$A97,'2023'!F$2:F$50)+SUMIF('2022'!$A$2:$A$50,$A97,'2022'!F$2:F$50)+SUMIF('2021'!$A$2:$A$50,$A97,'2021'!F$2:F$50)+SUMIF('2020'!$A$2:$A$50,$A97,'2020'!F$2:F$50)+SUMIF('2019'!$A$2:$A$50,$A97,'2019'!F$2:F$50)+SUMIF('2018'!$A$2:$A$50,$A97,'2018'!F$2:F$50)+SUMIF('2017'!$A$2:$A$50,$A97,'2017'!F$2:F$50)+SUMIF('2016'!$A$2:$A$50,$A97,'2016'!F$2:F$50)+SUMIF('2015'!$A$2:$A$50,$A97,'2015'!F$2:F$50)+SUMIF('2014'!$A$2:$A$50,$A97,'2014'!F$2:F$50)+SUMIF('2013'!$A$2:$A$50,$A97,'2013'!F$2:F$50)+SUMIF('2012'!$A$2:$A$50,$A97,'2012'!F$2:F$50)</f>
        <v>1</v>
      </c>
      <c r="G97" s="15">
        <f t="shared" si="13"/>
        <v>12</v>
      </c>
      <c r="H97" s="14">
        <f>SUMIF('2024'!$A$2:$A$50,$A97,'2024'!H$2:H$50)+SUMIF('2023'!$A$2:$A$50,$A97,'2023'!H$2:H$50)+SUMIF('2022'!$A$2:$A$50,$A97,'2022'!H$2:H$50)+SUMIF('2021'!$A$2:$A$50,$A97,'2021'!H$2:H$50)+SUMIF('2020'!$A$2:$A$50,$A97,'2020'!H$2:H$50)+SUMIF('2019'!$A$2:$A$50,$A97,'2019'!H$2:H$50)+SUMIF('2018'!$A$2:$A$50,$A97,'2018'!H$2:H$50)+SUMIF('2017'!$A$2:$A$50,$A97,'2017'!H$2:H$50)+SUMIF('2016'!$A$2:$A$50,$A97,'2016'!H$2:H$50)+SUMIF('2015'!$A$2:$A$50,$A97,'2015'!H$2:H$50)+SUMIF('2014'!$A$2:$A$50,$A97,'2014'!H$2:H$50)+SUMIF('2013'!$A$2:$A$50,$A97,'2013'!H$2:H$50)+SUMIF('2012'!$A$2:$A$50,$A97,'2012'!H$2:H$50)</f>
        <v>0</v>
      </c>
      <c r="I97" s="14">
        <f>SUMIF('2024'!$A$2:$A$50,$A97,'2024'!I$2:I$50)+SUMIF('2023'!$A$2:$A$50,$A97,'2023'!I$2:I$50)+SUMIF('2022'!$A$2:$A$50,$A97,'2022'!I$2:I$50)+SUMIF('2021'!$A$2:$A$50,$A97,'2021'!I$2:I$50)+SUMIF('2020'!$A$2:$A$50,$A97,'2020'!I$2:I$50)+SUMIF('2019'!$A$2:$A$50,$A97,'2019'!I$2:I$50)+SUMIF('2018'!$A$2:$A$50,$A97,'2018'!I$2:I$50)+SUMIF('2017'!$A$2:$A$50,$A97,'2017'!I$2:I$50)+SUMIF('2016'!$A$2:$A$50,$A97,'2016'!I$2:I$50)+SUMIF('2015'!$A$2:$A$50,$A97,'2015'!I$2:I$50)+SUMIF('2014'!$A$2:$A$50,$A97,'2014'!I$2:I$50)+SUMIF('2013'!$A$2:$A$50,$A97,'2013'!I$2:I$50)+SUMIF('2012'!$A$2:$A$50,$A97,'2012'!I$2:I$50)</f>
        <v>0</v>
      </c>
      <c r="J97" s="14">
        <f>SUMIF('2024'!$A$2:$A$50,$A97,'2024'!J$2:J$50)+SUMIF('2023'!$A$2:$A$50,$A97,'2023'!J$2:J$50)</f>
        <v>0</v>
      </c>
      <c r="K97" s="14">
        <f>SUMIF('2024'!$A$2:$A$50,$A97,'2024'!K$2:K$50)+SUMIF('2023'!$A$2:$A$50,$A97,'2023'!K$2:K$50)</f>
        <v>0</v>
      </c>
      <c r="L97" s="14">
        <f>SUMIF('2024'!$A$2:$A$50,$A97,'2024'!L$2:L$50)+SUMIF('2023'!$A$2:$A$50,$A97,'2023'!L$2:L$50)+SUMIF('2022'!$A$2:$A$50,$A97,'2022'!J$2:J$50)+SUMIF('2021'!$A$2:$A$50,$A97,'2021'!J$2:J$50)+SUMIF('2020'!$A$2:$A$50,$A97,'2020'!J$2:J$50)+SUMIF('2019'!$A$2:$A$50,$A97,'2019'!J$2:J$50)+SUMIF('2018'!$A$2:$A$50,$A97,'2018'!J$2:J$50)+SUMIF('2017'!$A$2:$A$50,$A97,'2017'!J$2:J$50)+SUMIF('2016'!$A$2:$A$50,$A97,'2016'!J$2:J$50)+SUMIF('2015'!$A$2:$A$50,$A97,'2015'!J$2:J$50)+SUMIF('2014'!$A$2:$A$50,$A97,'2014'!J$2:J$50)+SUMIF('2013'!$A$2:$A$50,$A97,'2013'!J$2:J$50)+SUMIF('2012'!$A$2:$A$50,$A97,'2012'!J$2:J$50)</f>
        <v>1</v>
      </c>
      <c r="M97" s="14">
        <f>SUMIF('2024'!$A$2:$A$50,$A97,'2024'!M$2:M$50)+SUMIF('2023'!$A$2:$A$50,$A97,'2023'!M$2:M$50)+SUMIF('2022'!$A$2:$A$50,$A97,'2022'!K$2:K$50)+SUMIF('2021'!$A$2:$A$50,$A97,'2021'!K$2:K$50)+SUMIF('2020'!$A$2:$A$50,$A97,'2020'!K$2:K$50)+SUMIF('2019'!$A$2:$A$50,$A97,'2019'!K$2:K$50)+SUMIF('2018'!$A$2:$A$50,$A97,'2018'!K$2:K$50)+SUMIF('2017'!$A$2:$A$50,$A97,'2017'!K$2:K$50)+SUMIF('2016'!$A$2:$A$50,$A97,'2016'!K$2:K$50)+SUMIF('2015'!$A$2:$A$50,$A97,'2015'!K$2:K$50)+SUMIF('2014'!$A$2:$A$50,$A97,'2014'!K$2:K$50)+SUMIF('2013'!$A$2:$A$50,$A97,'2013'!K$2:K$50)+SUMIF('2012'!$A$2:$A$50,$A97,'2012'!K$2:K$50)</f>
        <v>1</v>
      </c>
      <c r="N97" s="14">
        <f>SUMIF('2024'!$A$2:$A$50,$A97,'2024'!N$2:N$50)+SUMIF('2023'!$A$2:$A$50,$A97,'2023'!N$2:N$50)+SUMIF('2022'!$A$2:$A$50,$A97,'2022'!L$2:L$50)+SUMIF('2021'!$A$2:$A$50,$A97,'2021'!L$2:L$50)+SUMIF('2020'!$A$2:$A$50,$A97,'2020'!L$2:L$50)+SUMIF('2019'!$A$2:$A$50,$A97,'2019'!L$2:L$50)+SUMIF('2018'!$A$2:$A$50,$A97,'2018'!L$2:L$50)+SUMIF('2017'!$A$2:$A$50,$A97,'2017'!L$2:L$50)+SUMIF('2016'!$A$2:$A$50,$A97,'2016'!L$2:L$50)+SUMIF('2015'!$A$2:$A$50,$A97,'2015'!L$2:L$50)+SUMIF('2014'!$A$2:$A$50,$A97,'2014'!L$2:L$50)+SUMIF('2013'!$A$2:$A$50,$A97,'2013'!L$2:L$50)+SUMIF('2012'!$A$2:$A$50,$A97,'2012'!L$2:L$50)</f>
        <v>0</v>
      </c>
      <c r="O97" s="14">
        <f>SUMIF('2024'!$A$2:$A$50,$A97,'2024'!O$2:O$50)+SUMIF('2023'!$A$2:$A$50,$A97,'2023'!O$2:O$50)+SUMIF('2022'!$A$2:$A$50,$A97,'2022'!M$2:M$50)+SUMIF('2021'!$A$2:$A$50,$A97,'2021'!M$2:M$50)+SUMIF('2020'!$A$2:$A$50,$A97,'2020'!M$2:M$50)+SUMIF('2019'!$A$2:$A$50,$A97,'2019'!M$2:M$50)+SUMIF('2018'!$A$2:$A$50,$A97,'2018'!M$2:M$50)+SUMIF('2017'!$A$2:$A$50,$A97,'2017'!M$2:M$50)+SUMIF('2016'!$A$2:$A$50,$A97,'2016'!M$2:M$50)+SUMIF('2015'!$A$2:$A$50,$A97,'2015'!M$2:M$50)+SUMIF('2014'!$A$2:$A$50,$A97,'2014'!M$2:M$50)+SUMIF('2013'!$A$2:$A$50,$A97,'2013'!M$2:M$50)+SUMIF('2012'!$A$2:$A$50,$A97,'2012'!M$2:M$50)</f>
        <v>0</v>
      </c>
      <c r="P97" s="14">
        <f t="shared" si="14"/>
        <v>1</v>
      </c>
      <c r="Q97" s="14">
        <f t="shared" si="15"/>
        <v>5</v>
      </c>
      <c r="R97" s="14">
        <f>SUMIF('2024'!$A$2:$A$50,$A97,'2024'!R$2:R$50)+SUMIF('2023'!$A$2:$A$50,$A97,'2023'!R$2:R$50)+SUMIF('2022'!$A$2:$A$50,$A97,'2022'!P$2:P$50)+SUMIF('2021'!$A$2:$A$50,$A97,'2021'!P$2:P$50)+SUMIF('2020'!$A$2:$A$50,$A97,'2020'!P$2:P$50)+SUMIF('2019'!$A$2:$A$50,$A97,'2019'!P$2:P$50)+SUMIF('2018'!$A$2:$A$50,$A97,'2018'!P$2:P$50)+SUMIF('2017'!$A$2:$A$50,$A97,'2017'!P$2:P$50)+SUMIF('2016'!$A$2:$A$50,$A97,'2016'!P$2:P$50)+SUMIF('2015'!$A$2:$A$50,$A97,'2015'!P$2:P$50)+SUMIF('2014'!$A$2:$A$50,$A97,'2014'!P$2:P$50)+SUMIF('2013'!$A$2:$A$50,$A97,'2013'!P$2:P$50)+SUMIF('2012'!$A$2:$A$50,$A97,'2012'!P$2:P$50)</f>
        <v>36</v>
      </c>
      <c r="S97" s="14">
        <f>SUMIF('2024'!$A$2:$A$50,$A97,'2024'!S$2:S$50)+SUMIF('2023'!$A$2:$A$50,$A97,'2023'!S$2:S$50)+SUMIF('2022'!$A$2:$A$50,$A97,'2022'!Q$2:Q$50)+SUMIF('2021'!$A$2:$A$50,$A97,'2021'!Q$2:Q$50)+SUMIF('2020'!$A$2:$A$50,$A97,'2020'!Q$2:Q$50)+SUMIF('2019'!$A$2:$A$50,$A97,'2019'!Q$2:Q$50)+SUMIF('2018'!$A$2:$A$50,$A97,'2018'!Q$2:Q$50)+SUMIF('2017'!$A$2:$A$50,$A97,'2017'!Q$2:Q$50)+SUMIF('2016'!$A$2:$A$50,$A97,'2016'!Q$2:Q$50)+SUMIF('2015'!$A$2:$A$50,$A97,'2015'!Q$2:Q$50)+SUMIF('2014'!$A$2:$A$50,$A97,'2014'!Q$2:Q$50)+SUMIF('2013'!$A$2:$A$50,$A97,'2013'!Q$2:Q$50)+SUMIF('2012'!$A$2:$A$50,$A97,'2012'!Q$2:Q$50)</f>
        <v>0</v>
      </c>
      <c r="T97" s="15" t="str">
        <f t="shared" si="16"/>
        <v xml:space="preserve"> </v>
      </c>
      <c r="U97" s="15">
        <f t="shared" si="17"/>
        <v>7.2</v>
      </c>
      <c r="V97" s="16" t="str">
        <f t="shared" si="18"/>
        <v xml:space="preserve"> </v>
      </c>
      <c r="W97" s="17" cm="1">
        <f t="array" ref="W97">MAX(IF('2024'!$A$2:$A$50=$A97,'2024'!$W$2:$W$50),IF('2023'!$A$2:$A$50=$A97,'2023'!$W$2:$W$50),IF('2022'!$A$2:$A$50=$A97,'2022'!$U$2:U$50),IF('2021'!$A$2:$A$50=$A97,'2021'!$U$2:U$50),IF('2020'!$A$2:$A$50=$A97,'2020'!$U$2:U$50),IF('2019'!$A$2:$A$50=$A97,'2019'!$U$2:U$50),IF('2018'!$A$2:$A$50=$A97,'2018'!$U$2:U$50),IF('2017'!$A$2:$A$50=$A97,'2017'!$U$2:U$50),IF('2016'!$A$2:$A$50=$A97,'2016'!$U$2:U$50),IF('2015'!$A$2:$A$50=$A97,'2015'!$U$2:U$50),IF('2014'!$A$2:$A$50=$A97,'2014'!$U$2:U$50),IF('2013'!$A$2:$A$50=$A97,'2013'!$U$2:U$50),IF('2012'!$A$2:$A$50=$A97,'2012'!$U$2:U$50))</f>
        <v>0</v>
      </c>
      <c r="X97" s="18" t="s">
        <v>23</v>
      </c>
      <c r="Y97" s="19" cm="1">
        <f t="array" ref="Y97">MIN(IF(IF('2024'!$A$2:A$50=$A97,1,0)*IF('2024'!$W$2:$W$50=$W97,1,0)&gt;0,'2024'!$Y$2:$Y$50),IF(IF('2023'!$A$2:A$50=$A97,1,0)*IF('2023'!$W$2:$W$50=$W97,1,0)&gt;0,'2023'!$Y$2:$Y$50),IF(IF('2022'!$A$2:A$50=$A97,1,0)*IF('2022'!$U$2:$U$50=$W97,1,0)&gt;0,'2022'!$W$2:$W$50),IF(IF('2021'!$A$2:A$50=$A97,1,0)*IF('2021'!$U$2:$U$50=$W97,1,0)&gt;0,'2021'!$W$2:$W$50),IF(IF('2020'!$A$2:A$50=$A97,1,0)*IF('2020'!$U$2:$U$50=$W97,1,0)&gt;0,'2020'!$W$2:$W$50),IF(IF('2019'!$A$2:A$50=$A97,1,0)*IF('2019'!$U$2:$U$50=$W97,1,0)&gt;0,'2019'!$W$2:$W$50),IF(IF('2018'!$A$2:A$50=$A97,1,0)*IF('2018'!$U$2:$U$50=$W97,1,0)&gt;0,'2018'!$W$2:$W$50),IF(IF('2017'!$A$2:A$50=$A97,1,0)*IF('2017'!$U$2:$U$50=$W97,1,0)&gt;0,'2017'!$W$2:$W$50),IF(IF('2016'!$A$2:A$50=$A97,1,0)*IF('2016'!$U$2:$U$50=$W97,1,0)&gt;0,'2016'!$W$2:$W$50),IF(IF('2015'!$A$2:A$50=$A97,1,0)*IF('2015'!$U$2:$U$50=$W97,1,0)&gt;0,'2015'!$W$2:$W$50),IF(IF('2014'!$A$2:A$50=$A97,1,0)*IF('2014'!$U$2:$U$50=$W97,1,0)&gt;0,'2014'!$W$2:$W$50),IF(IF('2013'!$A$2:A$50=$A97,1,0)*IF('2013'!$U$2:$U$50=$W97,1,0)&gt;0,'2013'!$W$2:$W$50),IF(IF('2012'!$A$2:A$50=$A97,1,0)*IF('2012'!$U$2:$U$50=$W97,1,0)&gt;0,'2012'!$W$2:$W$50))</f>
        <v>0</v>
      </c>
      <c r="Z97" s="20"/>
      <c r="AA97" s="21" cm="1">
        <f t="array" ref="AA97">SUM(IF('2024'!$A$2:$A$50=$A97,TRUNC('2024'!Q$2:Q$50),0))+SUM(IF('2023'!$A$2:$A$50=$A97,TRUNC('2023'!Q$2:Q$50),0))+SUM(IF('2022'!$A$2:$A$50=$A97,TRUNC('2022'!O$2:O$50),0))+SUM(IF('2021'!$A$2:$A$50=$A97,TRUNC('2021'!O$2:O$50),0))+SUM(IF('2020'!$A$2:$A$50=$A97,TRUNC('2020'!O$2:O$50),0))+SUM(IF('2019'!$A$2:$A$50=$A97,TRUNC('2019'!O$2:O$50),0))+SUM(IF('2018'!$A$2:$A$50=$A97,TRUNC('2018'!O$2:O$50),0))+SUM(IF('2017'!$A$2:$A$50=$A97,TRUNC('2017'!O$2:O$50),0))+SUM(IF('2016'!$A$2:$A$50=$A97,TRUNC('2016'!O$2:O$50),0))+SUM(IF('2015'!$A$2:$A$50=$A97,TRUNC('2015'!O$2:O$50),0))+SUM(IF('2014'!$A$2:$A$50=$A97,TRUNC('2014'!O$2:O$50),0))+SUM(IF('2013'!$A$2:$A$50=$A97,TRUNC('2013'!O$2:O$50),0))+SUM(IF('2012'!$A$2:$A$50=$A97,TRUNC('2012'!O$2:O$50),0))</f>
        <v>5</v>
      </c>
      <c r="AB97" s="21" cm="1">
        <f t="array" ref="AB97">SUM(IF('2024'!$A$2:$A$50=$A97,MOD('2024'!Q$2:Q$50,1),0))+SUM(IF('2023'!$A$2:$A$50=$A97,MOD('2023'!Q$2:Q$50,1),0))+SUM(IF('2022'!$A$2:$A$50=$A97,MOD('2022'!O$2:O$50,1),0))+SUM(IF('2021'!$A$2:$A$50=$A97,MOD('2021'!O$2:O$50,1),0))+SUM(IF('2020'!$A$2:$A$50=$A97,MOD('2020'!O$2:O$50,1),0))+SUM(IF('2019'!$A$2:$A$50=$A97,MOD('2019'!O$2:O$50,1),0))+SUM(IF('2018'!$A$2:$A$50=$A97,MOD('2018'!O$2:O$50,1),0))+SUM(IF('2017'!$A$2:$A$50=$A97,MOD('2017'!O$2:O$50,1),0))+SUM(IF('2016'!$A$2:$A$50=$A97,MOD('2016'!O$2:O$50,1),0))+SUM(IF('2015'!$A$2:$A$50=$A97,MOD('2015'!O$2:O$50,1),0))+SUM(IF('2014'!$A$2:$A$50=$A97,MOD('2014'!O$2:O$50,1),0))+SUM(IF('2013'!$A$2:$A$50=$A97,MOD('2013'!O$2:O$50,1),0))+SUM(IF('2012'!$A$2:$A$50=$A97,MOD('2012'!O$2:O$50,1),0))</f>
        <v>0</v>
      </c>
      <c r="AC97" s="21">
        <f t="shared" si="6"/>
        <v>0</v>
      </c>
    </row>
    <row r="98" spans="1:29" ht="14.25" customHeight="1" x14ac:dyDescent="0.6">
      <c r="A98" s="13" t="s">
        <v>115</v>
      </c>
      <c r="B98" s="14">
        <f>SUMIF('2024'!$A$2:$A$50,$A98,'2024'!B$2:B$50)+SUMIF('2023'!$A$2:$A$50,$A98,'2023'!B$2:B$50)+SUMIF('2022'!$A$2:$A$50,$A98,'2022'!B$2:B$50)+SUMIF('2021'!$A$2:$A$50,$A98,'2021'!B$2:B$50)+SUMIF('2020'!$A$2:$A$50,$A98,'2020'!B$2:B$50)+SUMIF('2019'!$A$2:$A$50,$A98,'2019'!B$2:B$50)+SUMIF('2018'!$A$2:$A$50,$A98,'2018'!B$2:B$50)+SUMIF('2017'!$A$2:$A$50,$A98,'2017'!B$2:B$50)+SUMIF('2016'!$A$2:$A$50,$A98,'2016'!B$2:B$50)+SUMIF('2015'!$A$2:$A$50,$A98,'2015'!B$2:B$50)+SUMIF('2014'!$A$2:$A$50,$A98,'2014'!B$2:B$50)+SUMIF('2013'!$A$2:$A$50,$A98,'2013'!B$2:B$50)+SUMIF('2012'!$A$2:$A$50,$A98,'2012'!B$2:B$50)</f>
        <v>4</v>
      </c>
      <c r="C98" s="14">
        <f>SUMIF('2024'!$A$2:$A$50,$A98,'2024'!C$2:C$50)+SUMIF('2023'!$A$2:$A$50,$A98,'2023'!C$2:C$50)+SUMIF('2022'!$A$2:$A$50,$A98,'2022'!C$2:C$50)+SUMIF('2021'!$A$2:$A$50,$A98,'2021'!C$2:C$50)+SUMIF('2020'!$A$2:$A$50,$A98,'2020'!C$2:C$50)+SUMIF('2019'!$A$2:$A$50,$A98,'2019'!C$2:C$50)+SUMIF('2018'!$A$2:$A$50,$A98,'2018'!C$2:C$50)+SUMIF('2017'!$A$2:$A$50,$A98,'2017'!C$2:C$50)+SUMIF('2016'!$A$2:$A$50,$A98,'2016'!C$2:C$50)+SUMIF('2015'!$A$2:$A$50,$A98,'2015'!C$2:C$50)+SUMIF('2014'!$A$2:$A$50,$A98,'2014'!C$2:C$50)+SUMIF('2013'!$A$2:$A$50,$A98,'2013'!C$2:C$50)+SUMIF('2012'!$A$2:$A$50,$A98,'2012'!C$2:C$50)</f>
        <v>3</v>
      </c>
      <c r="D98" s="14">
        <f>SUMIF('2024'!$A$2:$A$50,$A98,'2024'!D$2:D$50)+SUMIF('2023'!$A$2:$A$50,$A98,'2023'!D$2:D$50)+SUMIF('2022'!$A$2:$A$50,$A98,'2022'!D$2:D$50)+SUMIF('2021'!$A$2:$A$50,$A98,'2021'!D$2:D$50)+SUMIF('2020'!$A$2:$A$50,$A98,'2020'!D$2:D$50)+SUMIF('2019'!$A$2:$A$50,$A98,'2019'!D$2:D$50)+SUMIF('2018'!$A$2:$A$50,$A98,'2018'!D$2:D$50)+SUMIF('2017'!$A$2:$A$50,$A98,'2017'!D$2:D$50)+SUMIF('2016'!$A$2:$A$50,$A98,'2016'!D$2:D$50)+SUMIF('2015'!$A$2:$A$50,$A98,'2015'!D$2:D$50)+SUMIF('2014'!$A$2:$A$50,$A98,'2014'!D$2:D$50)+SUMIF('2013'!$A$2:$A$50,$A98,'2013'!D$2:D$50)+SUMIF('2012'!$A$2:$A$50,$A98,'2012'!D$2:D$50)</f>
        <v>11</v>
      </c>
      <c r="E98" s="14" cm="1">
        <f t="array" ref="E98">MAX(IF('2024'!$A$2:$A$50=$A98,'2024'!E$2:E$50),IF('2023'!$A$2:$A$50=$A98,'2023'!E$2:E$50),IF('2022'!$A$2:$A$50=$A98,'2022'!E$2:E$50),IF('2021'!$A$2:$A$50=$A98,'2021'!E$2:E$50),IF('2020'!$A$2:$A$50=$A98,'2020'!E$2:E$50),IF('2019'!$A$2:$A$50=$A98,'2019'!E$2:E$50),IF('2018'!$A$2:$A$50=$A98,'2018'!E$2:E$50),IF('2017'!$A$2:$A$50=$A98,'2017'!E$2:E$50),IF('2016'!$A$2:$A$50=$A98,'2016'!E$2:E$50),IF('2015'!$A$2:$A$50=$A98,'2015'!E$2:E$50),IF('2014'!$A$2:$A$50=$A98,'2014'!E$2:E$50),IF('2013'!$A$2:$A$50=$A98,'2013'!E$2:E$50),IF('2012'!$A$2:$A$50=$A98,'2012'!E$2:E$50))</f>
        <v>10</v>
      </c>
      <c r="F98" s="14">
        <f>SUMIF('2024'!$A$2:$A$50,$A98,'2024'!F$2:F$50)+SUMIF('2023'!$A$2:$A$50,$A98,'2023'!F$2:F$50)+SUMIF('2022'!$A$2:$A$50,$A98,'2022'!F$2:F$50)+SUMIF('2021'!$A$2:$A$50,$A98,'2021'!F$2:F$50)+SUMIF('2020'!$A$2:$A$50,$A98,'2020'!F$2:F$50)+SUMIF('2019'!$A$2:$A$50,$A98,'2019'!F$2:F$50)+SUMIF('2018'!$A$2:$A$50,$A98,'2018'!F$2:F$50)+SUMIF('2017'!$A$2:$A$50,$A98,'2017'!F$2:F$50)+SUMIF('2016'!$A$2:$A$50,$A98,'2016'!F$2:F$50)+SUMIF('2015'!$A$2:$A$50,$A98,'2015'!F$2:F$50)+SUMIF('2014'!$A$2:$A$50,$A98,'2014'!F$2:F$50)+SUMIF('2013'!$A$2:$A$50,$A98,'2013'!F$2:F$50)+SUMIF('2012'!$A$2:$A$50,$A98,'2012'!F$2:F$50)</f>
        <v>1</v>
      </c>
      <c r="G98" s="15">
        <f t="shared" ref="G98:G129" si="19">IFERROR(D98/(C98-F98),0)</f>
        <v>5.5</v>
      </c>
      <c r="H98" s="14">
        <f>SUMIF('2024'!$A$2:$A$50,$A98,'2024'!H$2:H$50)+SUMIF('2023'!$A$2:$A$50,$A98,'2023'!H$2:H$50)+SUMIF('2022'!$A$2:$A$50,$A98,'2022'!H$2:H$50)+SUMIF('2021'!$A$2:$A$50,$A98,'2021'!H$2:H$50)+SUMIF('2020'!$A$2:$A$50,$A98,'2020'!H$2:H$50)+SUMIF('2019'!$A$2:$A$50,$A98,'2019'!H$2:H$50)+SUMIF('2018'!$A$2:$A$50,$A98,'2018'!H$2:H$50)+SUMIF('2017'!$A$2:$A$50,$A98,'2017'!H$2:H$50)+SUMIF('2016'!$A$2:$A$50,$A98,'2016'!H$2:H$50)+SUMIF('2015'!$A$2:$A$50,$A98,'2015'!H$2:H$50)+SUMIF('2014'!$A$2:$A$50,$A98,'2014'!H$2:H$50)+SUMIF('2013'!$A$2:$A$50,$A98,'2013'!H$2:H$50)+SUMIF('2012'!$A$2:$A$50,$A98,'2012'!H$2:H$50)</f>
        <v>0</v>
      </c>
      <c r="I98" s="14">
        <f>SUMIF('2024'!$A$2:$A$50,$A98,'2024'!I$2:I$50)+SUMIF('2023'!$A$2:$A$50,$A98,'2023'!I$2:I$50)+SUMIF('2022'!$A$2:$A$50,$A98,'2022'!I$2:I$50)+SUMIF('2021'!$A$2:$A$50,$A98,'2021'!I$2:I$50)+SUMIF('2020'!$A$2:$A$50,$A98,'2020'!I$2:I$50)+SUMIF('2019'!$A$2:$A$50,$A98,'2019'!I$2:I$50)+SUMIF('2018'!$A$2:$A$50,$A98,'2018'!I$2:I$50)+SUMIF('2017'!$A$2:$A$50,$A98,'2017'!I$2:I$50)+SUMIF('2016'!$A$2:$A$50,$A98,'2016'!I$2:I$50)+SUMIF('2015'!$A$2:$A$50,$A98,'2015'!I$2:I$50)+SUMIF('2014'!$A$2:$A$50,$A98,'2014'!I$2:I$50)+SUMIF('2013'!$A$2:$A$50,$A98,'2013'!I$2:I$50)+SUMIF('2012'!$A$2:$A$50,$A98,'2012'!I$2:I$50)</f>
        <v>0</v>
      </c>
      <c r="J98" s="14">
        <f>SUMIF('2024'!$A$2:$A$50,$A98,'2024'!J$2:J$50)+SUMIF('2023'!$A$2:$A$50,$A98,'2023'!J$2:J$50)</f>
        <v>0</v>
      </c>
      <c r="K98" s="14">
        <f>SUMIF('2024'!$A$2:$A$50,$A98,'2024'!K$2:K$50)+SUMIF('2023'!$A$2:$A$50,$A98,'2023'!K$2:K$50)</f>
        <v>0</v>
      </c>
      <c r="L98" s="14">
        <f>SUMIF('2024'!$A$2:$A$50,$A98,'2024'!L$2:L$50)+SUMIF('2023'!$A$2:$A$50,$A98,'2023'!L$2:L$50)+SUMIF('2022'!$A$2:$A$50,$A98,'2022'!J$2:J$50)+SUMIF('2021'!$A$2:$A$50,$A98,'2021'!J$2:J$50)+SUMIF('2020'!$A$2:$A$50,$A98,'2020'!J$2:J$50)+SUMIF('2019'!$A$2:$A$50,$A98,'2019'!J$2:J$50)+SUMIF('2018'!$A$2:$A$50,$A98,'2018'!J$2:J$50)+SUMIF('2017'!$A$2:$A$50,$A98,'2017'!J$2:J$50)+SUMIF('2016'!$A$2:$A$50,$A98,'2016'!J$2:J$50)+SUMIF('2015'!$A$2:$A$50,$A98,'2015'!J$2:J$50)+SUMIF('2014'!$A$2:$A$50,$A98,'2014'!J$2:J$50)+SUMIF('2013'!$A$2:$A$50,$A98,'2013'!J$2:J$50)+SUMIF('2012'!$A$2:$A$50,$A98,'2012'!J$2:J$50)</f>
        <v>1</v>
      </c>
      <c r="M98" s="14">
        <f>SUMIF('2024'!$A$2:$A$50,$A98,'2024'!M$2:M$50)+SUMIF('2023'!$A$2:$A$50,$A98,'2023'!M$2:M$50)+SUMIF('2022'!$A$2:$A$50,$A98,'2022'!K$2:K$50)+SUMIF('2021'!$A$2:$A$50,$A98,'2021'!K$2:K$50)+SUMIF('2020'!$A$2:$A$50,$A98,'2020'!K$2:K$50)+SUMIF('2019'!$A$2:$A$50,$A98,'2019'!K$2:K$50)+SUMIF('2018'!$A$2:$A$50,$A98,'2018'!K$2:K$50)+SUMIF('2017'!$A$2:$A$50,$A98,'2017'!K$2:K$50)+SUMIF('2016'!$A$2:$A$50,$A98,'2016'!K$2:K$50)+SUMIF('2015'!$A$2:$A$50,$A98,'2015'!K$2:K$50)+SUMIF('2014'!$A$2:$A$50,$A98,'2014'!K$2:K$50)+SUMIF('2013'!$A$2:$A$50,$A98,'2013'!K$2:K$50)+SUMIF('2012'!$A$2:$A$50,$A98,'2012'!K$2:K$50)</f>
        <v>0</v>
      </c>
      <c r="N98" s="14">
        <f>SUMIF('2024'!$A$2:$A$50,$A98,'2024'!N$2:N$50)+SUMIF('2023'!$A$2:$A$50,$A98,'2023'!N$2:N$50)+SUMIF('2022'!$A$2:$A$50,$A98,'2022'!L$2:L$50)+SUMIF('2021'!$A$2:$A$50,$A98,'2021'!L$2:L$50)+SUMIF('2020'!$A$2:$A$50,$A98,'2020'!L$2:L$50)+SUMIF('2019'!$A$2:$A$50,$A98,'2019'!L$2:L$50)+SUMIF('2018'!$A$2:$A$50,$A98,'2018'!L$2:L$50)+SUMIF('2017'!$A$2:$A$50,$A98,'2017'!L$2:L$50)+SUMIF('2016'!$A$2:$A$50,$A98,'2016'!L$2:L$50)+SUMIF('2015'!$A$2:$A$50,$A98,'2015'!L$2:L$50)+SUMIF('2014'!$A$2:$A$50,$A98,'2014'!L$2:L$50)+SUMIF('2013'!$A$2:$A$50,$A98,'2013'!L$2:L$50)+SUMIF('2012'!$A$2:$A$50,$A98,'2012'!L$2:L$50)</f>
        <v>0</v>
      </c>
      <c r="O98" s="14">
        <f>SUMIF('2024'!$A$2:$A$50,$A98,'2024'!O$2:O$50)+SUMIF('2023'!$A$2:$A$50,$A98,'2023'!O$2:O$50)+SUMIF('2022'!$A$2:$A$50,$A98,'2022'!M$2:M$50)+SUMIF('2021'!$A$2:$A$50,$A98,'2021'!M$2:M$50)+SUMIF('2020'!$A$2:$A$50,$A98,'2020'!M$2:M$50)+SUMIF('2019'!$A$2:$A$50,$A98,'2019'!M$2:M$50)+SUMIF('2018'!$A$2:$A$50,$A98,'2018'!M$2:M$50)+SUMIF('2017'!$A$2:$A$50,$A98,'2017'!M$2:M$50)+SUMIF('2016'!$A$2:$A$50,$A98,'2016'!M$2:M$50)+SUMIF('2015'!$A$2:$A$50,$A98,'2015'!M$2:M$50)+SUMIF('2014'!$A$2:$A$50,$A98,'2014'!M$2:M$50)+SUMIF('2013'!$A$2:$A$50,$A98,'2013'!M$2:M$50)+SUMIF('2012'!$A$2:$A$50,$A98,'2012'!M$2:M$50)</f>
        <v>0</v>
      </c>
      <c r="P98" s="14">
        <f t="shared" ref="P98:P129" si="20">M98+N98+O98</f>
        <v>0</v>
      </c>
      <c r="Q98" s="14">
        <f t="shared" ref="Q98:Q108" si="21">AA98+AC98</f>
        <v>12</v>
      </c>
      <c r="R98" s="14">
        <f>SUMIF('2024'!$A$2:$A$50,$A98,'2024'!R$2:R$50)+SUMIF('2023'!$A$2:$A$50,$A98,'2023'!R$2:R$50)+SUMIF('2022'!$A$2:$A$50,$A98,'2022'!P$2:P$50)+SUMIF('2021'!$A$2:$A$50,$A98,'2021'!P$2:P$50)+SUMIF('2020'!$A$2:$A$50,$A98,'2020'!P$2:P$50)+SUMIF('2019'!$A$2:$A$50,$A98,'2019'!P$2:P$50)+SUMIF('2018'!$A$2:$A$50,$A98,'2018'!P$2:P$50)+SUMIF('2017'!$A$2:$A$50,$A98,'2017'!P$2:P$50)+SUMIF('2016'!$A$2:$A$50,$A98,'2016'!P$2:P$50)+SUMIF('2015'!$A$2:$A$50,$A98,'2015'!P$2:P$50)+SUMIF('2014'!$A$2:$A$50,$A98,'2014'!P$2:P$50)+SUMIF('2013'!$A$2:$A$50,$A98,'2013'!P$2:P$50)+SUMIF('2012'!$A$2:$A$50,$A98,'2012'!P$2:P$50)</f>
        <v>110</v>
      </c>
      <c r="S98" s="14">
        <f>SUMIF('2024'!$A$2:$A$50,$A98,'2024'!S$2:S$50)+SUMIF('2023'!$A$2:$A$50,$A98,'2023'!S$2:S$50)+SUMIF('2022'!$A$2:$A$50,$A98,'2022'!Q$2:Q$50)+SUMIF('2021'!$A$2:$A$50,$A98,'2021'!Q$2:Q$50)+SUMIF('2020'!$A$2:$A$50,$A98,'2020'!Q$2:Q$50)+SUMIF('2019'!$A$2:$A$50,$A98,'2019'!Q$2:Q$50)+SUMIF('2018'!$A$2:$A$50,$A98,'2018'!Q$2:Q$50)+SUMIF('2017'!$A$2:$A$50,$A98,'2017'!Q$2:Q$50)+SUMIF('2016'!$A$2:$A$50,$A98,'2016'!Q$2:Q$50)+SUMIF('2015'!$A$2:$A$50,$A98,'2015'!Q$2:Q$50)+SUMIF('2014'!$A$2:$A$50,$A98,'2014'!Q$2:Q$50)+SUMIF('2013'!$A$2:$A$50,$A98,'2013'!Q$2:Q$50)+SUMIF('2012'!$A$2:$A$50,$A98,'2012'!Q$2:Q$50)</f>
        <v>1</v>
      </c>
      <c r="T98" s="15">
        <f t="shared" ref="T98:T129" si="22">IFERROR(R98/S98," ")</f>
        <v>110</v>
      </c>
      <c r="U98" s="15">
        <f t="shared" ref="U98:U108" si="23">IFERROR(R98/Q98," ")</f>
        <v>9.1666666666666661</v>
      </c>
      <c r="V98" s="16">
        <f t="shared" ref="V98:V108" si="24">IFERROR(((TRUNC(Q98)*6)+(MOD(Q98,1)*10))/S98," ")</f>
        <v>72</v>
      </c>
      <c r="W98" s="17" cm="1">
        <f t="array" ref="W98">MAX(IF('2024'!$A$2:$A$50=$A98,'2024'!$W$2:$W$50),IF('2023'!$A$2:$A$50=$A98,'2023'!$W$2:$W$50),IF('2022'!$A$2:$A$50=$A98,'2022'!$U$2:U$50),IF('2021'!$A$2:$A$50=$A98,'2021'!$U$2:U$50),IF('2020'!$A$2:$A$50=$A98,'2020'!$U$2:U$50),IF('2019'!$A$2:$A$50=$A98,'2019'!$U$2:U$50),IF('2018'!$A$2:$A$50=$A98,'2018'!$U$2:U$50),IF('2017'!$A$2:$A$50=$A98,'2017'!$U$2:U$50),IF('2016'!$A$2:$A$50=$A98,'2016'!$U$2:U$50),IF('2015'!$A$2:$A$50=$A98,'2015'!$U$2:U$50),IF('2014'!$A$2:$A$50=$A98,'2014'!$U$2:U$50),IF('2013'!$A$2:$A$50=$A98,'2013'!$U$2:U$50),IF('2012'!$A$2:$A$50=$A98,'2012'!$U$2:U$50))</f>
        <v>1</v>
      </c>
      <c r="X98" s="18" t="s">
        <v>23</v>
      </c>
      <c r="Y98" s="19" cm="1">
        <f t="array" ref="Y98">MIN(IF(IF('2024'!$A$2:A$50=$A98,1,0)*IF('2024'!$W$2:$W$50=$W98,1,0)&gt;0,'2024'!$Y$2:$Y$50),IF(IF('2023'!$A$2:A$50=$A98,1,0)*IF('2023'!$W$2:$W$50=$W98,1,0)&gt;0,'2023'!$Y$2:$Y$50),IF(IF('2022'!$A$2:A$50=$A98,1,0)*IF('2022'!$U$2:$U$50=$W98,1,0)&gt;0,'2022'!$W$2:$W$50),IF(IF('2021'!$A$2:A$50=$A98,1,0)*IF('2021'!$U$2:$U$50=$W98,1,0)&gt;0,'2021'!$W$2:$W$50),IF(IF('2020'!$A$2:A$50=$A98,1,0)*IF('2020'!$U$2:$U$50=$W98,1,0)&gt;0,'2020'!$W$2:$W$50),IF(IF('2019'!$A$2:A$50=$A98,1,0)*IF('2019'!$U$2:$U$50=$W98,1,0)&gt;0,'2019'!$W$2:$W$50),IF(IF('2018'!$A$2:A$50=$A98,1,0)*IF('2018'!$U$2:$U$50=$W98,1,0)&gt;0,'2018'!$W$2:$W$50),IF(IF('2017'!$A$2:A$50=$A98,1,0)*IF('2017'!$U$2:$U$50=$W98,1,0)&gt;0,'2017'!$W$2:$W$50),IF(IF('2016'!$A$2:A$50=$A98,1,0)*IF('2016'!$U$2:$U$50=$W98,1,0)&gt;0,'2016'!$W$2:$W$50),IF(IF('2015'!$A$2:A$50=$A98,1,0)*IF('2015'!$U$2:$U$50=$W98,1,0)&gt;0,'2015'!$W$2:$W$50),IF(IF('2014'!$A$2:A$50=$A98,1,0)*IF('2014'!$U$2:$U$50=$W98,1,0)&gt;0,'2014'!$W$2:$W$50),IF(IF('2013'!$A$2:A$50=$A98,1,0)*IF('2013'!$U$2:$U$50=$W98,1,0)&gt;0,'2013'!$W$2:$W$50),IF(IF('2012'!$A$2:A$50=$A98,1,0)*IF('2012'!$U$2:$U$50=$W98,1,0)&gt;0,'2012'!$W$2:$W$50))</f>
        <v>14</v>
      </c>
      <c r="Z98" s="20"/>
      <c r="AA98" s="21" cm="1">
        <f t="array" ref="AA98">SUM(IF('2024'!$A$2:$A$50=$A98,TRUNC('2024'!Q$2:Q$50),0))+SUM(IF('2023'!$A$2:$A$50=$A98,TRUNC('2023'!Q$2:Q$50),0))+SUM(IF('2022'!$A$2:$A$50=$A98,TRUNC('2022'!O$2:O$50),0))+SUM(IF('2021'!$A$2:$A$50=$A98,TRUNC('2021'!O$2:O$50),0))+SUM(IF('2020'!$A$2:$A$50=$A98,TRUNC('2020'!O$2:O$50),0))+SUM(IF('2019'!$A$2:$A$50=$A98,TRUNC('2019'!O$2:O$50),0))+SUM(IF('2018'!$A$2:$A$50=$A98,TRUNC('2018'!O$2:O$50),0))+SUM(IF('2017'!$A$2:$A$50=$A98,TRUNC('2017'!O$2:O$50),0))+SUM(IF('2016'!$A$2:$A$50=$A98,TRUNC('2016'!O$2:O$50),0))+SUM(IF('2015'!$A$2:$A$50=$A98,TRUNC('2015'!O$2:O$50),0))+SUM(IF('2014'!$A$2:$A$50=$A98,TRUNC('2014'!O$2:O$50),0))+SUM(IF('2013'!$A$2:$A$50=$A98,TRUNC('2013'!O$2:O$50),0))+SUM(IF('2012'!$A$2:$A$50=$A98,TRUNC('2012'!O$2:O$50),0))</f>
        <v>12</v>
      </c>
      <c r="AB98" s="21" cm="1">
        <f t="array" ref="AB98">SUM(IF('2024'!$A$2:$A$50=$A98,MOD('2024'!Q$2:Q$50,1),0))+SUM(IF('2023'!$A$2:$A$50=$A98,MOD('2023'!Q$2:Q$50,1),0))+SUM(IF('2022'!$A$2:$A$50=$A98,MOD('2022'!O$2:O$50,1),0))+SUM(IF('2021'!$A$2:$A$50=$A98,MOD('2021'!O$2:O$50,1),0))+SUM(IF('2020'!$A$2:$A$50=$A98,MOD('2020'!O$2:O$50,1),0))+SUM(IF('2019'!$A$2:$A$50=$A98,MOD('2019'!O$2:O$50,1),0))+SUM(IF('2018'!$A$2:$A$50=$A98,MOD('2018'!O$2:O$50,1),0))+SUM(IF('2017'!$A$2:$A$50=$A98,MOD('2017'!O$2:O$50,1),0))+SUM(IF('2016'!$A$2:$A$50=$A98,MOD('2016'!O$2:O$50,1),0))+SUM(IF('2015'!$A$2:$A$50=$A98,MOD('2015'!O$2:O$50,1),0))+SUM(IF('2014'!$A$2:$A$50=$A98,MOD('2014'!O$2:O$50,1),0))+SUM(IF('2013'!$A$2:$A$50=$A98,MOD('2013'!O$2:O$50,1),0))+SUM(IF('2012'!$A$2:$A$50=$A98,MOD('2012'!O$2:O$50,1),0))</f>
        <v>0</v>
      </c>
      <c r="AC98" s="21">
        <f t="shared" si="6"/>
        <v>0</v>
      </c>
    </row>
    <row r="99" spans="1:29" ht="14.25" customHeight="1" x14ac:dyDescent="0.6">
      <c r="A99" s="13" t="s">
        <v>116</v>
      </c>
      <c r="B99" s="14">
        <f>SUMIF('2024'!$A$2:$A$50,$A99,'2024'!B$2:B$50)+SUMIF('2023'!$A$2:$A$50,$A99,'2023'!B$2:B$50)+SUMIF('2022'!$A$2:$A$50,$A99,'2022'!B$2:B$50)+SUMIF('2021'!$A$2:$A$50,$A99,'2021'!B$2:B$50)+SUMIF('2020'!$A$2:$A$50,$A99,'2020'!B$2:B$50)+SUMIF('2019'!$A$2:$A$50,$A99,'2019'!B$2:B$50)+SUMIF('2018'!$A$2:$A$50,$A99,'2018'!B$2:B$50)+SUMIF('2017'!$A$2:$A$50,$A99,'2017'!B$2:B$50)+SUMIF('2016'!$A$2:$A$50,$A99,'2016'!B$2:B$50)+SUMIF('2015'!$A$2:$A$50,$A99,'2015'!B$2:B$50)+SUMIF('2014'!$A$2:$A$50,$A99,'2014'!B$2:B$50)+SUMIF('2013'!$A$2:$A$50,$A99,'2013'!B$2:B$50)+SUMIF('2012'!$A$2:$A$50,$A99,'2012'!B$2:B$50)</f>
        <v>3</v>
      </c>
      <c r="C99" s="14">
        <f>SUMIF('2024'!$A$2:$A$50,$A99,'2024'!C$2:C$50)+SUMIF('2023'!$A$2:$A$50,$A99,'2023'!C$2:C$50)+SUMIF('2022'!$A$2:$A$50,$A99,'2022'!C$2:C$50)+SUMIF('2021'!$A$2:$A$50,$A99,'2021'!C$2:C$50)+SUMIF('2020'!$A$2:$A$50,$A99,'2020'!C$2:C$50)+SUMIF('2019'!$A$2:$A$50,$A99,'2019'!C$2:C$50)+SUMIF('2018'!$A$2:$A$50,$A99,'2018'!C$2:C$50)+SUMIF('2017'!$A$2:$A$50,$A99,'2017'!C$2:C$50)+SUMIF('2016'!$A$2:$A$50,$A99,'2016'!C$2:C$50)+SUMIF('2015'!$A$2:$A$50,$A99,'2015'!C$2:C$50)+SUMIF('2014'!$A$2:$A$50,$A99,'2014'!C$2:C$50)+SUMIF('2013'!$A$2:$A$50,$A99,'2013'!C$2:C$50)+SUMIF('2012'!$A$2:$A$50,$A99,'2012'!C$2:C$50)</f>
        <v>2</v>
      </c>
      <c r="D99" s="14">
        <f>SUMIF('2024'!$A$2:$A$50,$A99,'2024'!D$2:D$50)+SUMIF('2023'!$A$2:$A$50,$A99,'2023'!D$2:D$50)+SUMIF('2022'!$A$2:$A$50,$A99,'2022'!D$2:D$50)+SUMIF('2021'!$A$2:$A$50,$A99,'2021'!D$2:D$50)+SUMIF('2020'!$A$2:$A$50,$A99,'2020'!D$2:D$50)+SUMIF('2019'!$A$2:$A$50,$A99,'2019'!D$2:D$50)+SUMIF('2018'!$A$2:$A$50,$A99,'2018'!D$2:D$50)+SUMIF('2017'!$A$2:$A$50,$A99,'2017'!D$2:D$50)+SUMIF('2016'!$A$2:$A$50,$A99,'2016'!D$2:D$50)+SUMIF('2015'!$A$2:$A$50,$A99,'2015'!D$2:D$50)+SUMIF('2014'!$A$2:$A$50,$A99,'2014'!D$2:D$50)+SUMIF('2013'!$A$2:$A$50,$A99,'2013'!D$2:D$50)+SUMIF('2012'!$A$2:$A$50,$A99,'2012'!D$2:D$50)</f>
        <v>19</v>
      </c>
      <c r="E99" s="14" cm="1">
        <f t="array" ref="E99">MAX(IF('2024'!$A$2:$A$50=$A99,'2024'!E$2:E$50),IF('2023'!$A$2:$A$50=$A99,'2023'!E$2:E$50),IF('2022'!$A$2:$A$50=$A99,'2022'!E$2:E$50),IF('2021'!$A$2:$A$50=$A99,'2021'!E$2:E$50),IF('2020'!$A$2:$A$50=$A99,'2020'!E$2:E$50),IF('2019'!$A$2:$A$50=$A99,'2019'!E$2:E$50),IF('2018'!$A$2:$A$50=$A99,'2018'!E$2:E$50),IF('2017'!$A$2:$A$50=$A99,'2017'!E$2:E$50),IF('2016'!$A$2:$A$50=$A99,'2016'!E$2:E$50),IF('2015'!$A$2:$A$50=$A99,'2015'!E$2:E$50),IF('2014'!$A$2:$A$50=$A99,'2014'!E$2:E$50),IF('2013'!$A$2:$A$50=$A99,'2013'!E$2:E$50),IF('2012'!$A$2:$A$50=$A99,'2012'!E$2:E$50))</f>
        <v>14</v>
      </c>
      <c r="F99" s="14">
        <f>SUMIF('2024'!$A$2:$A$50,$A99,'2024'!F$2:F$50)+SUMIF('2023'!$A$2:$A$50,$A99,'2023'!F$2:F$50)+SUMIF('2022'!$A$2:$A$50,$A99,'2022'!F$2:F$50)+SUMIF('2021'!$A$2:$A$50,$A99,'2021'!F$2:F$50)+SUMIF('2020'!$A$2:$A$50,$A99,'2020'!F$2:F$50)+SUMIF('2019'!$A$2:$A$50,$A99,'2019'!F$2:F$50)+SUMIF('2018'!$A$2:$A$50,$A99,'2018'!F$2:F$50)+SUMIF('2017'!$A$2:$A$50,$A99,'2017'!F$2:F$50)+SUMIF('2016'!$A$2:$A$50,$A99,'2016'!F$2:F$50)+SUMIF('2015'!$A$2:$A$50,$A99,'2015'!F$2:F$50)+SUMIF('2014'!$A$2:$A$50,$A99,'2014'!F$2:F$50)+SUMIF('2013'!$A$2:$A$50,$A99,'2013'!F$2:F$50)+SUMIF('2012'!$A$2:$A$50,$A99,'2012'!F$2:F$50)</f>
        <v>1</v>
      </c>
      <c r="G99" s="15">
        <f t="shared" si="19"/>
        <v>19</v>
      </c>
      <c r="H99" s="14">
        <f>SUMIF('2024'!$A$2:$A$50,$A99,'2024'!H$2:H$50)+SUMIF('2023'!$A$2:$A$50,$A99,'2023'!H$2:H$50)+SUMIF('2022'!$A$2:$A$50,$A99,'2022'!H$2:H$50)+SUMIF('2021'!$A$2:$A$50,$A99,'2021'!H$2:H$50)+SUMIF('2020'!$A$2:$A$50,$A99,'2020'!H$2:H$50)+SUMIF('2019'!$A$2:$A$50,$A99,'2019'!H$2:H$50)+SUMIF('2018'!$A$2:$A$50,$A99,'2018'!H$2:H$50)+SUMIF('2017'!$A$2:$A$50,$A99,'2017'!H$2:H$50)+SUMIF('2016'!$A$2:$A$50,$A99,'2016'!H$2:H$50)+SUMIF('2015'!$A$2:$A$50,$A99,'2015'!H$2:H$50)+SUMIF('2014'!$A$2:$A$50,$A99,'2014'!H$2:H$50)+SUMIF('2013'!$A$2:$A$50,$A99,'2013'!H$2:H$50)+SUMIF('2012'!$A$2:$A$50,$A99,'2012'!H$2:H$50)</f>
        <v>0</v>
      </c>
      <c r="I99" s="14">
        <f>SUMIF('2024'!$A$2:$A$50,$A99,'2024'!I$2:I$50)+SUMIF('2023'!$A$2:$A$50,$A99,'2023'!I$2:I$50)+SUMIF('2022'!$A$2:$A$50,$A99,'2022'!I$2:I$50)+SUMIF('2021'!$A$2:$A$50,$A99,'2021'!I$2:I$50)+SUMIF('2020'!$A$2:$A$50,$A99,'2020'!I$2:I$50)+SUMIF('2019'!$A$2:$A$50,$A99,'2019'!I$2:I$50)+SUMIF('2018'!$A$2:$A$50,$A99,'2018'!I$2:I$50)+SUMIF('2017'!$A$2:$A$50,$A99,'2017'!I$2:I$50)+SUMIF('2016'!$A$2:$A$50,$A99,'2016'!I$2:I$50)+SUMIF('2015'!$A$2:$A$50,$A99,'2015'!I$2:I$50)+SUMIF('2014'!$A$2:$A$50,$A99,'2014'!I$2:I$50)+SUMIF('2013'!$A$2:$A$50,$A99,'2013'!I$2:I$50)+SUMIF('2012'!$A$2:$A$50,$A99,'2012'!I$2:I$50)</f>
        <v>0</v>
      </c>
      <c r="J99" s="14">
        <f>SUMIF('2024'!$A$2:$A$50,$A99,'2024'!J$2:J$50)+SUMIF('2023'!$A$2:$A$50,$A99,'2023'!J$2:J$50)</f>
        <v>0</v>
      </c>
      <c r="K99" s="14">
        <f>SUMIF('2024'!$A$2:$A$50,$A99,'2024'!K$2:K$50)+SUMIF('2023'!$A$2:$A$50,$A99,'2023'!K$2:K$50)</f>
        <v>0</v>
      </c>
      <c r="L99" s="14">
        <f>SUMIF('2024'!$A$2:$A$50,$A99,'2024'!L$2:L$50)+SUMIF('2023'!$A$2:$A$50,$A99,'2023'!L$2:L$50)+SUMIF('2022'!$A$2:$A$50,$A99,'2022'!J$2:J$50)+SUMIF('2021'!$A$2:$A$50,$A99,'2021'!J$2:J$50)+SUMIF('2020'!$A$2:$A$50,$A99,'2020'!J$2:J$50)+SUMIF('2019'!$A$2:$A$50,$A99,'2019'!J$2:J$50)+SUMIF('2018'!$A$2:$A$50,$A99,'2018'!J$2:J$50)+SUMIF('2017'!$A$2:$A$50,$A99,'2017'!J$2:J$50)+SUMIF('2016'!$A$2:$A$50,$A99,'2016'!J$2:J$50)+SUMIF('2015'!$A$2:$A$50,$A99,'2015'!J$2:J$50)+SUMIF('2014'!$A$2:$A$50,$A99,'2014'!J$2:J$50)+SUMIF('2013'!$A$2:$A$50,$A99,'2013'!J$2:J$50)+SUMIF('2012'!$A$2:$A$50,$A99,'2012'!J$2:J$50)</f>
        <v>0</v>
      </c>
      <c r="M99" s="14">
        <f>SUMIF('2024'!$A$2:$A$50,$A99,'2024'!M$2:M$50)+SUMIF('2023'!$A$2:$A$50,$A99,'2023'!M$2:M$50)+SUMIF('2022'!$A$2:$A$50,$A99,'2022'!K$2:K$50)+SUMIF('2021'!$A$2:$A$50,$A99,'2021'!K$2:K$50)+SUMIF('2020'!$A$2:$A$50,$A99,'2020'!K$2:K$50)+SUMIF('2019'!$A$2:$A$50,$A99,'2019'!K$2:K$50)+SUMIF('2018'!$A$2:$A$50,$A99,'2018'!K$2:K$50)+SUMIF('2017'!$A$2:$A$50,$A99,'2017'!K$2:K$50)+SUMIF('2016'!$A$2:$A$50,$A99,'2016'!K$2:K$50)+SUMIF('2015'!$A$2:$A$50,$A99,'2015'!K$2:K$50)+SUMIF('2014'!$A$2:$A$50,$A99,'2014'!K$2:K$50)+SUMIF('2013'!$A$2:$A$50,$A99,'2013'!K$2:K$50)+SUMIF('2012'!$A$2:$A$50,$A99,'2012'!K$2:K$50)</f>
        <v>4</v>
      </c>
      <c r="N99" s="14">
        <f>SUMIF('2024'!$A$2:$A$50,$A99,'2024'!N$2:N$50)+SUMIF('2023'!$A$2:$A$50,$A99,'2023'!N$2:N$50)+SUMIF('2022'!$A$2:$A$50,$A99,'2022'!L$2:L$50)+SUMIF('2021'!$A$2:$A$50,$A99,'2021'!L$2:L$50)+SUMIF('2020'!$A$2:$A$50,$A99,'2020'!L$2:L$50)+SUMIF('2019'!$A$2:$A$50,$A99,'2019'!L$2:L$50)+SUMIF('2018'!$A$2:$A$50,$A99,'2018'!L$2:L$50)+SUMIF('2017'!$A$2:$A$50,$A99,'2017'!L$2:L$50)+SUMIF('2016'!$A$2:$A$50,$A99,'2016'!L$2:L$50)+SUMIF('2015'!$A$2:$A$50,$A99,'2015'!L$2:L$50)+SUMIF('2014'!$A$2:$A$50,$A99,'2014'!L$2:L$50)+SUMIF('2013'!$A$2:$A$50,$A99,'2013'!L$2:L$50)+SUMIF('2012'!$A$2:$A$50,$A99,'2012'!L$2:L$50)</f>
        <v>0</v>
      </c>
      <c r="O99" s="14">
        <f>SUMIF('2024'!$A$2:$A$50,$A99,'2024'!O$2:O$50)+SUMIF('2023'!$A$2:$A$50,$A99,'2023'!O$2:O$50)+SUMIF('2022'!$A$2:$A$50,$A99,'2022'!M$2:M$50)+SUMIF('2021'!$A$2:$A$50,$A99,'2021'!M$2:M$50)+SUMIF('2020'!$A$2:$A$50,$A99,'2020'!M$2:M$50)+SUMIF('2019'!$A$2:$A$50,$A99,'2019'!M$2:M$50)+SUMIF('2018'!$A$2:$A$50,$A99,'2018'!M$2:M$50)+SUMIF('2017'!$A$2:$A$50,$A99,'2017'!M$2:M$50)+SUMIF('2016'!$A$2:$A$50,$A99,'2016'!M$2:M$50)+SUMIF('2015'!$A$2:$A$50,$A99,'2015'!M$2:M$50)+SUMIF('2014'!$A$2:$A$50,$A99,'2014'!M$2:M$50)+SUMIF('2013'!$A$2:$A$50,$A99,'2013'!M$2:M$50)+SUMIF('2012'!$A$2:$A$50,$A99,'2012'!M$2:M$50)</f>
        <v>0</v>
      </c>
      <c r="P99" s="14">
        <f t="shared" si="20"/>
        <v>4</v>
      </c>
      <c r="Q99" s="14">
        <f t="shared" si="21"/>
        <v>3</v>
      </c>
      <c r="R99" s="14">
        <f>SUMIF('2024'!$A$2:$A$50,$A99,'2024'!R$2:R$50)+SUMIF('2023'!$A$2:$A$50,$A99,'2023'!R$2:R$50)+SUMIF('2022'!$A$2:$A$50,$A99,'2022'!P$2:P$50)+SUMIF('2021'!$A$2:$A$50,$A99,'2021'!P$2:P$50)+SUMIF('2020'!$A$2:$A$50,$A99,'2020'!P$2:P$50)+SUMIF('2019'!$A$2:$A$50,$A99,'2019'!P$2:P$50)+SUMIF('2018'!$A$2:$A$50,$A99,'2018'!P$2:P$50)+SUMIF('2017'!$A$2:$A$50,$A99,'2017'!P$2:P$50)+SUMIF('2016'!$A$2:$A$50,$A99,'2016'!P$2:P$50)+SUMIF('2015'!$A$2:$A$50,$A99,'2015'!P$2:P$50)+SUMIF('2014'!$A$2:$A$50,$A99,'2014'!P$2:P$50)+SUMIF('2013'!$A$2:$A$50,$A99,'2013'!P$2:P$50)+SUMIF('2012'!$A$2:$A$50,$A99,'2012'!P$2:P$50)</f>
        <v>10</v>
      </c>
      <c r="S99" s="14">
        <f>SUMIF('2024'!$A$2:$A$50,$A99,'2024'!S$2:S$50)+SUMIF('2023'!$A$2:$A$50,$A99,'2023'!S$2:S$50)+SUMIF('2022'!$A$2:$A$50,$A99,'2022'!Q$2:Q$50)+SUMIF('2021'!$A$2:$A$50,$A99,'2021'!Q$2:Q$50)+SUMIF('2020'!$A$2:$A$50,$A99,'2020'!Q$2:Q$50)+SUMIF('2019'!$A$2:$A$50,$A99,'2019'!Q$2:Q$50)+SUMIF('2018'!$A$2:$A$50,$A99,'2018'!Q$2:Q$50)+SUMIF('2017'!$A$2:$A$50,$A99,'2017'!Q$2:Q$50)+SUMIF('2016'!$A$2:$A$50,$A99,'2016'!Q$2:Q$50)+SUMIF('2015'!$A$2:$A$50,$A99,'2015'!Q$2:Q$50)+SUMIF('2014'!$A$2:$A$50,$A99,'2014'!Q$2:Q$50)+SUMIF('2013'!$A$2:$A$50,$A99,'2013'!Q$2:Q$50)+SUMIF('2012'!$A$2:$A$50,$A99,'2012'!Q$2:Q$50)</f>
        <v>0</v>
      </c>
      <c r="T99" s="15" t="str">
        <f t="shared" si="22"/>
        <v xml:space="preserve"> </v>
      </c>
      <c r="U99" s="15">
        <f t="shared" si="23"/>
        <v>3.3333333333333335</v>
      </c>
      <c r="V99" s="16" t="str">
        <f t="shared" si="24"/>
        <v xml:space="preserve"> </v>
      </c>
      <c r="W99" s="17" cm="1">
        <f t="array" ref="W99">MAX(IF('2024'!$A$2:$A$50=$A99,'2024'!$W$2:$W$50),IF('2023'!$A$2:$A$50=$A99,'2023'!$W$2:$W$50),IF('2022'!$A$2:$A$50=$A99,'2022'!$U$2:U$50),IF('2021'!$A$2:$A$50=$A99,'2021'!$U$2:U$50),IF('2020'!$A$2:$A$50=$A99,'2020'!$U$2:U$50),IF('2019'!$A$2:$A$50=$A99,'2019'!$U$2:U$50),IF('2018'!$A$2:$A$50=$A99,'2018'!$U$2:U$50),IF('2017'!$A$2:$A$50=$A99,'2017'!$U$2:U$50),IF('2016'!$A$2:$A$50=$A99,'2016'!$U$2:U$50),IF('2015'!$A$2:$A$50=$A99,'2015'!$U$2:U$50),IF('2014'!$A$2:$A$50=$A99,'2014'!$U$2:U$50),IF('2013'!$A$2:$A$50=$A99,'2013'!$U$2:U$50),IF('2012'!$A$2:$A$50=$A99,'2012'!$U$2:U$50))</f>
        <v>0</v>
      </c>
      <c r="X99" s="18" t="s">
        <v>23</v>
      </c>
      <c r="Y99" s="19" cm="1">
        <f t="array" ref="Y99">MIN(IF(IF('2024'!$A$2:A$50=$A99,1,0)*IF('2024'!$W$2:$W$50=$W99,1,0)&gt;0,'2024'!$Y$2:$Y$50),IF(IF('2023'!$A$2:A$50=$A99,1,0)*IF('2023'!$W$2:$W$50=$W99,1,0)&gt;0,'2023'!$Y$2:$Y$50),IF(IF('2022'!$A$2:A$50=$A99,1,0)*IF('2022'!$U$2:$U$50=$W99,1,0)&gt;0,'2022'!$W$2:$W$50),IF(IF('2021'!$A$2:A$50=$A99,1,0)*IF('2021'!$U$2:$U$50=$W99,1,0)&gt;0,'2021'!$W$2:$W$50),IF(IF('2020'!$A$2:A$50=$A99,1,0)*IF('2020'!$U$2:$U$50=$W99,1,0)&gt;0,'2020'!$W$2:$W$50),IF(IF('2019'!$A$2:A$50=$A99,1,0)*IF('2019'!$U$2:$U$50=$W99,1,0)&gt;0,'2019'!$W$2:$W$50),IF(IF('2018'!$A$2:A$50=$A99,1,0)*IF('2018'!$U$2:$U$50=$W99,1,0)&gt;0,'2018'!$W$2:$W$50),IF(IF('2017'!$A$2:A$50=$A99,1,0)*IF('2017'!$U$2:$U$50=$W99,1,0)&gt;0,'2017'!$W$2:$W$50),IF(IF('2016'!$A$2:A$50=$A99,1,0)*IF('2016'!$U$2:$U$50=$W99,1,0)&gt;0,'2016'!$W$2:$W$50),IF(IF('2015'!$A$2:A$50=$A99,1,0)*IF('2015'!$U$2:$U$50=$W99,1,0)&gt;0,'2015'!$W$2:$W$50),IF(IF('2014'!$A$2:A$50=$A99,1,0)*IF('2014'!$U$2:$U$50=$W99,1,0)&gt;0,'2014'!$W$2:$W$50),IF(IF('2013'!$A$2:A$50=$A99,1,0)*IF('2013'!$U$2:$U$50=$W99,1,0)&gt;0,'2013'!$W$2:$W$50),IF(IF('2012'!$A$2:A$50=$A99,1,0)*IF('2012'!$U$2:$U$50=$W99,1,0)&gt;0,'2012'!$W$2:$W$50))</f>
        <v>4</v>
      </c>
      <c r="Z99" s="20"/>
      <c r="AA99" s="21" cm="1">
        <f t="array" ref="AA99">SUM(IF('2024'!$A$2:$A$50=$A99,TRUNC('2024'!Q$2:Q$50),0))+SUM(IF('2023'!$A$2:$A$50=$A99,TRUNC('2023'!Q$2:Q$50),0))+SUM(IF('2022'!$A$2:$A$50=$A99,TRUNC('2022'!O$2:O$50),0))+SUM(IF('2021'!$A$2:$A$50=$A99,TRUNC('2021'!O$2:O$50),0))+SUM(IF('2020'!$A$2:$A$50=$A99,TRUNC('2020'!O$2:O$50),0))+SUM(IF('2019'!$A$2:$A$50=$A99,TRUNC('2019'!O$2:O$50),0))+SUM(IF('2018'!$A$2:$A$50=$A99,TRUNC('2018'!O$2:O$50),0))+SUM(IF('2017'!$A$2:$A$50=$A99,TRUNC('2017'!O$2:O$50),0))+SUM(IF('2016'!$A$2:$A$50=$A99,TRUNC('2016'!O$2:O$50),0))+SUM(IF('2015'!$A$2:$A$50=$A99,TRUNC('2015'!O$2:O$50),0))+SUM(IF('2014'!$A$2:$A$50=$A99,TRUNC('2014'!O$2:O$50),0))+SUM(IF('2013'!$A$2:$A$50=$A99,TRUNC('2013'!O$2:O$50),0))+SUM(IF('2012'!$A$2:$A$50=$A99,TRUNC('2012'!O$2:O$50),0))</f>
        <v>3</v>
      </c>
      <c r="AB99" s="21" cm="1">
        <f t="array" ref="AB99">SUM(IF('2024'!$A$2:$A$50=$A99,MOD('2024'!Q$2:Q$50,1),0))+SUM(IF('2023'!$A$2:$A$50=$A99,MOD('2023'!Q$2:Q$50,1),0))+SUM(IF('2022'!$A$2:$A$50=$A99,MOD('2022'!O$2:O$50,1),0))+SUM(IF('2021'!$A$2:$A$50=$A99,MOD('2021'!O$2:O$50,1),0))+SUM(IF('2020'!$A$2:$A$50=$A99,MOD('2020'!O$2:O$50,1),0))+SUM(IF('2019'!$A$2:$A$50=$A99,MOD('2019'!O$2:O$50,1),0))+SUM(IF('2018'!$A$2:$A$50=$A99,MOD('2018'!O$2:O$50,1),0))+SUM(IF('2017'!$A$2:$A$50=$A99,MOD('2017'!O$2:O$50,1),0))+SUM(IF('2016'!$A$2:$A$50=$A99,MOD('2016'!O$2:O$50,1),0))+SUM(IF('2015'!$A$2:$A$50=$A99,MOD('2015'!O$2:O$50,1),0))+SUM(IF('2014'!$A$2:$A$50=$A99,MOD('2014'!O$2:O$50,1),0))+SUM(IF('2013'!$A$2:$A$50=$A99,MOD('2013'!O$2:O$50,1),0))+SUM(IF('2012'!$A$2:$A$50=$A99,MOD('2012'!O$2:O$50,1),0))</f>
        <v>0</v>
      </c>
      <c r="AC99" s="21">
        <f t="shared" si="6"/>
        <v>0</v>
      </c>
    </row>
    <row r="100" spans="1:29" ht="14.25" customHeight="1" x14ac:dyDescent="0.6">
      <c r="A100" s="13" t="s">
        <v>117</v>
      </c>
      <c r="B100" s="14">
        <f>SUMIF('2024'!$A$2:$A$50,$A100,'2024'!B$2:B$50)+SUMIF('2023'!$A$2:$A$50,$A100,'2023'!B$2:B$50)+SUMIF('2022'!$A$2:$A$50,$A100,'2022'!B$2:B$50)+SUMIF('2021'!$A$2:$A$50,$A100,'2021'!B$2:B$50)+SUMIF('2020'!$A$2:$A$50,$A100,'2020'!B$2:B$50)+SUMIF('2019'!$A$2:$A$50,$A100,'2019'!B$2:B$50)+SUMIF('2018'!$A$2:$A$50,$A100,'2018'!B$2:B$50)+SUMIF('2017'!$A$2:$A$50,$A100,'2017'!B$2:B$50)+SUMIF('2016'!$A$2:$A$50,$A100,'2016'!B$2:B$50)+SUMIF('2015'!$A$2:$A$50,$A100,'2015'!B$2:B$50)+SUMIF('2014'!$A$2:$A$50,$A100,'2014'!B$2:B$50)+SUMIF('2013'!$A$2:$A$50,$A100,'2013'!B$2:B$50)+SUMIF('2012'!$A$2:$A$50,$A100,'2012'!B$2:B$50)</f>
        <v>10</v>
      </c>
      <c r="C100" s="14">
        <f>SUMIF('2024'!$A$2:$A$50,$A100,'2024'!C$2:C$50)+SUMIF('2023'!$A$2:$A$50,$A100,'2023'!C$2:C$50)+SUMIF('2022'!$A$2:$A$50,$A100,'2022'!C$2:C$50)+SUMIF('2021'!$A$2:$A$50,$A100,'2021'!C$2:C$50)+SUMIF('2020'!$A$2:$A$50,$A100,'2020'!C$2:C$50)+SUMIF('2019'!$A$2:$A$50,$A100,'2019'!C$2:C$50)+SUMIF('2018'!$A$2:$A$50,$A100,'2018'!C$2:C$50)+SUMIF('2017'!$A$2:$A$50,$A100,'2017'!C$2:C$50)+SUMIF('2016'!$A$2:$A$50,$A100,'2016'!C$2:C$50)+SUMIF('2015'!$A$2:$A$50,$A100,'2015'!C$2:C$50)+SUMIF('2014'!$A$2:$A$50,$A100,'2014'!C$2:C$50)+SUMIF('2013'!$A$2:$A$50,$A100,'2013'!C$2:C$50)+SUMIF('2012'!$A$2:$A$50,$A100,'2012'!C$2:C$50)</f>
        <v>8</v>
      </c>
      <c r="D100" s="14">
        <f>SUMIF('2024'!$A$2:$A$50,$A100,'2024'!D$2:D$50)+SUMIF('2023'!$A$2:$A$50,$A100,'2023'!D$2:D$50)+SUMIF('2022'!$A$2:$A$50,$A100,'2022'!D$2:D$50)+SUMIF('2021'!$A$2:$A$50,$A100,'2021'!D$2:D$50)+SUMIF('2020'!$A$2:$A$50,$A100,'2020'!D$2:D$50)+SUMIF('2019'!$A$2:$A$50,$A100,'2019'!D$2:D$50)+SUMIF('2018'!$A$2:$A$50,$A100,'2018'!D$2:D$50)+SUMIF('2017'!$A$2:$A$50,$A100,'2017'!D$2:D$50)+SUMIF('2016'!$A$2:$A$50,$A100,'2016'!D$2:D$50)+SUMIF('2015'!$A$2:$A$50,$A100,'2015'!D$2:D$50)+SUMIF('2014'!$A$2:$A$50,$A100,'2014'!D$2:D$50)+SUMIF('2013'!$A$2:$A$50,$A100,'2013'!D$2:D$50)+SUMIF('2012'!$A$2:$A$50,$A100,'2012'!D$2:D$50)</f>
        <v>229</v>
      </c>
      <c r="E100" s="14" cm="1">
        <f t="array" ref="E100">MAX(IF('2024'!$A$2:$A$50=$A100,'2024'!E$2:E$50),IF('2023'!$A$2:$A$50=$A100,'2023'!E$2:E$50),IF('2022'!$A$2:$A$50=$A100,'2022'!E$2:E$50),IF('2021'!$A$2:$A$50=$A100,'2021'!E$2:E$50),IF('2020'!$A$2:$A$50=$A100,'2020'!E$2:E$50),IF('2019'!$A$2:$A$50=$A100,'2019'!E$2:E$50),IF('2018'!$A$2:$A$50=$A100,'2018'!E$2:E$50),IF('2017'!$A$2:$A$50=$A100,'2017'!E$2:E$50),IF('2016'!$A$2:$A$50=$A100,'2016'!E$2:E$50),IF('2015'!$A$2:$A$50=$A100,'2015'!E$2:E$50),IF('2014'!$A$2:$A$50=$A100,'2014'!E$2:E$50),IF('2013'!$A$2:$A$50=$A100,'2013'!E$2:E$50),IF('2012'!$A$2:$A$50=$A100,'2012'!E$2:E$50))</f>
        <v>63</v>
      </c>
      <c r="F100" s="14">
        <f>SUMIF('2024'!$A$2:$A$50,$A100,'2024'!F$2:F$50)+SUMIF('2023'!$A$2:$A$50,$A100,'2023'!F$2:F$50)+SUMIF('2022'!$A$2:$A$50,$A100,'2022'!F$2:F$50)+SUMIF('2021'!$A$2:$A$50,$A100,'2021'!F$2:F$50)+SUMIF('2020'!$A$2:$A$50,$A100,'2020'!F$2:F$50)+SUMIF('2019'!$A$2:$A$50,$A100,'2019'!F$2:F$50)+SUMIF('2018'!$A$2:$A$50,$A100,'2018'!F$2:F$50)+SUMIF('2017'!$A$2:$A$50,$A100,'2017'!F$2:F$50)+SUMIF('2016'!$A$2:$A$50,$A100,'2016'!F$2:F$50)+SUMIF('2015'!$A$2:$A$50,$A100,'2015'!F$2:F$50)+SUMIF('2014'!$A$2:$A$50,$A100,'2014'!F$2:F$50)+SUMIF('2013'!$A$2:$A$50,$A100,'2013'!F$2:F$50)+SUMIF('2012'!$A$2:$A$50,$A100,'2012'!F$2:F$50)</f>
        <v>3</v>
      </c>
      <c r="G100" s="15">
        <f t="shared" si="19"/>
        <v>45.8</v>
      </c>
      <c r="H100" s="14">
        <f>SUMIF('2024'!$A$2:$A$50,$A100,'2024'!H$2:H$50)+SUMIF('2023'!$A$2:$A$50,$A100,'2023'!H$2:H$50)+SUMIF('2022'!$A$2:$A$50,$A100,'2022'!H$2:H$50)+SUMIF('2021'!$A$2:$A$50,$A100,'2021'!H$2:H$50)+SUMIF('2020'!$A$2:$A$50,$A100,'2020'!H$2:H$50)+SUMIF('2019'!$A$2:$A$50,$A100,'2019'!H$2:H$50)+SUMIF('2018'!$A$2:$A$50,$A100,'2018'!H$2:H$50)+SUMIF('2017'!$A$2:$A$50,$A100,'2017'!H$2:H$50)+SUMIF('2016'!$A$2:$A$50,$A100,'2016'!H$2:H$50)+SUMIF('2015'!$A$2:$A$50,$A100,'2015'!H$2:H$50)+SUMIF('2014'!$A$2:$A$50,$A100,'2014'!H$2:H$50)+SUMIF('2013'!$A$2:$A$50,$A100,'2013'!H$2:H$50)+SUMIF('2012'!$A$2:$A$50,$A100,'2012'!H$2:H$50)</f>
        <v>2</v>
      </c>
      <c r="I100" s="14">
        <f>SUMIF('2024'!$A$2:$A$50,$A100,'2024'!I$2:I$50)+SUMIF('2023'!$A$2:$A$50,$A100,'2023'!I$2:I$50)+SUMIF('2022'!$A$2:$A$50,$A100,'2022'!I$2:I$50)+SUMIF('2021'!$A$2:$A$50,$A100,'2021'!I$2:I$50)+SUMIF('2020'!$A$2:$A$50,$A100,'2020'!I$2:I$50)+SUMIF('2019'!$A$2:$A$50,$A100,'2019'!I$2:I$50)+SUMIF('2018'!$A$2:$A$50,$A100,'2018'!I$2:I$50)+SUMIF('2017'!$A$2:$A$50,$A100,'2017'!I$2:I$50)+SUMIF('2016'!$A$2:$A$50,$A100,'2016'!I$2:I$50)+SUMIF('2015'!$A$2:$A$50,$A100,'2015'!I$2:I$50)+SUMIF('2014'!$A$2:$A$50,$A100,'2014'!I$2:I$50)+SUMIF('2013'!$A$2:$A$50,$A100,'2013'!I$2:I$50)+SUMIF('2012'!$A$2:$A$50,$A100,'2012'!I$2:I$50)</f>
        <v>0</v>
      </c>
      <c r="J100" s="14">
        <f>SUMIF('2024'!$A$2:$A$50,$A100,'2024'!J$2:J$50)+SUMIF('2023'!$A$2:$A$50,$A100,'2023'!J$2:J$50)</f>
        <v>0</v>
      </c>
      <c r="K100" s="14">
        <f>SUMIF('2024'!$A$2:$A$50,$A100,'2024'!K$2:K$50)+SUMIF('2023'!$A$2:$A$50,$A100,'2023'!K$2:K$50)</f>
        <v>0</v>
      </c>
      <c r="L100" s="14">
        <f>SUMIF('2024'!$A$2:$A$50,$A100,'2024'!L$2:L$50)+SUMIF('2023'!$A$2:$A$50,$A100,'2023'!L$2:L$50)+SUMIF('2022'!$A$2:$A$50,$A100,'2022'!J$2:J$50)+SUMIF('2021'!$A$2:$A$50,$A100,'2021'!J$2:J$50)+SUMIF('2020'!$A$2:$A$50,$A100,'2020'!J$2:J$50)+SUMIF('2019'!$A$2:$A$50,$A100,'2019'!J$2:J$50)+SUMIF('2018'!$A$2:$A$50,$A100,'2018'!J$2:J$50)+SUMIF('2017'!$A$2:$A$50,$A100,'2017'!J$2:J$50)+SUMIF('2016'!$A$2:$A$50,$A100,'2016'!J$2:J$50)+SUMIF('2015'!$A$2:$A$50,$A100,'2015'!J$2:J$50)+SUMIF('2014'!$A$2:$A$50,$A100,'2014'!J$2:J$50)+SUMIF('2013'!$A$2:$A$50,$A100,'2013'!J$2:J$50)+SUMIF('2012'!$A$2:$A$50,$A100,'2012'!J$2:J$50)</f>
        <v>0</v>
      </c>
      <c r="M100" s="14">
        <f>SUMIF('2024'!$A$2:$A$50,$A100,'2024'!M$2:M$50)+SUMIF('2023'!$A$2:$A$50,$A100,'2023'!M$2:M$50)+SUMIF('2022'!$A$2:$A$50,$A100,'2022'!K$2:K$50)+SUMIF('2021'!$A$2:$A$50,$A100,'2021'!K$2:K$50)+SUMIF('2020'!$A$2:$A$50,$A100,'2020'!K$2:K$50)+SUMIF('2019'!$A$2:$A$50,$A100,'2019'!K$2:K$50)+SUMIF('2018'!$A$2:$A$50,$A100,'2018'!K$2:K$50)+SUMIF('2017'!$A$2:$A$50,$A100,'2017'!K$2:K$50)+SUMIF('2016'!$A$2:$A$50,$A100,'2016'!K$2:K$50)+SUMIF('2015'!$A$2:$A$50,$A100,'2015'!K$2:K$50)+SUMIF('2014'!$A$2:$A$50,$A100,'2014'!K$2:K$50)+SUMIF('2013'!$A$2:$A$50,$A100,'2013'!K$2:K$50)+SUMIF('2012'!$A$2:$A$50,$A100,'2012'!K$2:K$50)</f>
        <v>4</v>
      </c>
      <c r="N100" s="14">
        <f>SUMIF('2024'!$A$2:$A$50,$A100,'2024'!N$2:N$50)+SUMIF('2023'!$A$2:$A$50,$A100,'2023'!N$2:N$50)+SUMIF('2022'!$A$2:$A$50,$A100,'2022'!L$2:L$50)+SUMIF('2021'!$A$2:$A$50,$A100,'2021'!L$2:L$50)+SUMIF('2020'!$A$2:$A$50,$A100,'2020'!L$2:L$50)+SUMIF('2019'!$A$2:$A$50,$A100,'2019'!L$2:L$50)+SUMIF('2018'!$A$2:$A$50,$A100,'2018'!L$2:L$50)+SUMIF('2017'!$A$2:$A$50,$A100,'2017'!L$2:L$50)+SUMIF('2016'!$A$2:$A$50,$A100,'2016'!L$2:L$50)+SUMIF('2015'!$A$2:$A$50,$A100,'2015'!L$2:L$50)+SUMIF('2014'!$A$2:$A$50,$A100,'2014'!L$2:L$50)+SUMIF('2013'!$A$2:$A$50,$A100,'2013'!L$2:L$50)+SUMIF('2012'!$A$2:$A$50,$A100,'2012'!L$2:L$50)</f>
        <v>0</v>
      </c>
      <c r="O100" s="14">
        <f>SUMIF('2024'!$A$2:$A$50,$A100,'2024'!O$2:O$50)+SUMIF('2023'!$A$2:$A$50,$A100,'2023'!O$2:O$50)+SUMIF('2022'!$A$2:$A$50,$A100,'2022'!M$2:M$50)+SUMIF('2021'!$A$2:$A$50,$A100,'2021'!M$2:M$50)+SUMIF('2020'!$A$2:$A$50,$A100,'2020'!M$2:M$50)+SUMIF('2019'!$A$2:$A$50,$A100,'2019'!M$2:M$50)+SUMIF('2018'!$A$2:$A$50,$A100,'2018'!M$2:M$50)+SUMIF('2017'!$A$2:$A$50,$A100,'2017'!M$2:M$50)+SUMIF('2016'!$A$2:$A$50,$A100,'2016'!M$2:M$50)+SUMIF('2015'!$A$2:$A$50,$A100,'2015'!M$2:M$50)+SUMIF('2014'!$A$2:$A$50,$A100,'2014'!M$2:M$50)+SUMIF('2013'!$A$2:$A$50,$A100,'2013'!M$2:M$50)+SUMIF('2012'!$A$2:$A$50,$A100,'2012'!M$2:M$50)</f>
        <v>0</v>
      </c>
      <c r="P100" s="14">
        <f t="shared" si="20"/>
        <v>4</v>
      </c>
      <c r="Q100" s="14">
        <f t="shared" si="21"/>
        <v>31</v>
      </c>
      <c r="R100" s="14">
        <f>SUMIF('2024'!$A$2:$A$50,$A100,'2024'!R$2:R$50)+SUMIF('2023'!$A$2:$A$50,$A100,'2023'!R$2:R$50)+SUMIF('2022'!$A$2:$A$50,$A100,'2022'!P$2:P$50)+SUMIF('2021'!$A$2:$A$50,$A100,'2021'!P$2:P$50)+SUMIF('2020'!$A$2:$A$50,$A100,'2020'!P$2:P$50)+SUMIF('2019'!$A$2:$A$50,$A100,'2019'!P$2:P$50)+SUMIF('2018'!$A$2:$A$50,$A100,'2018'!P$2:P$50)+SUMIF('2017'!$A$2:$A$50,$A100,'2017'!P$2:P$50)+SUMIF('2016'!$A$2:$A$50,$A100,'2016'!P$2:P$50)+SUMIF('2015'!$A$2:$A$50,$A100,'2015'!P$2:P$50)+SUMIF('2014'!$A$2:$A$50,$A100,'2014'!P$2:P$50)+SUMIF('2013'!$A$2:$A$50,$A100,'2013'!P$2:P$50)+SUMIF('2012'!$A$2:$A$50,$A100,'2012'!P$2:P$50)</f>
        <v>198</v>
      </c>
      <c r="S100" s="14">
        <f>SUMIF('2024'!$A$2:$A$50,$A100,'2024'!S$2:S$50)+SUMIF('2023'!$A$2:$A$50,$A100,'2023'!S$2:S$50)+SUMIF('2022'!$A$2:$A$50,$A100,'2022'!Q$2:Q$50)+SUMIF('2021'!$A$2:$A$50,$A100,'2021'!Q$2:Q$50)+SUMIF('2020'!$A$2:$A$50,$A100,'2020'!Q$2:Q$50)+SUMIF('2019'!$A$2:$A$50,$A100,'2019'!Q$2:Q$50)+SUMIF('2018'!$A$2:$A$50,$A100,'2018'!Q$2:Q$50)+SUMIF('2017'!$A$2:$A$50,$A100,'2017'!Q$2:Q$50)+SUMIF('2016'!$A$2:$A$50,$A100,'2016'!Q$2:Q$50)+SUMIF('2015'!$A$2:$A$50,$A100,'2015'!Q$2:Q$50)+SUMIF('2014'!$A$2:$A$50,$A100,'2014'!Q$2:Q$50)+SUMIF('2013'!$A$2:$A$50,$A100,'2013'!Q$2:Q$50)+SUMIF('2012'!$A$2:$A$50,$A100,'2012'!Q$2:Q$50)</f>
        <v>10</v>
      </c>
      <c r="T100" s="15">
        <f t="shared" si="22"/>
        <v>19.8</v>
      </c>
      <c r="U100" s="15">
        <f t="shared" si="23"/>
        <v>6.387096774193548</v>
      </c>
      <c r="V100" s="16">
        <f t="shared" si="24"/>
        <v>18.600000000000001</v>
      </c>
      <c r="W100" s="17" cm="1">
        <f t="array" ref="W100">MAX(IF('2024'!$A$2:$A$50=$A100,'2024'!$W$2:$W$50),IF('2023'!$A$2:$A$50=$A100,'2023'!$W$2:$W$50),IF('2022'!$A$2:$A$50=$A100,'2022'!$U$2:U$50),IF('2021'!$A$2:$A$50=$A100,'2021'!$U$2:U$50),IF('2020'!$A$2:$A$50=$A100,'2020'!$U$2:U$50),IF('2019'!$A$2:$A$50=$A100,'2019'!$U$2:U$50),IF('2018'!$A$2:$A$50=$A100,'2018'!$U$2:U$50),IF('2017'!$A$2:$A$50=$A100,'2017'!$U$2:U$50),IF('2016'!$A$2:$A$50=$A100,'2016'!$U$2:U$50),IF('2015'!$A$2:$A$50=$A100,'2015'!$U$2:U$50),IF('2014'!$A$2:$A$50=$A100,'2014'!$U$2:U$50),IF('2013'!$A$2:$A$50=$A100,'2013'!$U$2:U$50),IF('2012'!$A$2:$A$50=$A100,'2012'!$U$2:U$50))</f>
        <v>4</v>
      </c>
      <c r="X100" s="18" t="s">
        <v>23</v>
      </c>
      <c r="Y100" s="19" cm="1">
        <f t="array" ref="Y100">MIN(IF(IF('2024'!$A$2:A$50=$A100,1,0)*IF('2024'!$W$2:$W$50=$W100,1,0)&gt;0,'2024'!$Y$2:$Y$50),IF(IF('2023'!$A$2:A$50=$A100,1,0)*IF('2023'!$W$2:$W$50=$W100,1,0)&gt;0,'2023'!$Y$2:$Y$50),IF(IF('2022'!$A$2:A$50=$A100,1,0)*IF('2022'!$U$2:$U$50=$W100,1,0)&gt;0,'2022'!$W$2:$W$50),IF(IF('2021'!$A$2:A$50=$A100,1,0)*IF('2021'!$U$2:$U$50=$W100,1,0)&gt;0,'2021'!$W$2:$W$50),IF(IF('2020'!$A$2:A$50=$A100,1,0)*IF('2020'!$U$2:$U$50=$W100,1,0)&gt;0,'2020'!$W$2:$W$50),IF(IF('2019'!$A$2:A$50=$A100,1,0)*IF('2019'!$U$2:$U$50=$W100,1,0)&gt;0,'2019'!$W$2:$W$50),IF(IF('2018'!$A$2:A$50=$A100,1,0)*IF('2018'!$U$2:$U$50=$W100,1,0)&gt;0,'2018'!$W$2:$W$50),IF(IF('2017'!$A$2:A$50=$A100,1,0)*IF('2017'!$U$2:$U$50=$W100,1,0)&gt;0,'2017'!$W$2:$W$50),IF(IF('2016'!$A$2:A$50=$A100,1,0)*IF('2016'!$U$2:$U$50=$W100,1,0)&gt;0,'2016'!$W$2:$W$50),IF(IF('2015'!$A$2:A$50=$A100,1,0)*IF('2015'!$U$2:$U$50=$W100,1,0)&gt;0,'2015'!$W$2:$W$50),IF(IF('2014'!$A$2:A$50=$A100,1,0)*IF('2014'!$U$2:$U$50=$W100,1,0)&gt;0,'2014'!$W$2:$W$50),IF(IF('2013'!$A$2:A$50=$A100,1,0)*IF('2013'!$U$2:$U$50=$W100,1,0)&gt;0,'2013'!$W$2:$W$50),IF(IF('2012'!$A$2:A$50=$A100,1,0)*IF('2012'!$U$2:$U$50=$W100,1,0)&gt;0,'2012'!$W$2:$W$50))</f>
        <v>22</v>
      </c>
      <c r="Z100" s="20"/>
      <c r="AA100" s="21" cm="1">
        <f t="array" ref="AA100">SUM(IF('2024'!$A$2:$A$50=$A100,TRUNC('2024'!Q$2:Q$50),0))+SUM(IF('2023'!$A$2:$A$50=$A100,TRUNC('2023'!Q$2:Q$50),0))+SUM(IF('2022'!$A$2:$A$50=$A100,TRUNC('2022'!O$2:O$50),0))+SUM(IF('2021'!$A$2:$A$50=$A100,TRUNC('2021'!O$2:O$50),0))+SUM(IF('2020'!$A$2:$A$50=$A100,TRUNC('2020'!O$2:O$50),0))+SUM(IF('2019'!$A$2:$A$50=$A100,TRUNC('2019'!O$2:O$50),0))+SUM(IF('2018'!$A$2:$A$50=$A100,TRUNC('2018'!O$2:O$50),0))+SUM(IF('2017'!$A$2:$A$50=$A100,TRUNC('2017'!O$2:O$50),0))+SUM(IF('2016'!$A$2:$A$50=$A100,TRUNC('2016'!O$2:O$50),0))+SUM(IF('2015'!$A$2:$A$50=$A100,TRUNC('2015'!O$2:O$50),0))+SUM(IF('2014'!$A$2:$A$50=$A100,TRUNC('2014'!O$2:O$50),0))+SUM(IF('2013'!$A$2:$A$50=$A100,TRUNC('2013'!O$2:O$50),0))+SUM(IF('2012'!$A$2:$A$50=$A100,TRUNC('2012'!O$2:O$50),0))</f>
        <v>31</v>
      </c>
      <c r="AB100" s="21" cm="1">
        <f t="array" ref="AB100">SUM(IF('2024'!$A$2:$A$50=$A100,MOD('2024'!Q$2:Q$50,1),0))+SUM(IF('2023'!$A$2:$A$50=$A100,MOD('2023'!Q$2:Q$50,1),0))+SUM(IF('2022'!$A$2:$A$50=$A100,MOD('2022'!O$2:O$50,1),0))+SUM(IF('2021'!$A$2:$A$50=$A100,MOD('2021'!O$2:O$50,1),0))+SUM(IF('2020'!$A$2:$A$50=$A100,MOD('2020'!O$2:O$50,1),0))+SUM(IF('2019'!$A$2:$A$50=$A100,MOD('2019'!O$2:O$50,1),0))+SUM(IF('2018'!$A$2:$A$50=$A100,MOD('2018'!O$2:O$50,1),0))+SUM(IF('2017'!$A$2:$A$50=$A100,MOD('2017'!O$2:O$50,1),0))+SUM(IF('2016'!$A$2:$A$50=$A100,MOD('2016'!O$2:O$50,1),0))+SUM(IF('2015'!$A$2:$A$50=$A100,MOD('2015'!O$2:O$50,1),0))+SUM(IF('2014'!$A$2:$A$50=$A100,MOD('2014'!O$2:O$50,1),0))+SUM(IF('2013'!$A$2:$A$50=$A100,MOD('2013'!O$2:O$50,1),0))+SUM(IF('2012'!$A$2:$A$50=$A100,MOD('2012'!O$2:O$50,1),0))</f>
        <v>0</v>
      </c>
      <c r="AC100" s="21">
        <f t="shared" si="6"/>
        <v>0</v>
      </c>
    </row>
    <row r="101" spans="1:29" ht="14.25" customHeight="1" x14ac:dyDescent="0.6">
      <c r="A101" s="13" t="s">
        <v>118</v>
      </c>
      <c r="B101" s="14">
        <f>SUMIF('2024'!$A$2:$A$50,$A101,'2024'!B$2:B$50)+SUMIF('2023'!$A$2:$A$50,$A101,'2023'!B$2:B$50)+SUMIF('2022'!$A$2:$A$50,$A101,'2022'!B$2:B$50)+SUMIF('2021'!$A$2:$A$50,$A101,'2021'!B$2:B$50)+SUMIF('2020'!$A$2:$A$50,$A101,'2020'!B$2:B$50)+SUMIF('2019'!$A$2:$A$50,$A101,'2019'!B$2:B$50)+SUMIF('2018'!$A$2:$A$50,$A101,'2018'!B$2:B$50)+SUMIF('2017'!$A$2:$A$50,$A101,'2017'!B$2:B$50)+SUMIF('2016'!$A$2:$A$50,$A101,'2016'!B$2:B$50)+SUMIF('2015'!$A$2:$A$50,$A101,'2015'!B$2:B$50)+SUMIF('2014'!$A$2:$A$50,$A101,'2014'!B$2:B$50)+SUMIF('2013'!$A$2:$A$50,$A101,'2013'!B$2:B$50)+SUMIF('2012'!$A$2:$A$50,$A101,'2012'!B$2:B$50)</f>
        <v>8</v>
      </c>
      <c r="C101" s="14">
        <f>SUMIF('2024'!$A$2:$A$50,$A101,'2024'!C$2:C$50)+SUMIF('2023'!$A$2:$A$50,$A101,'2023'!C$2:C$50)+SUMIF('2022'!$A$2:$A$50,$A101,'2022'!C$2:C$50)+SUMIF('2021'!$A$2:$A$50,$A101,'2021'!C$2:C$50)+SUMIF('2020'!$A$2:$A$50,$A101,'2020'!C$2:C$50)+SUMIF('2019'!$A$2:$A$50,$A101,'2019'!C$2:C$50)+SUMIF('2018'!$A$2:$A$50,$A101,'2018'!C$2:C$50)+SUMIF('2017'!$A$2:$A$50,$A101,'2017'!C$2:C$50)+SUMIF('2016'!$A$2:$A$50,$A101,'2016'!C$2:C$50)+SUMIF('2015'!$A$2:$A$50,$A101,'2015'!C$2:C$50)+SUMIF('2014'!$A$2:$A$50,$A101,'2014'!C$2:C$50)+SUMIF('2013'!$A$2:$A$50,$A101,'2013'!C$2:C$50)+SUMIF('2012'!$A$2:$A$50,$A101,'2012'!C$2:C$50)</f>
        <v>1</v>
      </c>
      <c r="D101" s="14">
        <f>SUMIF('2024'!$A$2:$A$50,$A101,'2024'!D$2:D$50)+SUMIF('2023'!$A$2:$A$50,$A101,'2023'!D$2:D$50)+SUMIF('2022'!$A$2:$A$50,$A101,'2022'!D$2:D$50)+SUMIF('2021'!$A$2:$A$50,$A101,'2021'!D$2:D$50)+SUMIF('2020'!$A$2:$A$50,$A101,'2020'!D$2:D$50)+SUMIF('2019'!$A$2:$A$50,$A101,'2019'!D$2:D$50)+SUMIF('2018'!$A$2:$A$50,$A101,'2018'!D$2:D$50)+SUMIF('2017'!$A$2:$A$50,$A101,'2017'!D$2:D$50)+SUMIF('2016'!$A$2:$A$50,$A101,'2016'!D$2:D$50)+SUMIF('2015'!$A$2:$A$50,$A101,'2015'!D$2:D$50)+SUMIF('2014'!$A$2:$A$50,$A101,'2014'!D$2:D$50)+SUMIF('2013'!$A$2:$A$50,$A101,'2013'!D$2:D$50)+SUMIF('2012'!$A$2:$A$50,$A101,'2012'!D$2:D$50)</f>
        <v>2</v>
      </c>
      <c r="E101" s="14" cm="1">
        <f t="array" ref="E101">MAX(IF('2024'!$A$2:$A$50=$A101,'2024'!E$2:E$50),IF('2023'!$A$2:$A$50=$A101,'2023'!E$2:E$50),IF('2022'!$A$2:$A$50=$A101,'2022'!E$2:E$50),IF('2021'!$A$2:$A$50=$A101,'2021'!E$2:E$50),IF('2020'!$A$2:$A$50=$A101,'2020'!E$2:E$50),IF('2019'!$A$2:$A$50=$A101,'2019'!E$2:E$50),IF('2018'!$A$2:$A$50=$A101,'2018'!E$2:E$50),IF('2017'!$A$2:$A$50=$A101,'2017'!E$2:E$50),IF('2016'!$A$2:$A$50=$A101,'2016'!E$2:E$50),IF('2015'!$A$2:$A$50=$A101,'2015'!E$2:E$50),IF('2014'!$A$2:$A$50=$A101,'2014'!E$2:E$50),IF('2013'!$A$2:$A$50=$A101,'2013'!E$2:E$50),IF('2012'!$A$2:$A$50=$A101,'2012'!E$2:E$50))</f>
        <v>2</v>
      </c>
      <c r="F101" s="14">
        <f>SUMIF('2024'!$A$2:$A$50,$A101,'2024'!F$2:F$50)+SUMIF('2023'!$A$2:$A$50,$A101,'2023'!F$2:F$50)+SUMIF('2022'!$A$2:$A$50,$A101,'2022'!F$2:F$50)+SUMIF('2021'!$A$2:$A$50,$A101,'2021'!F$2:F$50)+SUMIF('2020'!$A$2:$A$50,$A101,'2020'!F$2:F$50)+SUMIF('2019'!$A$2:$A$50,$A101,'2019'!F$2:F$50)+SUMIF('2018'!$A$2:$A$50,$A101,'2018'!F$2:F$50)+SUMIF('2017'!$A$2:$A$50,$A101,'2017'!F$2:F$50)+SUMIF('2016'!$A$2:$A$50,$A101,'2016'!F$2:F$50)+SUMIF('2015'!$A$2:$A$50,$A101,'2015'!F$2:F$50)+SUMIF('2014'!$A$2:$A$50,$A101,'2014'!F$2:F$50)+SUMIF('2013'!$A$2:$A$50,$A101,'2013'!F$2:F$50)+SUMIF('2012'!$A$2:$A$50,$A101,'2012'!F$2:F$50)</f>
        <v>0</v>
      </c>
      <c r="G101" s="15">
        <f t="shared" si="19"/>
        <v>2</v>
      </c>
      <c r="H101" s="14">
        <f>SUMIF('2024'!$A$2:$A$50,$A101,'2024'!H$2:H$50)+SUMIF('2023'!$A$2:$A$50,$A101,'2023'!H$2:H$50)+SUMIF('2022'!$A$2:$A$50,$A101,'2022'!H$2:H$50)+SUMIF('2021'!$A$2:$A$50,$A101,'2021'!H$2:H$50)+SUMIF('2020'!$A$2:$A$50,$A101,'2020'!H$2:H$50)+SUMIF('2019'!$A$2:$A$50,$A101,'2019'!H$2:H$50)+SUMIF('2018'!$A$2:$A$50,$A101,'2018'!H$2:H$50)+SUMIF('2017'!$A$2:$A$50,$A101,'2017'!H$2:H$50)+SUMIF('2016'!$A$2:$A$50,$A101,'2016'!H$2:H$50)+SUMIF('2015'!$A$2:$A$50,$A101,'2015'!H$2:H$50)+SUMIF('2014'!$A$2:$A$50,$A101,'2014'!H$2:H$50)+SUMIF('2013'!$A$2:$A$50,$A101,'2013'!H$2:H$50)+SUMIF('2012'!$A$2:$A$50,$A101,'2012'!H$2:H$50)</f>
        <v>0</v>
      </c>
      <c r="I101" s="14">
        <f>SUMIF('2024'!$A$2:$A$50,$A101,'2024'!I$2:I$50)+SUMIF('2023'!$A$2:$A$50,$A101,'2023'!I$2:I$50)+SUMIF('2022'!$A$2:$A$50,$A101,'2022'!I$2:I$50)+SUMIF('2021'!$A$2:$A$50,$A101,'2021'!I$2:I$50)+SUMIF('2020'!$A$2:$A$50,$A101,'2020'!I$2:I$50)+SUMIF('2019'!$A$2:$A$50,$A101,'2019'!I$2:I$50)+SUMIF('2018'!$A$2:$A$50,$A101,'2018'!I$2:I$50)+SUMIF('2017'!$A$2:$A$50,$A101,'2017'!I$2:I$50)+SUMIF('2016'!$A$2:$A$50,$A101,'2016'!I$2:I$50)+SUMIF('2015'!$A$2:$A$50,$A101,'2015'!I$2:I$50)+SUMIF('2014'!$A$2:$A$50,$A101,'2014'!I$2:I$50)+SUMIF('2013'!$A$2:$A$50,$A101,'2013'!I$2:I$50)+SUMIF('2012'!$A$2:$A$50,$A101,'2012'!I$2:I$50)</f>
        <v>0</v>
      </c>
      <c r="J101" s="14">
        <f>SUMIF('2024'!$A$2:$A$50,$A101,'2024'!J$2:J$50)+SUMIF('2023'!$A$2:$A$50,$A101,'2023'!J$2:J$50)</f>
        <v>0</v>
      </c>
      <c r="K101" s="14">
        <f>SUMIF('2024'!$A$2:$A$50,$A101,'2024'!K$2:K$50)+SUMIF('2023'!$A$2:$A$50,$A101,'2023'!K$2:K$50)</f>
        <v>0</v>
      </c>
      <c r="L101" s="14">
        <f>SUMIF('2024'!$A$2:$A$50,$A101,'2024'!L$2:L$50)+SUMIF('2023'!$A$2:$A$50,$A101,'2023'!L$2:L$50)+SUMIF('2022'!$A$2:$A$50,$A101,'2022'!J$2:J$50)+SUMIF('2021'!$A$2:$A$50,$A101,'2021'!J$2:J$50)+SUMIF('2020'!$A$2:$A$50,$A101,'2020'!J$2:J$50)+SUMIF('2019'!$A$2:$A$50,$A101,'2019'!J$2:J$50)+SUMIF('2018'!$A$2:$A$50,$A101,'2018'!J$2:J$50)+SUMIF('2017'!$A$2:$A$50,$A101,'2017'!J$2:J$50)+SUMIF('2016'!$A$2:$A$50,$A101,'2016'!J$2:J$50)+SUMIF('2015'!$A$2:$A$50,$A101,'2015'!J$2:J$50)+SUMIF('2014'!$A$2:$A$50,$A101,'2014'!J$2:J$50)+SUMIF('2013'!$A$2:$A$50,$A101,'2013'!J$2:J$50)+SUMIF('2012'!$A$2:$A$50,$A101,'2012'!J$2:J$50)</f>
        <v>0</v>
      </c>
      <c r="M101" s="14">
        <f>SUMIF('2024'!$A$2:$A$50,$A101,'2024'!M$2:M$50)+SUMIF('2023'!$A$2:$A$50,$A101,'2023'!M$2:M$50)+SUMIF('2022'!$A$2:$A$50,$A101,'2022'!K$2:K$50)+SUMIF('2021'!$A$2:$A$50,$A101,'2021'!K$2:K$50)+SUMIF('2020'!$A$2:$A$50,$A101,'2020'!K$2:K$50)+SUMIF('2019'!$A$2:$A$50,$A101,'2019'!K$2:K$50)+SUMIF('2018'!$A$2:$A$50,$A101,'2018'!K$2:K$50)+SUMIF('2017'!$A$2:$A$50,$A101,'2017'!K$2:K$50)+SUMIF('2016'!$A$2:$A$50,$A101,'2016'!K$2:K$50)+SUMIF('2015'!$A$2:$A$50,$A101,'2015'!K$2:K$50)+SUMIF('2014'!$A$2:$A$50,$A101,'2014'!K$2:K$50)+SUMIF('2013'!$A$2:$A$50,$A101,'2013'!K$2:K$50)+SUMIF('2012'!$A$2:$A$50,$A101,'2012'!K$2:K$50)</f>
        <v>1</v>
      </c>
      <c r="N101" s="14">
        <f>SUMIF('2024'!$A$2:$A$50,$A101,'2024'!N$2:N$50)+SUMIF('2023'!$A$2:$A$50,$A101,'2023'!N$2:N$50)+SUMIF('2022'!$A$2:$A$50,$A101,'2022'!L$2:L$50)+SUMIF('2021'!$A$2:$A$50,$A101,'2021'!L$2:L$50)+SUMIF('2020'!$A$2:$A$50,$A101,'2020'!L$2:L$50)+SUMIF('2019'!$A$2:$A$50,$A101,'2019'!L$2:L$50)+SUMIF('2018'!$A$2:$A$50,$A101,'2018'!L$2:L$50)+SUMIF('2017'!$A$2:$A$50,$A101,'2017'!L$2:L$50)+SUMIF('2016'!$A$2:$A$50,$A101,'2016'!L$2:L$50)+SUMIF('2015'!$A$2:$A$50,$A101,'2015'!L$2:L$50)+SUMIF('2014'!$A$2:$A$50,$A101,'2014'!L$2:L$50)+SUMIF('2013'!$A$2:$A$50,$A101,'2013'!L$2:L$50)+SUMIF('2012'!$A$2:$A$50,$A101,'2012'!L$2:L$50)</f>
        <v>1</v>
      </c>
      <c r="O101" s="14">
        <f>SUMIF('2024'!$A$2:$A$50,$A101,'2024'!O$2:O$50)+SUMIF('2023'!$A$2:$A$50,$A101,'2023'!O$2:O$50)+SUMIF('2022'!$A$2:$A$50,$A101,'2022'!M$2:M$50)+SUMIF('2021'!$A$2:$A$50,$A101,'2021'!M$2:M$50)+SUMIF('2020'!$A$2:$A$50,$A101,'2020'!M$2:M$50)+SUMIF('2019'!$A$2:$A$50,$A101,'2019'!M$2:M$50)+SUMIF('2018'!$A$2:$A$50,$A101,'2018'!M$2:M$50)+SUMIF('2017'!$A$2:$A$50,$A101,'2017'!M$2:M$50)+SUMIF('2016'!$A$2:$A$50,$A101,'2016'!M$2:M$50)+SUMIF('2015'!$A$2:$A$50,$A101,'2015'!M$2:M$50)+SUMIF('2014'!$A$2:$A$50,$A101,'2014'!M$2:M$50)+SUMIF('2013'!$A$2:$A$50,$A101,'2013'!M$2:M$50)+SUMIF('2012'!$A$2:$A$50,$A101,'2012'!M$2:M$50)</f>
        <v>0</v>
      </c>
      <c r="P101" s="14">
        <f t="shared" si="20"/>
        <v>2</v>
      </c>
      <c r="Q101" s="14">
        <f t="shared" si="21"/>
        <v>18.5</v>
      </c>
      <c r="R101" s="14">
        <f>SUMIF('2024'!$A$2:$A$50,$A101,'2024'!R$2:R$50)+SUMIF('2023'!$A$2:$A$50,$A101,'2023'!R$2:R$50)+SUMIF('2022'!$A$2:$A$50,$A101,'2022'!P$2:P$50)+SUMIF('2021'!$A$2:$A$50,$A101,'2021'!P$2:P$50)+SUMIF('2020'!$A$2:$A$50,$A101,'2020'!P$2:P$50)+SUMIF('2019'!$A$2:$A$50,$A101,'2019'!P$2:P$50)+SUMIF('2018'!$A$2:$A$50,$A101,'2018'!P$2:P$50)+SUMIF('2017'!$A$2:$A$50,$A101,'2017'!P$2:P$50)+SUMIF('2016'!$A$2:$A$50,$A101,'2016'!P$2:P$50)+SUMIF('2015'!$A$2:$A$50,$A101,'2015'!P$2:P$50)+SUMIF('2014'!$A$2:$A$50,$A101,'2014'!P$2:P$50)+SUMIF('2013'!$A$2:$A$50,$A101,'2013'!P$2:P$50)+SUMIF('2012'!$A$2:$A$50,$A101,'2012'!P$2:P$50)</f>
        <v>222</v>
      </c>
      <c r="S101" s="14">
        <f>SUMIF('2024'!$A$2:$A$50,$A101,'2024'!S$2:S$50)+SUMIF('2023'!$A$2:$A$50,$A101,'2023'!S$2:S$50)+SUMIF('2022'!$A$2:$A$50,$A101,'2022'!Q$2:Q$50)+SUMIF('2021'!$A$2:$A$50,$A101,'2021'!Q$2:Q$50)+SUMIF('2020'!$A$2:$A$50,$A101,'2020'!Q$2:Q$50)+SUMIF('2019'!$A$2:$A$50,$A101,'2019'!Q$2:Q$50)+SUMIF('2018'!$A$2:$A$50,$A101,'2018'!Q$2:Q$50)+SUMIF('2017'!$A$2:$A$50,$A101,'2017'!Q$2:Q$50)+SUMIF('2016'!$A$2:$A$50,$A101,'2016'!Q$2:Q$50)+SUMIF('2015'!$A$2:$A$50,$A101,'2015'!Q$2:Q$50)+SUMIF('2014'!$A$2:$A$50,$A101,'2014'!Q$2:Q$50)+SUMIF('2013'!$A$2:$A$50,$A101,'2013'!Q$2:Q$50)+SUMIF('2012'!$A$2:$A$50,$A101,'2012'!Q$2:Q$50)</f>
        <v>19</v>
      </c>
      <c r="T101" s="15">
        <f t="shared" si="22"/>
        <v>11.684210526315789</v>
      </c>
      <c r="U101" s="15">
        <f t="shared" si="23"/>
        <v>12</v>
      </c>
      <c r="V101" s="16">
        <f t="shared" si="24"/>
        <v>5.9473684210526319</v>
      </c>
      <c r="W101" s="17" cm="1">
        <f t="array" ref="W101">MAX(IF('2024'!$A$2:$A$50=$A101,'2024'!$W$2:$W$50),IF('2023'!$A$2:$A$50=$A101,'2023'!$W$2:$W$50),IF('2022'!$A$2:$A$50=$A101,'2022'!$U$2:U$50),IF('2021'!$A$2:$A$50=$A101,'2021'!$U$2:U$50),IF('2020'!$A$2:$A$50=$A101,'2020'!$U$2:U$50),IF('2019'!$A$2:$A$50=$A101,'2019'!$U$2:U$50),IF('2018'!$A$2:$A$50=$A101,'2018'!$U$2:U$50),IF('2017'!$A$2:$A$50=$A101,'2017'!$U$2:U$50),IF('2016'!$A$2:$A$50=$A101,'2016'!$U$2:U$50),IF('2015'!$A$2:$A$50=$A101,'2015'!$U$2:U$50),IF('2014'!$A$2:$A$50=$A101,'2014'!$U$2:U$50),IF('2013'!$A$2:$A$50=$A101,'2013'!$U$2:U$50),IF('2012'!$A$2:$A$50=$A101,'2012'!$U$2:U$50))</f>
        <v>4</v>
      </c>
      <c r="X101" s="18" t="s">
        <v>23</v>
      </c>
      <c r="Y101" s="19" cm="1">
        <f t="array" ref="Y101">MIN(IF(IF('2024'!$A$2:A$50=$A101,1,0)*IF('2024'!$W$2:$W$50=$W101,1,0)&gt;0,'2024'!$Y$2:$Y$50),IF(IF('2023'!$A$2:A$50=$A101,1,0)*IF('2023'!$W$2:$W$50=$W101,1,0)&gt;0,'2023'!$Y$2:$Y$50),IF(IF('2022'!$A$2:A$50=$A101,1,0)*IF('2022'!$U$2:$U$50=$W101,1,0)&gt;0,'2022'!$W$2:$W$50),IF(IF('2021'!$A$2:A$50=$A101,1,0)*IF('2021'!$U$2:$U$50=$W101,1,0)&gt;0,'2021'!$W$2:$W$50),IF(IF('2020'!$A$2:A$50=$A101,1,0)*IF('2020'!$U$2:$U$50=$W101,1,0)&gt;0,'2020'!$W$2:$W$50),IF(IF('2019'!$A$2:A$50=$A101,1,0)*IF('2019'!$U$2:$U$50=$W101,1,0)&gt;0,'2019'!$W$2:$W$50),IF(IF('2018'!$A$2:A$50=$A101,1,0)*IF('2018'!$U$2:$U$50=$W101,1,0)&gt;0,'2018'!$W$2:$W$50),IF(IF('2017'!$A$2:A$50=$A101,1,0)*IF('2017'!$U$2:$U$50=$W101,1,0)&gt;0,'2017'!$W$2:$W$50),IF(IF('2016'!$A$2:A$50=$A101,1,0)*IF('2016'!$U$2:$U$50=$W101,1,0)&gt;0,'2016'!$W$2:$W$50),IF(IF('2015'!$A$2:A$50=$A101,1,0)*IF('2015'!$U$2:$U$50=$W101,1,0)&gt;0,'2015'!$W$2:$W$50),IF(IF('2014'!$A$2:A$50=$A101,1,0)*IF('2014'!$U$2:$U$50=$W101,1,0)&gt;0,'2014'!$W$2:$W$50),IF(IF('2013'!$A$2:A$50=$A101,1,0)*IF('2013'!$U$2:$U$50=$W101,1,0)&gt;0,'2013'!$W$2:$W$50),IF(IF('2012'!$A$2:A$50=$A101,1,0)*IF('2012'!$U$2:$U$50=$W101,1,0)&gt;0,'2012'!$W$2:$W$50))</f>
        <v>33</v>
      </c>
      <c r="Z101" s="20"/>
      <c r="AA101" s="21" cm="1">
        <f t="array" ref="AA101">SUM(IF('2024'!$A$2:$A$50=$A101,TRUNC('2024'!Q$2:Q$50),0))+SUM(IF('2023'!$A$2:$A$50=$A101,TRUNC('2023'!Q$2:Q$50),0))+SUM(IF('2022'!$A$2:$A$50=$A101,TRUNC('2022'!O$2:O$50),0))+SUM(IF('2021'!$A$2:$A$50=$A101,TRUNC('2021'!O$2:O$50),0))+SUM(IF('2020'!$A$2:$A$50=$A101,TRUNC('2020'!O$2:O$50),0))+SUM(IF('2019'!$A$2:$A$50=$A101,TRUNC('2019'!O$2:O$50),0))+SUM(IF('2018'!$A$2:$A$50=$A101,TRUNC('2018'!O$2:O$50),0))+SUM(IF('2017'!$A$2:$A$50=$A101,TRUNC('2017'!O$2:O$50),0))+SUM(IF('2016'!$A$2:$A$50=$A101,TRUNC('2016'!O$2:O$50),0))+SUM(IF('2015'!$A$2:$A$50=$A101,TRUNC('2015'!O$2:O$50),0))+SUM(IF('2014'!$A$2:$A$50=$A101,TRUNC('2014'!O$2:O$50),0))+SUM(IF('2013'!$A$2:$A$50=$A101,TRUNC('2013'!O$2:O$50),0))+SUM(IF('2012'!$A$2:$A$50=$A101,TRUNC('2012'!O$2:O$50),0))</f>
        <v>18</v>
      </c>
      <c r="AB101" s="21" cm="1">
        <f t="array" ref="AB101">SUM(IF('2024'!$A$2:$A$50=$A101,MOD('2024'!Q$2:Q$50,1),0))+SUM(IF('2023'!$A$2:$A$50=$A101,MOD('2023'!Q$2:Q$50,1),0))+SUM(IF('2022'!$A$2:$A$50=$A101,MOD('2022'!O$2:O$50,1),0))+SUM(IF('2021'!$A$2:$A$50=$A101,MOD('2021'!O$2:O$50,1),0))+SUM(IF('2020'!$A$2:$A$50=$A101,MOD('2020'!O$2:O$50,1),0))+SUM(IF('2019'!$A$2:$A$50=$A101,MOD('2019'!O$2:O$50,1),0))+SUM(IF('2018'!$A$2:$A$50=$A101,MOD('2018'!O$2:O$50,1),0))+SUM(IF('2017'!$A$2:$A$50=$A101,MOD('2017'!O$2:O$50,1),0))+SUM(IF('2016'!$A$2:$A$50=$A101,MOD('2016'!O$2:O$50,1),0))+SUM(IF('2015'!$A$2:$A$50=$A101,MOD('2015'!O$2:O$50,1),0))+SUM(IF('2014'!$A$2:$A$50=$A101,MOD('2014'!O$2:O$50,1),0))+SUM(IF('2013'!$A$2:$A$50=$A101,MOD('2013'!O$2:O$50,1),0))+SUM(IF('2012'!$A$2:$A$50=$A101,MOD('2012'!O$2:O$50,1),0))</f>
        <v>0.5</v>
      </c>
      <c r="AC101" s="21">
        <f t="shared" si="6"/>
        <v>0.5</v>
      </c>
    </row>
    <row r="102" spans="1:29" ht="14.25" customHeight="1" x14ac:dyDescent="0.6">
      <c r="A102" s="13"/>
      <c r="B102" s="14">
        <f>SUMIF('2024'!$A$2:$A$50,$A102,'2024'!B$2:B$50)+SUMIF('2023'!$A$2:$A$50,$A102,'2023'!B$2:B$50)+SUMIF('2022'!$A$2:$A$50,$A102,'2022'!B$2:B$50)+SUMIF('2021'!$A$2:$A$50,$A102,'2021'!B$2:B$50)+SUMIF('2020'!$A$2:$A$50,$A102,'2020'!B$2:B$50)+SUMIF('2019'!$A$2:$A$50,$A102,'2019'!B$2:B$50)+SUMIF('2018'!$A$2:$A$50,$A102,'2018'!B$2:B$50)+SUMIF('2017'!$A$2:$A$50,$A102,'2017'!B$2:B$50)+SUMIF('2016'!$A$2:$A$50,$A102,'2016'!B$2:B$50)+SUMIF('2015'!$A$2:$A$50,$A102,'2015'!B$2:B$50)+SUMIF('2014'!$A$2:$A$50,$A102,'2014'!B$2:B$50)+SUMIF('2013'!$A$2:$A$50,$A102,'2013'!B$2:B$50)+SUMIF('2012'!$A$2:$A$50,$A102,'2012'!B$2:B$50)</f>
        <v>0</v>
      </c>
      <c r="C102" s="14">
        <f>SUMIF('2024'!$A$2:$A$50,$A102,'2024'!C$2:C$50)+SUMIF('2023'!$A$2:$A$50,$A102,'2023'!C$2:C$50)+SUMIF('2022'!$A$2:$A$50,$A102,'2022'!C$2:C$50)+SUMIF('2021'!$A$2:$A$50,$A102,'2021'!C$2:C$50)+SUMIF('2020'!$A$2:$A$50,$A102,'2020'!C$2:C$50)+SUMIF('2019'!$A$2:$A$50,$A102,'2019'!C$2:C$50)+SUMIF('2018'!$A$2:$A$50,$A102,'2018'!C$2:C$50)+SUMIF('2017'!$A$2:$A$50,$A102,'2017'!C$2:C$50)+SUMIF('2016'!$A$2:$A$50,$A102,'2016'!C$2:C$50)+SUMIF('2015'!$A$2:$A$50,$A102,'2015'!C$2:C$50)+SUMIF('2014'!$A$2:$A$50,$A102,'2014'!C$2:C$50)+SUMIF('2013'!$A$2:$A$50,$A102,'2013'!C$2:C$50)+SUMIF('2012'!$A$2:$A$50,$A102,'2012'!C$2:C$50)</f>
        <v>0</v>
      </c>
      <c r="D102" s="14">
        <f>SUMIF('2024'!$A$2:$A$50,$A102,'2024'!D$2:D$50)+SUMIF('2023'!$A$2:$A$50,$A102,'2023'!D$2:D$50)+SUMIF('2022'!$A$2:$A$50,$A102,'2022'!D$2:D$50)+SUMIF('2021'!$A$2:$A$50,$A102,'2021'!D$2:D$50)+SUMIF('2020'!$A$2:$A$50,$A102,'2020'!D$2:D$50)+SUMIF('2019'!$A$2:$A$50,$A102,'2019'!D$2:D$50)+SUMIF('2018'!$A$2:$A$50,$A102,'2018'!D$2:D$50)+SUMIF('2017'!$A$2:$A$50,$A102,'2017'!D$2:D$50)+SUMIF('2016'!$A$2:$A$50,$A102,'2016'!D$2:D$50)+SUMIF('2015'!$A$2:$A$50,$A102,'2015'!D$2:D$50)+SUMIF('2014'!$A$2:$A$50,$A102,'2014'!D$2:D$50)+SUMIF('2013'!$A$2:$A$50,$A102,'2013'!D$2:D$50)+SUMIF('2012'!$A$2:$A$50,$A102,'2012'!D$2:D$50)</f>
        <v>0</v>
      </c>
      <c r="E102" s="14" cm="1">
        <f t="array" ref="E102">MAX(IF('2024'!$A$2:$A$50=$A102,'2024'!E$2:E$50),IF('2023'!$A$2:$A$50=$A102,'2023'!E$2:E$50),IF('2022'!$A$2:$A$50=$A102,'2022'!E$2:E$50),IF('2021'!$A$2:$A$50=$A102,'2021'!E$2:E$50),IF('2020'!$A$2:$A$50=$A102,'2020'!E$2:E$50),IF('2019'!$A$2:$A$50=$A102,'2019'!E$2:E$50),IF('2018'!$A$2:$A$50=$A102,'2018'!E$2:E$50),IF('2017'!$A$2:$A$50=$A102,'2017'!E$2:E$50),IF('2016'!$A$2:$A$50=$A102,'2016'!E$2:E$50),IF('2015'!$A$2:$A$50=$A102,'2015'!E$2:E$50),IF('2014'!$A$2:$A$50=$A102,'2014'!E$2:E$50),IF('2013'!$A$2:$A$50=$A102,'2013'!E$2:E$50),IF('2012'!$A$2:$A$50=$A102,'2012'!E$2:E$50))</f>
        <v>0</v>
      </c>
      <c r="F102" s="14">
        <f>SUMIF('2024'!$A$2:$A$50,$A102,'2024'!F$2:F$50)+SUMIF('2023'!$A$2:$A$50,$A102,'2023'!F$2:F$50)+SUMIF('2022'!$A$2:$A$50,$A102,'2022'!F$2:F$50)+SUMIF('2021'!$A$2:$A$50,$A102,'2021'!F$2:F$50)+SUMIF('2020'!$A$2:$A$50,$A102,'2020'!F$2:F$50)+SUMIF('2019'!$A$2:$A$50,$A102,'2019'!F$2:F$50)+SUMIF('2018'!$A$2:$A$50,$A102,'2018'!F$2:F$50)+SUMIF('2017'!$A$2:$A$50,$A102,'2017'!F$2:F$50)+SUMIF('2016'!$A$2:$A$50,$A102,'2016'!F$2:F$50)+SUMIF('2015'!$A$2:$A$50,$A102,'2015'!F$2:F$50)+SUMIF('2014'!$A$2:$A$50,$A102,'2014'!F$2:F$50)+SUMIF('2013'!$A$2:$A$50,$A102,'2013'!F$2:F$50)+SUMIF('2012'!$A$2:$A$50,$A102,'2012'!F$2:F$50)</f>
        <v>0</v>
      </c>
      <c r="G102" s="15">
        <f t="shared" si="19"/>
        <v>0</v>
      </c>
      <c r="H102" s="14">
        <f>SUMIF('2024'!$A$2:$A$50,$A102,'2024'!H$2:H$50)+SUMIF('2023'!$A$2:$A$50,$A102,'2023'!H$2:H$50)+SUMIF('2022'!$A$2:$A$50,$A102,'2022'!H$2:H$50)+SUMIF('2021'!$A$2:$A$50,$A102,'2021'!H$2:H$50)+SUMIF('2020'!$A$2:$A$50,$A102,'2020'!H$2:H$50)+SUMIF('2019'!$A$2:$A$50,$A102,'2019'!H$2:H$50)+SUMIF('2018'!$A$2:$A$50,$A102,'2018'!H$2:H$50)+SUMIF('2017'!$A$2:$A$50,$A102,'2017'!H$2:H$50)+SUMIF('2016'!$A$2:$A$50,$A102,'2016'!H$2:H$50)+SUMIF('2015'!$A$2:$A$50,$A102,'2015'!H$2:H$50)+SUMIF('2014'!$A$2:$A$50,$A102,'2014'!H$2:H$50)+SUMIF('2013'!$A$2:$A$50,$A102,'2013'!H$2:H$50)+SUMIF('2012'!$A$2:$A$50,$A102,'2012'!H$2:H$50)</f>
        <v>0</v>
      </c>
      <c r="I102" s="14">
        <f>SUMIF('2024'!$A$2:$A$50,$A102,'2024'!I$2:I$50)+SUMIF('2023'!$A$2:$A$50,$A102,'2023'!I$2:I$50)+SUMIF('2022'!$A$2:$A$50,$A102,'2022'!I$2:I$50)+SUMIF('2021'!$A$2:$A$50,$A102,'2021'!I$2:I$50)+SUMIF('2020'!$A$2:$A$50,$A102,'2020'!I$2:I$50)+SUMIF('2019'!$A$2:$A$50,$A102,'2019'!I$2:I$50)+SUMIF('2018'!$A$2:$A$50,$A102,'2018'!I$2:I$50)+SUMIF('2017'!$A$2:$A$50,$A102,'2017'!I$2:I$50)+SUMIF('2016'!$A$2:$A$50,$A102,'2016'!I$2:I$50)+SUMIF('2015'!$A$2:$A$50,$A102,'2015'!I$2:I$50)+SUMIF('2014'!$A$2:$A$50,$A102,'2014'!I$2:I$50)+SUMIF('2013'!$A$2:$A$50,$A102,'2013'!I$2:I$50)+SUMIF('2012'!$A$2:$A$50,$A102,'2012'!I$2:I$50)</f>
        <v>0</v>
      </c>
      <c r="J102" s="14">
        <f>SUMIF('2024'!$A$2:$A$50,$A102,'2024'!J$2:J$50)+SUMIF('2023'!$A$2:$A$50,$A102,'2023'!J$2:J$50)</f>
        <v>0</v>
      </c>
      <c r="K102" s="14">
        <f>SUMIF('2024'!$A$2:$A$50,$A102,'2024'!K$2:K$50)+SUMIF('2023'!$A$2:$A$50,$A102,'2023'!K$2:K$50)</f>
        <v>0</v>
      </c>
      <c r="L102" s="14">
        <f>SUMIF('2024'!$A$2:$A$50,$A102,'2024'!L$2:L$50)+SUMIF('2023'!$A$2:$A$50,$A102,'2023'!L$2:L$50)+SUMIF('2022'!$A$2:$A$50,$A102,'2022'!J$2:J$50)+SUMIF('2021'!$A$2:$A$50,$A102,'2021'!J$2:J$50)+SUMIF('2020'!$A$2:$A$50,$A102,'2020'!J$2:J$50)+SUMIF('2019'!$A$2:$A$50,$A102,'2019'!J$2:J$50)+SUMIF('2018'!$A$2:$A$50,$A102,'2018'!J$2:J$50)+SUMIF('2017'!$A$2:$A$50,$A102,'2017'!J$2:J$50)+SUMIF('2016'!$A$2:$A$50,$A102,'2016'!J$2:J$50)+SUMIF('2015'!$A$2:$A$50,$A102,'2015'!J$2:J$50)+SUMIF('2014'!$A$2:$A$50,$A102,'2014'!J$2:J$50)+SUMIF('2013'!$A$2:$A$50,$A102,'2013'!J$2:J$50)+SUMIF('2012'!$A$2:$A$50,$A102,'2012'!J$2:J$50)</f>
        <v>0</v>
      </c>
      <c r="M102" s="14">
        <f>SUMIF('2024'!$A$2:$A$50,$A102,'2024'!M$2:M$50)+SUMIF('2023'!$A$2:$A$50,$A102,'2023'!M$2:M$50)+SUMIF('2022'!$A$2:$A$50,$A102,'2022'!K$2:K$50)+SUMIF('2021'!$A$2:$A$50,$A102,'2021'!K$2:K$50)+SUMIF('2020'!$A$2:$A$50,$A102,'2020'!K$2:K$50)+SUMIF('2019'!$A$2:$A$50,$A102,'2019'!K$2:K$50)+SUMIF('2018'!$A$2:$A$50,$A102,'2018'!K$2:K$50)+SUMIF('2017'!$A$2:$A$50,$A102,'2017'!K$2:K$50)+SUMIF('2016'!$A$2:$A$50,$A102,'2016'!K$2:K$50)+SUMIF('2015'!$A$2:$A$50,$A102,'2015'!K$2:K$50)+SUMIF('2014'!$A$2:$A$50,$A102,'2014'!K$2:K$50)+SUMIF('2013'!$A$2:$A$50,$A102,'2013'!K$2:K$50)+SUMIF('2012'!$A$2:$A$50,$A102,'2012'!K$2:K$50)</f>
        <v>0</v>
      </c>
      <c r="N102" s="14">
        <f>SUMIF('2024'!$A$2:$A$50,$A102,'2024'!N$2:N$50)+SUMIF('2023'!$A$2:$A$50,$A102,'2023'!N$2:N$50)+SUMIF('2022'!$A$2:$A$50,$A102,'2022'!L$2:L$50)+SUMIF('2021'!$A$2:$A$50,$A102,'2021'!L$2:L$50)+SUMIF('2020'!$A$2:$A$50,$A102,'2020'!L$2:L$50)+SUMIF('2019'!$A$2:$A$50,$A102,'2019'!L$2:L$50)+SUMIF('2018'!$A$2:$A$50,$A102,'2018'!L$2:L$50)+SUMIF('2017'!$A$2:$A$50,$A102,'2017'!L$2:L$50)+SUMIF('2016'!$A$2:$A$50,$A102,'2016'!L$2:L$50)+SUMIF('2015'!$A$2:$A$50,$A102,'2015'!L$2:L$50)+SUMIF('2014'!$A$2:$A$50,$A102,'2014'!L$2:L$50)+SUMIF('2013'!$A$2:$A$50,$A102,'2013'!L$2:L$50)+SUMIF('2012'!$A$2:$A$50,$A102,'2012'!L$2:L$50)</f>
        <v>0</v>
      </c>
      <c r="O102" s="14">
        <f>SUMIF('2024'!$A$2:$A$50,$A102,'2024'!O$2:O$50)+SUMIF('2023'!$A$2:$A$50,$A102,'2023'!O$2:O$50)+SUMIF('2022'!$A$2:$A$50,$A102,'2022'!M$2:M$50)+SUMIF('2021'!$A$2:$A$50,$A102,'2021'!M$2:M$50)+SUMIF('2020'!$A$2:$A$50,$A102,'2020'!M$2:M$50)+SUMIF('2019'!$A$2:$A$50,$A102,'2019'!M$2:M$50)+SUMIF('2018'!$A$2:$A$50,$A102,'2018'!M$2:M$50)+SUMIF('2017'!$A$2:$A$50,$A102,'2017'!M$2:M$50)+SUMIF('2016'!$A$2:$A$50,$A102,'2016'!M$2:M$50)+SUMIF('2015'!$A$2:$A$50,$A102,'2015'!M$2:M$50)+SUMIF('2014'!$A$2:$A$50,$A102,'2014'!M$2:M$50)+SUMIF('2013'!$A$2:$A$50,$A102,'2013'!M$2:M$50)+SUMIF('2012'!$A$2:$A$50,$A102,'2012'!M$2:M$50)</f>
        <v>0</v>
      </c>
      <c r="P102" s="14">
        <f t="shared" si="20"/>
        <v>0</v>
      </c>
      <c r="Q102" s="14">
        <f t="shared" si="21"/>
        <v>0</v>
      </c>
      <c r="R102" s="14">
        <f>SUMIF('2024'!$A$2:$A$50,$A102,'2024'!R$2:R$50)+SUMIF('2023'!$A$2:$A$50,$A102,'2023'!R$2:R$50)+SUMIF('2022'!$A$2:$A$50,$A102,'2022'!P$2:P$50)+SUMIF('2021'!$A$2:$A$50,$A102,'2021'!P$2:P$50)+SUMIF('2020'!$A$2:$A$50,$A102,'2020'!P$2:P$50)+SUMIF('2019'!$A$2:$A$50,$A102,'2019'!P$2:P$50)+SUMIF('2018'!$A$2:$A$50,$A102,'2018'!P$2:P$50)+SUMIF('2017'!$A$2:$A$50,$A102,'2017'!P$2:P$50)+SUMIF('2016'!$A$2:$A$50,$A102,'2016'!P$2:P$50)+SUMIF('2015'!$A$2:$A$50,$A102,'2015'!P$2:P$50)+SUMIF('2014'!$A$2:$A$50,$A102,'2014'!P$2:P$50)+SUMIF('2013'!$A$2:$A$50,$A102,'2013'!P$2:P$50)+SUMIF('2012'!$A$2:$A$50,$A102,'2012'!P$2:P$50)</f>
        <v>0</v>
      </c>
      <c r="S102" s="14">
        <f>SUMIF('2024'!$A$2:$A$50,$A102,'2024'!S$2:S$50)+SUMIF('2023'!$A$2:$A$50,$A102,'2023'!S$2:S$50)+SUMIF('2022'!$A$2:$A$50,$A102,'2022'!Q$2:Q$50)+SUMIF('2021'!$A$2:$A$50,$A102,'2021'!Q$2:Q$50)+SUMIF('2020'!$A$2:$A$50,$A102,'2020'!Q$2:Q$50)+SUMIF('2019'!$A$2:$A$50,$A102,'2019'!Q$2:Q$50)+SUMIF('2018'!$A$2:$A$50,$A102,'2018'!Q$2:Q$50)+SUMIF('2017'!$A$2:$A$50,$A102,'2017'!Q$2:Q$50)+SUMIF('2016'!$A$2:$A$50,$A102,'2016'!Q$2:Q$50)+SUMIF('2015'!$A$2:$A$50,$A102,'2015'!Q$2:Q$50)+SUMIF('2014'!$A$2:$A$50,$A102,'2014'!Q$2:Q$50)+SUMIF('2013'!$A$2:$A$50,$A102,'2013'!Q$2:Q$50)+SUMIF('2012'!$A$2:$A$50,$A102,'2012'!Q$2:Q$50)</f>
        <v>0</v>
      </c>
      <c r="T102" s="15" t="str">
        <f t="shared" si="22"/>
        <v xml:space="preserve"> </v>
      </c>
      <c r="U102" s="15" t="str">
        <f t="shared" si="23"/>
        <v xml:space="preserve"> </v>
      </c>
      <c r="V102" s="16" t="str">
        <f t="shared" si="24"/>
        <v xml:space="preserve"> </v>
      </c>
      <c r="W102" s="17" cm="1">
        <f t="array" ref="W102">MAX(IF('2024'!$A$2:$A$50=$A102,'2024'!$W$2:$W$50),IF('2023'!$A$2:$A$50=$A102,'2023'!$W$2:$W$50),IF('2022'!$A$2:$A$50=$A102,'2022'!$U$2:U$50),IF('2021'!$A$2:$A$50=$A102,'2021'!$U$2:U$50),IF('2020'!$A$2:$A$50=$A102,'2020'!$U$2:U$50),IF('2019'!$A$2:$A$50=$A102,'2019'!$U$2:U$50),IF('2018'!$A$2:$A$50=$A102,'2018'!$U$2:U$50),IF('2017'!$A$2:$A$50=$A102,'2017'!$U$2:U$50),IF('2016'!$A$2:$A$50=$A102,'2016'!$U$2:U$50),IF('2015'!$A$2:$A$50=$A102,'2015'!$U$2:U$50),IF('2014'!$A$2:$A$50=$A102,'2014'!$U$2:U$50),IF('2013'!$A$2:$A$50=$A102,'2013'!$U$2:U$50),IF('2012'!$A$2:$A$50=$A102,'2012'!$U$2:U$50))</f>
        <v>0</v>
      </c>
      <c r="X102" s="18" t="s">
        <v>23</v>
      </c>
      <c r="Y102" s="19" cm="1">
        <f t="array" ref="Y102">MIN(IF(IF('2024'!$A$2:A$50=$A102,1,0)*IF('2024'!$W$2:$W$50=$W102,1,0)&gt;0,'2024'!$Y$2:$Y$50),IF(IF('2023'!$A$2:A$50=$A102,1,0)*IF('2023'!$W$2:$W$50=$W102,1,0)&gt;0,'2023'!$Y$2:$Y$50),IF(IF('2022'!$A$2:A$50=$A102,1,0)*IF('2022'!$U$2:$U$50=$W102,1,0)&gt;0,'2022'!$W$2:$W$50),IF(IF('2021'!$A$2:A$50=$A102,1,0)*IF('2021'!$U$2:$U$50=$W102,1,0)&gt;0,'2021'!$W$2:$W$50),IF(IF('2020'!$A$2:A$50=$A102,1,0)*IF('2020'!$U$2:$U$50=$W102,1,0)&gt;0,'2020'!$W$2:$W$50),IF(IF('2019'!$A$2:A$50=$A102,1,0)*IF('2019'!$U$2:$U$50=$W102,1,0)&gt;0,'2019'!$W$2:$W$50),IF(IF('2018'!$A$2:A$50=$A102,1,0)*IF('2018'!$U$2:$U$50=$W102,1,0)&gt;0,'2018'!$W$2:$W$50),IF(IF('2017'!$A$2:A$50=$A102,1,0)*IF('2017'!$U$2:$U$50=$W102,1,0)&gt;0,'2017'!$W$2:$W$50),IF(IF('2016'!$A$2:A$50=$A102,1,0)*IF('2016'!$U$2:$U$50=$W102,1,0)&gt;0,'2016'!$W$2:$W$50),IF(IF('2015'!$A$2:A$50=$A102,1,0)*IF('2015'!$U$2:$U$50=$W102,1,0)&gt;0,'2015'!$W$2:$W$50),IF(IF('2014'!$A$2:A$50=$A102,1,0)*IF('2014'!$U$2:$U$50=$W102,1,0)&gt;0,'2014'!$W$2:$W$50),IF(IF('2013'!$A$2:A$50=$A102,1,0)*IF('2013'!$U$2:$U$50=$W102,1,0)&gt;0,'2013'!$W$2:$W$50),IF(IF('2012'!$A$2:A$50=$A102,1,0)*IF('2012'!$U$2:$U$50=$W102,1,0)&gt;0,'2012'!$W$2:$W$50))</f>
        <v>0</v>
      </c>
      <c r="Z102" s="20"/>
      <c r="AA102" s="21" cm="1">
        <f t="array" ref="AA102">SUM(IF('2024'!$A$2:$A$50=$A102,TRUNC('2024'!Q$2:Q$50),0))+SUM(IF('2023'!$A$2:$A$50=$A102,TRUNC('2023'!Q$2:Q$50),0))+SUM(IF('2022'!$A$2:$A$50=$A102,TRUNC('2022'!O$2:O$50),0))+SUM(IF('2021'!$A$2:$A$50=$A102,TRUNC('2021'!O$2:O$50),0))+SUM(IF('2020'!$A$2:$A$50=$A102,TRUNC('2020'!O$2:O$50),0))+SUM(IF('2019'!$A$2:$A$50=$A102,TRUNC('2019'!O$2:O$50),0))+SUM(IF('2018'!$A$2:$A$50=$A102,TRUNC('2018'!O$2:O$50),0))+SUM(IF('2017'!$A$2:$A$50=$A102,TRUNC('2017'!O$2:O$50),0))+SUM(IF('2016'!$A$2:$A$50=$A102,TRUNC('2016'!O$2:O$50),0))+SUM(IF('2015'!$A$2:$A$50=$A102,TRUNC('2015'!O$2:O$50),0))+SUM(IF('2014'!$A$2:$A$50=$A102,TRUNC('2014'!O$2:O$50),0))+SUM(IF('2013'!$A$2:$A$50=$A102,TRUNC('2013'!O$2:O$50),0))+SUM(IF('2012'!$A$2:$A$50=$A102,TRUNC('2012'!O$2:O$50),0))</f>
        <v>0</v>
      </c>
      <c r="AB102" s="21" cm="1">
        <f t="array" ref="AB102">SUM(IF('2024'!$A$2:$A$50=$A102,MOD('2024'!Q$2:Q$50,1),0))+SUM(IF('2023'!$A$2:$A$50=$A102,MOD('2023'!Q$2:Q$50,1),0))+SUM(IF('2022'!$A$2:$A$50=$A102,MOD('2022'!O$2:O$50,1),0))+SUM(IF('2021'!$A$2:$A$50=$A102,MOD('2021'!O$2:O$50,1),0))+SUM(IF('2020'!$A$2:$A$50=$A102,MOD('2020'!O$2:O$50,1),0))+SUM(IF('2019'!$A$2:$A$50=$A102,MOD('2019'!O$2:O$50,1),0))+SUM(IF('2018'!$A$2:$A$50=$A102,MOD('2018'!O$2:O$50,1),0))+SUM(IF('2017'!$A$2:$A$50=$A102,MOD('2017'!O$2:O$50,1),0))+SUM(IF('2016'!$A$2:$A$50=$A102,MOD('2016'!O$2:O$50,1),0))+SUM(IF('2015'!$A$2:$A$50=$A102,MOD('2015'!O$2:O$50,1),0))+SUM(IF('2014'!$A$2:$A$50=$A102,MOD('2014'!O$2:O$50,1),0))+SUM(IF('2013'!$A$2:$A$50=$A102,MOD('2013'!O$2:O$50,1),0))+SUM(IF('2012'!$A$2:$A$50=$A102,MOD('2012'!O$2:O$50,1),0))</f>
        <v>0</v>
      </c>
      <c r="AC102" s="21">
        <f t="shared" si="6"/>
        <v>0</v>
      </c>
    </row>
    <row r="103" spans="1:29" ht="14.25" customHeight="1" x14ac:dyDescent="0.6">
      <c r="A103" s="13"/>
      <c r="B103" s="14">
        <f>SUMIF('2024'!$A$2:$A$50,$A103,'2024'!B$2:B$50)+SUMIF('2023'!$A$2:$A$50,$A103,'2023'!B$2:B$50)+SUMIF('2022'!$A$2:$A$50,$A103,'2022'!B$2:B$50)+SUMIF('2021'!$A$2:$A$50,$A103,'2021'!B$2:B$50)+SUMIF('2020'!$A$2:$A$50,$A103,'2020'!B$2:B$50)+SUMIF('2019'!$A$2:$A$50,$A103,'2019'!B$2:B$50)+SUMIF('2018'!$A$2:$A$50,$A103,'2018'!B$2:B$50)+SUMIF('2017'!$A$2:$A$50,$A103,'2017'!B$2:B$50)+SUMIF('2016'!$A$2:$A$50,$A103,'2016'!B$2:B$50)+SUMIF('2015'!$A$2:$A$50,$A103,'2015'!B$2:B$50)+SUMIF('2014'!$A$2:$A$50,$A103,'2014'!B$2:B$50)+SUMIF('2013'!$A$2:$A$50,$A103,'2013'!B$2:B$50)+SUMIF('2012'!$A$2:$A$50,$A103,'2012'!B$2:B$50)</f>
        <v>0</v>
      </c>
      <c r="C103" s="14">
        <f>SUMIF('2024'!$A$2:$A$50,$A103,'2024'!C$2:C$50)+SUMIF('2023'!$A$2:$A$50,$A103,'2023'!C$2:C$50)+SUMIF('2022'!$A$2:$A$50,$A103,'2022'!C$2:C$50)+SUMIF('2021'!$A$2:$A$50,$A103,'2021'!C$2:C$50)+SUMIF('2020'!$A$2:$A$50,$A103,'2020'!C$2:C$50)+SUMIF('2019'!$A$2:$A$50,$A103,'2019'!C$2:C$50)+SUMIF('2018'!$A$2:$A$50,$A103,'2018'!C$2:C$50)+SUMIF('2017'!$A$2:$A$50,$A103,'2017'!C$2:C$50)+SUMIF('2016'!$A$2:$A$50,$A103,'2016'!C$2:C$50)+SUMIF('2015'!$A$2:$A$50,$A103,'2015'!C$2:C$50)+SUMIF('2014'!$A$2:$A$50,$A103,'2014'!C$2:C$50)+SUMIF('2013'!$A$2:$A$50,$A103,'2013'!C$2:C$50)+SUMIF('2012'!$A$2:$A$50,$A103,'2012'!C$2:C$50)</f>
        <v>0</v>
      </c>
      <c r="D103" s="14">
        <f>SUMIF('2024'!$A$2:$A$50,$A103,'2024'!D$2:D$50)+SUMIF('2023'!$A$2:$A$50,$A103,'2023'!D$2:D$50)+SUMIF('2022'!$A$2:$A$50,$A103,'2022'!D$2:D$50)+SUMIF('2021'!$A$2:$A$50,$A103,'2021'!D$2:D$50)+SUMIF('2020'!$A$2:$A$50,$A103,'2020'!D$2:D$50)+SUMIF('2019'!$A$2:$A$50,$A103,'2019'!D$2:D$50)+SUMIF('2018'!$A$2:$A$50,$A103,'2018'!D$2:D$50)+SUMIF('2017'!$A$2:$A$50,$A103,'2017'!D$2:D$50)+SUMIF('2016'!$A$2:$A$50,$A103,'2016'!D$2:D$50)+SUMIF('2015'!$A$2:$A$50,$A103,'2015'!D$2:D$50)+SUMIF('2014'!$A$2:$A$50,$A103,'2014'!D$2:D$50)+SUMIF('2013'!$A$2:$A$50,$A103,'2013'!D$2:D$50)+SUMIF('2012'!$A$2:$A$50,$A103,'2012'!D$2:D$50)</f>
        <v>0</v>
      </c>
      <c r="E103" s="14" cm="1">
        <f t="array" ref="E103">MAX(IF('2024'!$A$2:$A$50=$A103,'2024'!E$2:E$50),IF('2023'!$A$2:$A$50=$A103,'2023'!E$2:E$50),IF('2022'!$A$2:$A$50=$A103,'2022'!E$2:E$50),IF('2021'!$A$2:$A$50=$A103,'2021'!E$2:E$50),IF('2020'!$A$2:$A$50=$A103,'2020'!E$2:E$50),IF('2019'!$A$2:$A$50=$A103,'2019'!E$2:E$50),IF('2018'!$A$2:$A$50=$A103,'2018'!E$2:E$50),IF('2017'!$A$2:$A$50=$A103,'2017'!E$2:E$50),IF('2016'!$A$2:$A$50=$A103,'2016'!E$2:E$50),IF('2015'!$A$2:$A$50=$A103,'2015'!E$2:E$50),IF('2014'!$A$2:$A$50=$A103,'2014'!E$2:E$50),IF('2013'!$A$2:$A$50=$A103,'2013'!E$2:E$50),IF('2012'!$A$2:$A$50=$A103,'2012'!E$2:E$50))</f>
        <v>0</v>
      </c>
      <c r="F103" s="14">
        <f>SUMIF('2024'!$A$2:$A$50,$A103,'2024'!F$2:F$50)+SUMIF('2023'!$A$2:$A$50,$A103,'2023'!F$2:F$50)+SUMIF('2022'!$A$2:$A$50,$A103,'2022'!F$2:F$50)+SUMIF('2021'!$A$2:$A$50,$A103,'2021'!F$2:F$50)+SUMIF('2020'!$A$2:$A$50,$A103,'2020'!F$2:F$50)+SUMIF('2019'!$A$2:$A$50,$A103,'2019'!F$2:F$50)+SUMIF('2018'!$A$2:$A$50,$A103,'2018'!F$2:F$50)+SUMIF('2017'!$A$2:$A$50,$A103,'2017'!F$2:F$50)+SUMIF('2016'!$A$2:$A$50,$A103,'2016'!F$2:F$50)+SUMIF('2015'!$A$2:$A$50,$A103,'2015'!F$2:F$50)+SUMIF('2014'!$A$2:$A$50,$A103,'2014'!F$2:F$50)+SUMIF('2013'!$A$2:$A$50,$A103,'2013'!F$2:F$50)+SUMIF('2012'!$A$2:$A$50,$A103,'2012'!F$2:F$50)</f>
        <v>0</v>
      </c>
      <c r="G103" s="15">
        <f t="shared" si="19"/>
        <v>0</v>
      </c>
      <c r="H103" s="14">
        <f>SUMIF('2024'!$A$2:$A$50,$A103,'2024'!H$2:H$50)+SUMIF('2023'!$A$2:$A$50,$A103,'2023'!H$2:H$50)+SUMIF('2022'!$A$2:$A$50,$A103,'2022'!H$2:H$50)+SUMIF('2021'!$A$2:$A$50,$A103,'2021'!H$2:H$50)+SUMIF('2020'!$A$2:$A$50,$A103,'2020'!H$2:H$50)+SUMIF('2019'!$A$2:$A$50,$A103,'2019'!H$2:H$50)+SUMIF('2018'!$A$2:$A$50,$A103,'2018'!H$2:H$50)+SUMIF('2017'!$A$2:$A$50,$A103,'2017'!H$2:H$50)+SUMIF('2016'!$A$2:$A$50,$A103,'2016'!H$2:H$50)+SUMIF('2015'!$A$2:$A$50,$A103,'2015'!H$2:H$50)+SUMIF('2014'!$A$2:$A$50,$A103,'2014'!H$2:H$50)+SUMIF('2013'!$A$2:$A$50,$A103,'2013'!H$2:H$50)+SUMIF('2012'!$A$2:$A$50,$A103,'2012'!H$2:H$50)</f>
        <v>0</v>
      </c>
      <c r="I103" s="14">
        <f>SUMIF('2024'!$A$2:$A$50,$A103,'2024'!I$2:I$50)+SUMIF('2023'!$A$2:$A$50,$A103,'2023'!I$2:I$50)+SUMIF('2022'!$A$2:$A$50,$A103,'2022'!I$2:I$50)+SUMIF('2021'!$A$2:$A$50,$A103,'2021'!I$2:I$50)+SUMIF('2020'!$A$2:$A$50,$A103,'2020'!I$2:I$50)+SUMIF('2019'!$A$2:$A$50,$A103,'2019'!I$2:I$50)+SUMIF('2018'!$A$2:$A$50,$A103,'2018'!I$2:I$50)+SUMIF('2017'!$A$2:$A$50,$A103,'2017'!I$2:I$50)+SUMIF('2016'!$A$2:$A$50,$A103,'2016'!I$2:I$50)+SUMIF('2015'!$A$2:$A$50,$A103,'2015'!I$2:I$50)+SUMIF('2014'!$A$2:$A$50,$A103,'2014'!I$2:I$50)+SUMIF('2013'!$A$2:$A$50,$A103,'2013'!I$2:I$50)+SUMIF('2012'!$A$2:$A$50,$A103,'2012'!I$2:I$50)</f>
        <v>0</v>
      </c>
      <c r="J103" s="14">
        <f>SUMIF('2024'!$A$2:$A$50,$A103,'2024'!J$2:J$50)+SUMIF('2023'!$A$2:$A$50,$A103,'2023'!J$2:J$50)</f>
        <v>0</v>
      </c>
      <c r="K103" s="14">
        <f>SUMIF('2024'!$A$2:$A$50,$A103,'2024'!K$2:K$50)+SUMIF('2023'!$A$2:$A$50,$A103,'2023'!K$2:K$50)</f>
        <v>0</v>
      </c>
      <c r="L103" s="14">
        <f>SUMIF('2024'!$A$2:$A$50,$A103,'2024'!L$2:L$50)+SUMIF('2023'!$A$2:$A$50,$A103,'2023'!L$2:L$50)+SUMIF('2022'!$A$2:$A$50,$A103,'2022'!J$2:J$50)+SUMIF('2021'!$A$2:$A$50,$A103,'2021'!J$2:J$50)+SUMIF('2020'!$A$2:$A$50,$A103,'2020'!J$2:J$50)+SUMIF('2019'!$A$2:$A$50,$A103,'2019'!J$2:J$50)+SUMIF('2018'!$A$2:$A$50,$A103,'2018'!J$2:J$50)+SUMIF('2017'!$A$2:$A$50,$A103,'2017'!J$2:J$50)+SUMIF('2016'!$A$2:$A$50,$A103,'2016'!J$2:J$50)+SUMIF('2015'!$A$2:$A$50,$A103,'2015'!J$2:J$50)+SUMIF('2014'!$A$2:$A$50,$A103,'2014'!J$2:J$50)+SUMIF('2013'!$A$2:$A$50,$A103,'2013'!J$2:J$50)+SUMIF('2012'!$A$2:$A$50,$A103,'2012'!J$2:J$50)</f>
        <v>0</v>
      </c>
      <c r="M103" s="14">
        <f>SUMIF('2024'!$A$2:$A$50,$A103,'2024'!M$2:M$50)+SUMIF('2023'!$A$2:$A$50,$A103,'2023'!M$2:M$50)+SUMIF('2022'!$A$2:$A$50,$A103,'2022'!K$2:K$50)+SUMIF('2021'!$A$2:$A$50,$A103,'2021'!K$2:K$50)+SUMIF('2020'!$A$2:$A$50,$A103,'2020'!K$2:K$50)+SUMIF('2019'!$A$2:$A$50,$A103,'2019'!K$2:K$50)+SUMIF('2018'!$A$2:$A$50,$A103,'2018'!K$2:K$50)+SUMIF('2017'!$A$2:$A$50,$A103,'2017'!K$2:K$50)+SUMIF('2016'!$A$2:$A$50,$A103,'2016'!K$2:K$50)+SUMIF('2015'!$A$2:$A$50,$A103,'2015'!K$2:K$50)+SUMIF('2014'!$A$2:$A$50,$A103,'2014'!K$2:K$50)+SUMIF('2013'!$A$2:$A$50,$A103,'2013'!K$2:K$50)+SUMIF('2012'!$A$2:$A$50,$A103,'2012'!K$2:K$50)</f>
        <v>0</v>
      </c>
      <c r="N103" s="14">
        <f>SUMIF('2024'!$A$2:$A$50,$A103,'2024'!N$2:N$50)+SUMIF('2023'!$A$2:$A$50,$A103,'2023'!N$2:N$50)+SUMIF('2022'!$A$2:$A$50,$A103,'2022'!L$2:L$50)+SUMIF('2021'!$A$2:$A$50,$A103,'2021'!L$2:L$50)+SUMIF('2020'!$A$2:$A$50,$A103,'2020'!L$2:L$50)+SUMIF('2019'!$A$2:$A$50,$A103,'2019'!L$2:L$50)+SUMIF('2018'!$A$2:$A$50,$A103,'2018'!L$2:L$50)+SUMIF('2017'!$A$2:$A$50,$A103,'2017'!L$2:L$50)+SUMIF('2016'!$A$2:$A$50,$A103,'2016'!L$2:L$50)+SUMIF('2015'!$A$2:$A$50,$A103,'2015'!L$2:L$50)+SUMIF('2014'!$A$2:$A$50,$A103,'2014'!L$2:L$50)+SUMIF('2013'!$A$2:$A$50,$A103,'2013'!L$2:L$50)+SUMIF('2012'!$A$2:$A$50,$A103,'2012'!L$2:L$50)</f>
        <v>0</v>
      </c>
      <c r="O103" s="14">
        <f>SUMIF('2024'!$A$2:$A$50,$A103,'2024'!O$2:O$50)+SUMIF('2023'!$A$2:$A$50,$A103,'2023'!O$2:O$50)+SUMIF('2022'!$A$2:$A$50,$A103,'2022'!M$2:M$50)+SUMIF('2021'!$A$2:$A$50,$A103,'2021'!M$2:M$50)+SUMIF('2020'!$A$2:$A$50,$A103,'2020'!M$2:M$50)+SUMIF('2019'!$A$2:$A$50,$A103,'2019'!M$2:M$50)+SUMIF('2018'!$A$2:$A$50,$A103,'2018'!M$2:M$50)+SUMIF('2017'!$A$2:$A$50,$A103,'2017'!M$2:M$50)+SUMIF('2016'!$A$2:$A$50,$A103,'2016'!M$2:M$50)+SUMIF('2015'!$A$2:$A$50,$A103,'2015'!M$2:M$50)+SUMIF('2014'!$A$2:$A$50,$A103,'2014'!M$2:M$50)+SUMIF('2013'!$A$2:$A$50,$A103,'2013'!M$2:M$50)+SUMIF('2012'!$A$2:$A$50,$A103,'2012'!M$2:M$50)</f>
        <v>0</v>
      </c>
      <c r="P103" s="14">
        <f t="shared" si="20"/>
        <v>0</v>
      </c>
      <c r="Q103" s="14">
        <f t="shared" si="21"/>
        <v>0</v>
      </c>
      <c r="R103" s="14">
        <f>SUMIF('2024'!$A$2:$A$50,$A103,'2024'!R$2:R$50)+SUMIF('2023'!$A$2:$A$50,$A103,'2023'!R$2:R$50)+SUMIF('2022'!$A$2:$A$50,$A103,'2022'!P$2:P$50)+SUMIF('2021'!$A$2:$A$50,$A103,'2021'!P$2:P$50)+SUMIF('2020'!$A$2:$A$50,$A103,'2020'!P$2:P$50)+SUMIF('2019'!$A$2:$A$50,$A103,'2019'!P$2:P$50)+SUMIF('2018'!$A$2:$A$50,$A103,'2018'!P$2:P$50)+SUMIF('2017'!$A$2:$A$50,$A103,'2017'!P$2:P$50)+SUMIF('2016'!$A$2:$A$50,$A103,'2016'!P$2:P$50)+SUMIF('2015'!$A$2:$A$50,$A103,'2015'!P$2:P$50)+SUMIF('2014'!$A$2:$A$50,$A103,'2014'!P$2:P$50)+SUMIF('2013'!$A$2:$A$50,$A103,'2013'!P$2:P$50)+SUMIF('2012'!$A$2:$A$50,$A103,'2012'!P$2:P$50)</f>
        <v>0</v>
      </c>
      <c r="S103" s="14">
        <f>SUMIF('2024'!$A$2:$A$50,$A103,'2024'!S$2:S$50)+SUMIF('2023'!$A$2:$A$50,$A103,'2023'!S$2:S$50)+SUMIF('2022'!$A$2:$A$50,$A103,'2022'!Q$2:Q$50)+SUMIF('2021'!$A$2:$A$50,$A103,'2021'!Q$2:Q$50)+SUMIF('2020'!$A$2:$A$50,$A103,'2020'!Q$2:Q$50)+SUMIF('2019'!$A$2:$A$50,$A103,'2019'!Q$2:Q$50)+SUMIF('2018'!$A$2:$A$50,$A103,'2018'!Q$2:Q$50)+SUMIF('2017'!$A$2:$A$50,$A103,'2017'!Q$2:Q$50)+SUMIF('2016'!$A$2:$A$50,$A103,'2016'!Q$2:Q$50)+SUMIF('2015'!$A$2:$A$50,$A103,'2015'!Q$2:Q$50)+SUMIF('2014'!$A$2:$A$50,$A103,'2014'!Q$2:Q$50)+SUMIF('2013'!$A$2:$A$50,$A103,'2013'!Q$2:Q$50)+SUMIF('2012'!$A$2:$A$50,$A103,'2012'!Q$2:Q$50)</f>
        <v>0</v>
      </c>
      <c r="T103" s="15" t="str">
        <f t="shared" si="22"/>
        <v xml:space="preserve"> </v>
      </c>
      <c r="U103" s="15" t="str">
        <f t="shared" si="23"/>
        <v xml:space="preserve"> </v>
      </c>
      <c r="V103" s="16" t="str">
        <f t="shared" si="24"/>
        <v xml:space="preserve"> </v>
      </c>
      <c r="W103" s="17" cm="1">
        <f t="array" ref="W103">MAX(IF('2024'!$A$2:$A$50=$A103,'2024'!$W$2:$W$50),IF('2023'!$A$2:$A$50=$A103,'2023'!$W$2:$W$50),IF('2022'!$A$2:$A$50=$A103,'2022'!$U$2:U$50),IF('2021'!$A$2:$A$50=$A103,'2021'!$U$2:U$50),IF('2020'!$A$2:$A$50=$A103,'2020'!$U$2:U$50),IF('2019'!$A$2:$A$50=$A103,'2019'!$U$2:U$50),IF('2018'!$A$2:$A$50=$A103,'2018'!$U$2:U$50),IF('2017'!$A$2:$A$50=$A103,'2017'!$U$2:U$50),IF('2016'!$A$2:$A$50=$A103,'2016'!$U$2:U$50),IF('2015'!$A$2:$A$50=$A103,'2015'!$U$2:U$50),IF('2014'!$A$2:$A$50=$A103,'2014'!$U$2:U$50),IF('2013'!$A$2:$A$50=$A103,'2013'!$U$2:U$50),IF('2012'!$A$2:$A$50=$A103,'2012'!$U$2:U$50))</f>
        <v>0</v>
      </c>
      <c r="X103" s="18" t="s">
        <v>23</v>
      </c>
      <c r="Y103" s="19" cm="1">
        <f t="array" ref="Y103">MIN(IF(IF('2024'!$A$2:A$50=$A103,1,0)*IF('2024'!$W$2:$W$50=$W103,1,0)&gt;0,'2024'!$Y$2:$Y$50),IF(IF('2023'!$A$2:A$50=$A103,1,0)*IF('2023'!$W$2:$W$50=$W103,1,0)&gt;0,'2023'!$Y$2:$Y$50),IF(IF('2022'!$A$2:A$50=$A103,1,0)*IF('2022'!$U$2:$U$50=$W103,1,0)&gt;0,'2022'!$W$2:$W$50),IF(IF('2021'!$A$2:A$50=$A103,1,0)*IF('2021'!$U$2:$U$50=$W103,1,0)&gt;0,'2021'!$W$2:$W$50),IF(IF('2020'!$A$2:A$50=$A103,1,0)*IF('2020'!$U$2:$U$50=$W103,1,0)&gt;0,'2020'!$W$2:$W$50),IF(IF('2019'!$A$2:A$50=$A103,1,0)*IF('2019'!$U$2:$U$50=$W103,1,0)&gt;0,'2019'!$W$2:$W$50),IF(IF('2018'!$A$2:A$50=$A103,1,0)*IF('2018'!$U$2:$U$50=$W103,1,0)&gt;0,'2018'!$W$2:$W$50),IF(IF('2017'!$A$2:A$50=$A103,1,0)*IF('2017'!$U$2:$U$50=$W103,1,0)&gt;0,'2017'!$W$2:$W$50),IF(IF('2016'!$A$2:A$50=$A103,1,0)*IF('2016'!$U$2:$U$50=$W103,1,0)&gt;0,'2016'!$W$2:$W$50),IF(IF('2015'!$A$2:A$50=$A103,1,0)*IF('2015'!$U$2:$U$50=$W103,1,0)&gt;0,'2015'!$W$2:$W$50),IF(IF('2014'!$A$2:A$50=$A103,1,0)*IF('2014'!$U$2:$U$50=$W103,1,0)&gt;0,'2014'!$W$2:$W$50),IF(IF('2013'!$A$2:A$50=$A103,1,0)*IF('2013'!$U$2:$U$50=$W103,1,0)&gt;0,'2013'!$W$2:$W$50),IF(IF('2012'!$A$2:A$50=$A103,1,0)*IF('2012'!$U$2:$U$50=$W103,1,0)&gt;0,'2012'!$W$2:$W$50))</f>
        <v>0</v>
      </c>
      <c r="Z103" s="20"/>
      <c r="AA103" s="21" cm="1">
        <f t="array" ref="AA103">SUM(IF('2024'!$A$2:$A$50=$A103,TRUNC('2024'!Q$2:Q$50),0))+SUM(IF('2023'!$A$2:$A$50=$A103,TRUNC('2023'!Q$2:Q$50),0))+SUM(IF('2022'!$A$2:$A$50=$A103,TRUNC('2022'!O$2:O$50),0))+SUM(IF('2021'!$A$2:$A$50=$A103,TRUNC('2021'!O$2:O$50),0))+SUM(IF('2020'!$A$2:$A$50=$A103,TRUNC('2020'!O$2:O$50),0))+SUM(IF('2019'!$A$2:$A$50=$A103,TRUNC('2019'!O$2:O$50),0))+SUM(IF('2018'!$A$2:$A$50=$A103,TRUNC('2018'!O$2:O$50),0))+SUM(IF('2017'!$A$2:$A$50=$A103,TRUNC('2017'!O$2:O$50),0))+SUM(IF('2016'!$A$2:$A$50=$A103,TRUNC('2016'!O$2:O$50),0))+SUM(IF('2015'!$A$2:$A$50=$A103,TRUNC('2015'!O$2:O$50),0))+SUM(IF('2014'!$A$2:$A$50=$A103,TRUNC('2014'!O$2:O$50),0))+SUM(IF('2013'!$A$2:$A$50=$A103,TRUNC('2013'!O$2:O$50),0))+SUM(IF('2012'!$A$2:$A$50=$A103,TRUNC('2012'!O$2:O$50),0))</f>
        <v>0</v>
      </c>
      <c r="AB103" s="21" cm="1">
        <f t="array" ref="AB103">SUM(IF('2024'!$A$2:$A$50=$A103,MOD('2024'!Q$2:Q$50,1),0))+SUM(IF('2023'!$A$2:$A$50=$A103,MOD('2023'!Q$2:Q$50,1),0))+SUM(IF('2022'!$A$2:$A$50=$A103,MOD('2022'!O$2:O$50,1),0))+SUM(IF('2021'!$A$2:$A$50=$A103,MOD('2021'!O$2:O$50,1),0))+SUM(IF('2020'!$A$2:$A$50=$A103,MOD('2020'!O$2:O$50,1),0))+SUM(IF('2019'!$A$2:$A$50=$A103,MOD('2019'!O$2:O$50,1),0))+SUM(IF('2018'!$A$2:$A$50=$A103,MOD('2018'!O$2:O$50,1),0))+SUM(IF('2017'!$A$2:$A$50=$A103,MOD('2017'!O$2:O$50,1),0))+SUM(IF('2016'!$A$2:$A$50=$A103,MOD('2016'!O$2:O$50,1),0))+SUM(IF('2015'!$A$2:$A$50=$A103,MOD('2015'!O$2:O$50,1),0))+SUM(IF('2014'!$A$2:$A$50=$A103,MOD('2014'!O$2:O$50,1),0))+SUM(IF('2013'!$A$2:$A$50=$A103,MOD('2013'!O$2:O$50,1),0))+SUM(IF('2012'!$A$2:$A$50=$A103,MOD('2012'!O$2:O$50,1),0))</f>
        <v>0</v>
      </c>
      <c r="AC103" s="21">
        <f t="shared" si="6"/>
        <v>0</v>
      </c>
    </row>
    <row r="104" spans="1:29" ht="14.25" customHeight="1" x14ac:dyDescent="0.6">
      <c r="A104" s="13"/>
      <c r="B104" s="14">
        <f>SUMIF('2024'!$A$2:$A$50,$A104,'2024'!B$2:B$50)+SUMIF('2023'!$A$2:$A$50,$A104,'2023'!B$2:B$50)+SUMIF('2022'!$A$2:$A$50,$A104,'2022'!B$2:B$50)+SUMIF('2021'!$A$2:$A$50,$A104,'2021'!B$2:B$50)+SUMIF('2020'!$A$2:$A$50,$A104,'2020'!B$2:B$50)+SUMIF('2019'!$A$2:$A$50,$A104,'2019'!B$2:B$50)+SUMIF('2018'!$A$2:$A$50,$A104,'2018'!B$2:B$50)+SUMIF('2017'!$A$2:$A$50,$A104,'2017'!B$2:B$50)+SUMIF('2016'!$A$2:$A$50,$A104,'2016'!B$2:B$50)+SUMIF('2015'!$A$2:$A$50,$A104,'2015'!B$2:B$50)+SUMIF('2014'!$A$2:$A$50,$A104,'2014'!B$2:B$50)+SUMIF('2013'!$A$2:$A$50,$A104,'2013'!B$2:B$50)+SUMIF('2012'!$A$2:$A$50,$A104,'2012'!B$2:B$50)</f>
        <v>0</v>
      </c>
      <c r="C104" s="14">
        <f>SUMIF('2024'!$A$2:$A$50,$A104,'2024'!C$2:C$50)+SUMIF('2023'!$A$2:$A$50,$A104,'2023'!C$2:C$50)+SUMIF('2022'!$A$2:$A$50,$A104,'2022'!C$2:C$50)+SUMIF('2021'!$A$2:$A$50,$A104,'2021'!C$2:C$50)+SUMIF('2020'!$A$2:$A$50,$A104,'2020'!C$2:C$50)+SUMIF('2019'!$A$2:$A$50,$A104,'2019'!C$2:C$50)+SUMIF('2018'!$A$2:$A$50,$A104,'2018'!C$2:C$50)+SUMIF('2017'!$A$2:$A$50,$A104,'2017'!C$2:C$50)+SUMIF('2016'!$A$2:$A$50,$A104,'2016'!C$2:C$50)+SUMIF('2015'!$A$2:$A$50,$A104,'2015'!C$2:C$50)+SUMIF('2014'!$A$2:$A$50,$A104,'2014'!C$2:C$50)+SUMIF('2013'!$A$2:$A$50,$A104,'2013'!C$2:C$50)+SUMIF('2012'!$A$2:$A$50,$A104,'2012'!C$2:C$50)</f>
        <v>0</v>
      </c>
      <c r="D104" s="14">
        <f>SUMIF('2024'!$A$2:$A$50,$A104,'2024'!D$2:D$50)+SUMIF('2023'!$A$2:$A$50,$A104,'2023'!D$2:D$50)+SUMIF('2022'!$A$2:$A$50,$A104,'2022'!D$2:D$50)+SUMIF('2021'!$A$2:$A$50,$A104,'2021'!D$2:D$50)+SUMIF('2020'!$A$2:$A$50,$A104,'2020'!D$2:D$50)+SUMIF('2019'!$A$2:$A$50,$A104,'2019'!D$2:D$50)+SUMIF('2018'!$A$2:$A$50,$A104,'2018'!D$2:D$50)+SUMIF('2017'!$A$2:$A$50,$A104,'2017'!D$2:D$50)+SUMIF('2016'!$A$2:$A$50,$A104,'2016'!D$2:D$50)+SUMIF('2015'!$A$2:$A$50,$A104,'2015'!D$2:D$50)+SUMIF('2014'!$A$2:$A$50,$A104,'2014'!D$2:D$50)+SUMIF('2013'!$A$2:$A$50,$A104,'2013'!D$2:D$50)+SUMIF('2012'!$A$2:$A$50,$A104,'2012'!D$2:D$50)</f>
        <v>0</v>
      </c>
      <c r="E104" s="14" cm="1">
        <f t="array" ref="E104">MAX(IF('2024'!$A$2:$A$50=$A104,'2024'!E$2:E$50),IF('2023'!$A$2:$A$50=$A104,'2023'!E$2:E$50),IF('2022'!$A$2:$A$50=$A104,'2022'!E$2:E$50),IF('2021'!$A$2:$A$50=$A104,'2021'!E$2:E$50),IF('2020'!$A$2:$A$50=$A104,'2020'!E$2:E$50),IF('2019'!$A$2:$A$50=$A104,'2019'!E$2:E$50),IF('2018'!$A$2:$A$50=$A104,'2018'!E$2:E$50),IF('2017'!$A$2:$A$50=$A104,'2017'!E$2:E$50),IF('2016'!$A$2:$A$50=$A104,'2016'!E$2:E$50),IF('2015'!$A$2:$A$50=$A104,'2015'!E$2:E$50),IF('2014'!$A$2:$A$50=$A104,'2014'!E$2:E$50),IF('2013'!$A$2:$A$50=$A104,'2013'!E$2:E$50),IF('2012'!$A$2:$A$50=$A104,'2012'!E$2:E$50))</f>
        <v>0</v>
      </c>
      <c r="F104" s="14">
        <f>SUMIF('2024'!$A$2:$A$50,$A104,'2024'!F$2:F$50)+SUMIF('2023'!$A$2:$A$50,$A104,'2023'!F$2:F$50)+SUMIF('2022'!$A$2:$A$50,$A104,'2022'!F$2:F$50)+SUMIF('2021'!$A$2:$A$50,$A104,'2021'!F$2:F$50)+SUMIF('2020'!$A$2:$A$50,$A104,'2020'!F$2:F$50)+SUMIF('2019'!$A$2:$A$50,$A104,'2019'!F$2:F$50)+SUMIF('2018'!$A$2:$A$50,$A104,'2018'!F$2:F$50)+SUMIF('2017'!$A$2:$A$50,$A104,'2017'!F$2:F$50)+SUMIF('2016'!$A$2:$A$50,$A104,'2016'!F$2:F$50)+SUMIF('2015'!$A$2:$A$50,$A104,'2015'!F$2:F$50)+SUMIF('2014'!$A$2:$A$50,$A104,'2014'!F$2:F$50)+SUMIF('2013'!$A$2:$A$50,$A104,'2013'!F$2:F$50)+SUMIF('2012'!$A$2:$A$50,$A104,'2012'!F$2:F$50)</f>
        <v>0</v>
      </c>
      <c r="G104" s="15">
        <f t="shared" si="19"/>
        <v>0</v>
      </c>
      <c r="H104" s="14">
        <f>SUMIF('2024'!$A$2:$A$50,$A104,'2024'!H$2:H$50)+SUMIF('2023'!$A$2:$A$50,$A104,'2023'!H$2:H$50)+SUMIF('2022'!$A$2:$A$50,$A104,'2022'!H$2:H$50)+SUMIF('2021'!$A$2:$A$50,$A104,'2021'!H$2:H$50)+SUMIF('2020'!$A$2:$A$50,$A104,'2020'!H$2:H$50)+SUMIF('2019'!$A$2:$A$50,$A104,'2019'!H$2:H$50)+SUMIF('2018'!$A$2:$A$50,$A104,'2018'!H$2:H$50)+SUMIF('2017'!$A$2:$A$50,$A104,'2017'!H$2:H$50)+SUMIF('2016'!$A$2:$A$50,$A104,'2016'!H$2:H$50)+SUMIF('2015'!$A$2:$A$50,$A104,'2015'!H$2:H$50)+SUMIF('2014'!$A$2:$A$50,$A104,'2014'!H$2:H$50)+SUMIF('2013'!$A$2:$A$50,$A104,'2013'!H$2:H$50)+SUMIF('2012'!$A$2:$A$50,$A104,'2012'!H$2:H$50)</f>
        <v>0</v>
      </c>
      <c r="I104" s="14">
        <f>SUMIF('2024'!$A$2:$A$50,$A104,'2024'!I$2:I$50)+SUMIF('2023'!$A$2:$A$50,$A104,'2023'!I$2:I$50)+SUMIF('2022'!$A$2:$A$50,$A104,'2022'!I$2:I$50)+SUMIF('2021'!$A$2:$A$50,$A104,'2021'!I$2:I$50)+SUMIF('2020'!$A$2:$A$50,$A104,'2020'!I$2:I$50)+SUMIF('2019'!$A$2:$A$50,$A104,'2019'!I$2:I$50)+SUMIF('2018'!$A$2:$A$50,$A104,'2018'!I$2:I$50)+SUMIF('2017'!$A$2:$A$50,$A104,'2017'!I$2:I$50)+SUMIF('2016'!$A$2:$A$50,$A104,'2016'!I$2:I$50)+SUMIF('2015'!$A$2:$A$50,$A104,'2015'!I$2:I$50)+SUMIF('2014'!$A$2:$A$50,$A104,'2014'!I$2:I$50)+SUMIF('2013'!$A$2:$A$50,$A104,'2013'!I$2:I$50)+SUMIF('2012'!$A$2:$A$50,$A104,'2012'!I$2:I$50)</f>
        <v>0</v>
      </c>
      <c r="J104" s="14">
        <f>SUMIF('2024'!$A$2:$A$50,$A104,'2024'!J$2:J$50)+SUMIF('2023'!$A$2:$A$50,$A104,'2023'!J$2:J$50)</f>
        <v>0</v>
      </c>
      <c r="K104" s="14">
        <f>SUMIF('2024'!$A$2:$A$50,$A104,'2024'!K$2:K$50)+SUMIF('2023'!$A$2:$A$50,$A104,'2023'!K$2:K$50)</f>
        <v>0</v>
      </c>
      <c r="L104" s="14">
        <f>SUMIF('2024'!$A$2:$A$50,$A104,'2024'!L$2:L$50)+SUMIF('2023'!$A$2:$A$50,$A104,'2023'!L$2:L$50)+SUMIF('2022'!$A$2:$A$50,$A104,'2022'!J$2:J$50)+SUMIF('2021'!$A$2:$A$50,$A104,'2021'!J$2:J$50)+SUMIF('2020'!$A$2:$A$50,$A104,'2020'!J$2:J$50)+SUMIF('2019'!$A$2:$A$50,$A104,'2019'!J$2:J$50)+SUMIF('2018'!$A$2:$A$50,$A104,'2018'!J$2:J$50)+SUMIF('2017'!$A$2:$A$50,$A104,'2017'!J$2:J$50)+SUMIF('2016'!$A$2:$A$50,$A104,'2016'!J$2:J$50)+SUMIF('2015'!$A$2:$A$50,$A104,'2015'!J$2:J$50)+SUMIF('2014'!$A$2:$A$50,$A104,'2014'!J$2:J$50)+SUMIF('2013'!$A$2:$A$50,$A104,'2013'!J$2:J$50)+SUMIF('2012'!$A$2:$A$50,$A104,'2012'!J$2:J$50)</f>
        <v>0</v>
      </c>
      <c r="M104" s="14">
        <f>SUMIF('2024'!$A$2:$A$50,$A104,'2024'!M$2:M$50)+SUMIF('2023'!$A$2:$A$50,$A104,'2023'!M$2:M$50)+SUMIF('2022'!$A$2:$A$50,$A104,'2022'!K$2:K$50)+SUMIF('2021'!$A$2:$A$50,$A104,'2021'!K$2:K$50)+SUMIF('2020'!$A$2:$A$50,$A104,'2020'!K$2:K$50)+SUMIF('2019'!$A$2:$A$50,$A104,'2019'!K$2:K$50)+SUMIF('2018'!$A$2:$A$50,$A104,'2018'!K$2:K$50)+SUMIF('2017'!$A$2:$A$50,$A104,'2017'!K$2:K$50)+SUMIF('2016'!$A$2:$A$50,$A104,'2016'!K$2:K$50)+SUMIF('2015'!$A$2:$A$50,$A104,'2015'!K$2:K$50)+SUMIF('2014'!$A$2:$A$50,$A104,'2014'!K$2:K$50)+SUMIF('2013'!$A$2:$A$50,$A104,'2013'!K$2:K$50)+SUMIF('2012'!$A$2:$A$50,$A104,'2012'!K$2:K$50)</f>
        <v>0</v>
      </c>
      <c r="N104" s="14">
        <f>SUMIF('2024'!$A$2:$A$50,$A104,'2024'!N$2:N$50)+SUMIF('2023'!$A$2:$A$50,$A104,'2023'!N$2:N$50)+SUMIF('2022'!$A$2:$A$50,$A104,'2022'!L$2:L$50)+SUMIF('2021'!$A$2:$A$50,$A104,'2021'!L$2:L$50)+SUMIF('2020'!$A$2:$A$50,$A104,'2020'!L$2:L$50)+SUMIF('2019'!$A$2:$A$50,$A104,'2019'!L$2:L$50)+SUMIF('2018'!$A$2:$A$50,$A104,'2018'!L$2:L$50)+SUMIF('2017'!$A$2:$A$50,$A104,'2017'!L$2:L$50)+SUMIF('2016'!$A$2:$A$50,$A104,'2016'!L$2:L$50)+SUMIF('2015'!$A$2:$A$50,$A104,'2015'!L$2:L$50)+SUMIF('2014'!$A$2:$A$50,$A104,'2014'!L$2:L$50)+SUMIF('2013'!$A$2:$A$50,$A104,'2013'!L$2:L$50)+SUMIF('2012'!$A$2:$A$50,$A104,'2012'!L$2:L$50)</f>
        <v>0</v>
      </c>
      <c r="O104" s="14">
        <f>SUMIF('2024'!$A$2:$A$50,$A104,'2024'!O$2:O$50)+SUMIF('2023'!$A$2:$A$50,$A104,'2023'!O$2:O$50)+SUMIF('2022'!$A$2:$A$50,$A104,'2022'!M$2:M$50)+SUMIF('2021'!$A$2:$A$50,$A104,'2021'!M$2:M$50)+SUMIF('2020'!$A$2:$A$50,$A104,'2020'!M$2:M$50)+SUMIF('2019'!$A$2:$A$50,$A104,'2019'!M$2:M$50)+SUMIF('2018'!$A$2:$A$50,$A104,'2018'!M$2:M$50)+SUMIF('2017'!$A$2:$A$50,$A104,'2017'!M$2:M$50)+SUMIF('2016'!$A$2:$A$50,$A104,'2016'!M$2:M$50)+SUMIF('2015'!$A$2:$A$50,$A104,'2015'!M$2:M$50)+SUMIF('2014'!$A$2:$A$50,$A104,'2014'!M$2:M$50)+SUMIF('2013'!$A$2:$A$50,$A104,'2013'!M$2:M$50)+SUMIF('2012'!$A$2:$A$50,$A104,'2012'!M$2:M$50)</f>
        <v>0</v>
      </c>
      <c r="P104" s="14">
        <f t="shared" si="20"/>
        <v>0</v>
      </c>
      <c r="Q104" s="14">
        <f t="shared" si="21"/>
        <v>0</v>
      </c>
      <c r="R104" s="14">
        <f>SUMIF('2024'!$A$2:$A$50,$A104,'2024'!R$2:R$50)+SUMIF('2023'!$A$2:$A$50,$A104,'2023'!R$2:R$50)+SUMIF('2022'!$A$2:$A$50,$A104,'2022'!P$2:P$50)+SUMIF('2021'!$A$2:$A$50,$A104,'2021'!P$2:P$50)+SUMIF('2020'!$A$2:$A$50,$A104,'2020'!P$2:P$50)+SUMIF('2019'!$A$2:$A$50,$A104,'2019'!P$2:P$50)+SUMIF('2018'!$A$2:$A$50,$A104,'2018'!P$2:P$50)+SUMIF('2017'!$A$2:$A$50,$A104,'2017'!P$2:P$50)+SUMIF('2016'!$A$2:$A$50,$A104,'2016'!P$2:P$50)+SUMIF('2015'!$A$2:$A$50,$A104,'2015'!P$2:P$50)+SUMIF('2014'!$A$2:$A$50,$A104,'2014'!P$2:P$50)+SUMIF('2013'!$A$2:$A$50,$A104,'2013'!P$2:P$50)+SUMIF('2012'!$A$2:$A$50,$A104,'2012'!P$2:P$50)</f>
        <v>0</v>
      </c>
      <c r="S104" s="14">
        <f>SUMIF('2024'!$A$2:$A$50,$A104,'2024'!S$2:S$50)+SUMIF('2023'!$A$2:$A$50,$A104,'2023'!S$2:S$50)+SUMIF('2022'!$A$2:$A$50,$A104,'2022'!Q$2:Q$50)+SUMIF('2021'!$A$2:$A$50,$A104,'2021'!Q$2:Q$50)+SUMIF('2020'!$A$2:$A$50,$A104,'2020'!Q$2:Q$50)+SUMIF('2019'!$A$2:$A$50,$A104,'2019'!Q$2:Q$50)+SUMIF('2018'!$A$2:$A$50,$A104,'2018'!Q$2:Q$50)+SUMIF('2017'!$A$2:$A$50,$A104,'2017'!Q$2:Q$50)+SUMIF('2016'!$A$2:$A$50,$A104,'2016'!Q$2:Q$50)+SUMIF('2015'!$A$2:$A$50,$A104,'2015'!Q$2:Q$50)+SUMIF('2014'!$A$2:$A$50,$A104,'2014'!Q$2:Q$50)+SUMIF('2013'!$A$2:$A$50,$A104,'2013'!Q$2:Q$50)+SUMIF('2012'!$A$2:$A$50,$A104,'2012'!Q$2:Q$50)</f>
        <v>0</v>
      </c>
      <c r="T104" s="15" t="str">
        <f t="shared" si="22"/>
        <v xml:space="preserve"> </v>
      </c>
      <c r="U104" s="15" t="str">
        <f t="shared" si="23"/>
        <v xml:space="preserve"> </v>
      </c>
      <c r="V104" s="16" t="str">
        <f t="shared" si="24"/>
        <v xml:space="preserve"> </v>
      </c>
      <c r="W104" s="17" cm="1">
        <f t="array" ref="W104">MAX(IF('2024'!$A$2:$A$50=$A104,'2024'!$W$2:$W$50),IF('2023'!$A$2:$A$50=$A104,'2023'!$W$2:$W$50),IF('2022'!$A$2:$A$50=$A104,'2022'!$U$2:U$50),IF('2021'!$A$2:$A$50=$A104,'2021'!$U$2:U$50),IF('2020'!$A$2:$A$50=$A104,'2020'!$U$2:U$50),IF('2019'!$A$2:$A$50=$A104,'2019'!$U$2:U$50),IF('2018'!$A$2:$A$50=$A104,'2018'!$U$2:U$50),IF('2017'!$A$2:$A$50=$A104,'2017'!$U$2:U$50),IF('2016'!$A$2:$A$50=$A104,'2016'!$U$2:U$50),IF('2015'!$A$2:$A$50=$A104,'2015'!$U$2:U$50),IF('2014'!$A$2:$A$50=$A104,'2014'!$U$2:U$50),IF('2013'!$A$2:$A$50=$A104,'2013'!$U$2:U$50),IF('2012'!$A$2:$A$50=$A104,'2012'!$U$2:U$50))</f>
        <v>0</v>
      </c>
      <c r="X104" s="18" t="s">
        <v>23</v>
      </c>
      <c r="Y104" s="19" cm="1">
        <f t="array" ref="Y104">MIN(IF(IF('2024'!$A$2:A$50=$A104,1,0)*IF('2024'!$W$2:$W$50=$W104,1,0)&gt;0,'2024'!$Y$2:$Y$50),IF(IF('2023'!$A$2:A$50=$A104,1,0)*IF('2023'!$W$2:$W$50=$W104,1,0)&gt;0,'2023'!$Y$2:$Y$50),IF(IF('2022'!$A$2:A$50=$A104,1,0)*IF('2022'!$U$2:$U$50=$W104,1,0)&gt;0,'2022'!$W$2:$W$50),IF(IF('2021'!$A$2:A$50=$A104,1,0)*IF('2021'!$U$2:$U$50=$W104,1,0)&gt;0,'2021'!$W$2:$W$50),IF(IF('2020'!$A$2:A$50=$A104,1,0)*IF('2020'!$U$2:$U$50=$W104,1,0)&gt;0,'2020'!$W$2:$W$50),IF(IF('2019'!$A$2:A$50=$A104,1,0)*IF('2019'!$U$2:$U$50=$W104,1,0)&gt;0,'2019'!$W$2:$W$50),IF(IF('2018'!$A$2:A$50=$A104,1,0)*IF('2018'!$U$2:$U$50=$W104,1,0)&gt;0,'2018'!$W$2:$W$50),IF(IF('2017'!$A$2:A$50=$A104,1,0)*IF('2017'!$U$2:$U$50=$W104,1,0)&gt;0,'2017'!$W$2:$W$50),IF(IF('2016'!$A$2:A$50=$A104,1,0)*IF('2016'!$U$2:$U$50=$W104,1,0)&gt;0,'2016'!$W$2:$W$50),IF(IF('2015'!$A$2:A$50=$A104,1,0)*IF('2015'!$U$2:$U$50=$W104,1,0)&gt;0,'2015'!$W$2:$W$50),IF(IF('2014'!$A$2:A$50=$A104,1,0)*IF('2014'!$U$2:$U$50=$W104,1,0)&gt;0,'2014'!$W$2:$W$50),IF(IF('2013'!$A$2:A$50=$A104,1,0)*IF('2013'!$U$2:$U$50=$W104,1,0)&gt;0,'2013'!$W$2:$W$50),IF(IF('2012'!$A$2:A$50=$A104,1,0)*IF('2012'!$U$2:$U$50=$W104,1,0)&gt;0,'2012'!$W$2:$W$50))</f>
        <v>0</v>
      </c>
      <c r="Z104" s="20"/>
      <c r="AA104" s="21" cm="1">
        <f t="array" ref="AA104">SUM(IF('2024'!$A$2:$A$50=$A104,TRUNC('2024'!Q$2:Q$50),0))+SUM(IF('2023'!$A$2:$A$50=$A104,TRUNC('2023'!Q$2:Q$50),0))+SUM(IF('2022'!$A$2:$A$50=$A104,TRUNC('2022'!O$2:O$50),0))+SUM(IF('2021'!$A$2:$A$50=$A104,TRUNC('2021'!O$2:O$50),0))+SUM(IF('2020'!$A$2:$A$50=$A104,TRUNC('2020'!O$2:O$50),0))+SUM(IF('2019'!$A$2:$A$50=$A104,TRUNC('2019'!O$2:O$50),0))+SUM(IF('2018'!$A$2:$A$50=$A104,TRUNC('2018'!O$2:O$50),0))+SUM(IF('2017'!$A$2:$A$50=$A104,TRUNC('2017'!O$2:O$50),0))+SUM(IF('2016'!$A$2:$A$50=$A104,TRUNC('2016'!O$2:O$50),0))+SUM(IF('2015'!$A$2:$A$50=$A104,TRUNC('2015'!O$2:O$50),0))+SUM(IF('2014'!$A$2:$A$50=$A104,TRUNC('2014'!O$2:O$50),0))+SUM(IF('2013'!$A$2:$A$50=$A104,TRUNC('2013'!O$2:O$50),0))+SUM(IF('2012'!$A$2:$A$50=$A104,TRUNC('2012'!O$2:O$50),0))</f>
        <v>0</v>
      </c>
      <c r="AB104" s="21" cm="1">
        <f t="array" ref="AB104">SUM(IF('2024'!$A$2:$A$50=$A104,MOD('2024'!Q$2:Q$50,1),0))+SUM(IF('2023'!$A$2:$A$50=$A104,MOD('2023'!Q$2:Q$50,1),0))+SUM(IF('2022'!$A$2:$A$50=$A104,MOD('2022'!O$2:O$50,1),0))+SUM(IF('2021'!$A$2:$A$50=$A104,MOD('2021'!O$2:O$50,1),0))+SUM(IF('2020'!$A$2:$A$50=$A104,MOD('2020'!O$2:O$50,1),0))+SUM(IF('2019'!$A$2:$A$50=$A104,MOD('2019'!O$2:O$50,1),0))+SUM(IF('2018'!$A$2:$A$50=$A104,MOD('2018'!O$2:O$50,1),0))+SUM(IF('2017'!$A$2:$A$50=$A104,MOD('2017'!O$2:O$50,1),0))+SUM(IF('2016'!$A$2:$A$50=$A104,MOD('2016'!O$2:O$50,1),0))+SUM(IF('2015'!$A$2:$A$50=$A104,MOD('2015'!O$2:O$50,1),0))+SUM(IF('2014'!$A$2:$A$50=$A104,MOD('2014'!O$2:O$50,1),0))+SUM(IF('2013'!$A$2:$A$50=$A104,MOD('2013'!O$2:O$50,1),0))+SUM(IF('2012'!$A$2:$A$50=$A104,MOD('2012'!O$2:O$50,1),0))</f>
        <v>0</v>
      </c>
      <c r="AC104" s="21">
        <f t="shared" si="6"/>
        <v>0</v>
      </c>
    </row>
    <row r="105" spans="1:29" ht="14.25" customHeight="1" x14ac:dyDescent="0.6">
      <c r="A105" s="13"/>
      <c r="B105" s="14">
        <f>SUMIF('2024'!$A$2:$A$50,$A105,'2024'!B$2:B$50)+SUMIF('2023'!$A$2:$A$50,$A105,'2023'!B$2:B$50)+SUMIF('2022'!$A$2:$A$50,$A105,'2022'!B$2:B$50)+SUMIF('2021'!$A$2:$A$50,$A105,'2021'!B$2:B$50)+SUMIF('2020'!$A$2:$A$50,$A105,'2020'!B$2:B$50)+SUMIF('2019'!$A$2:$A$50,$A105,'2019'!B$2:B$50)+SUMIF('2018'!$A$2:$A$50,$A105,'2018'!B$2:B$50)+SUMIF('2017'!$A$2:$A$50,$A105,'2017'!B$2:B$50)+SUMIF('2016'!$A$2:$A$50,$A105,'2016'!B$2:B$50)+SUMIF('2015'!$A$2:$A$50,$A105,'2015'!B$2:B$50)+SUMIF('2014'!$A$2:$A$50,$A105,'2014'!B$2:B$50)+SUMIF('2013'!$A$2:$A$50,$A105,'2013'!B$2:B$50)+SUMIF('2012'!$A$2:$A$50,$A105,'2012'!B$2:B$50)</f>
        <v>0</v>
      </c>
      <c r="C105" s="14">
        <f>SUMIF('2024'!$A$2:$A$50,$A105,'2024'!C$2:C$50)+SUMIF('2023'!$A$2:$A$50,$A105,'2023'!C$2:C$50)+SUMIF('2022'!$A$2:$A$50,$A105,'2022'!C$2:C$50)+SUMIF('2021'!$A$2:$A$50,$A105,'2021'!C$2:C$50)+SUMIF('2020'!$A$2:$A$50,$A105,'2020'!C$2:C$50)+SUMIF('2019'!$A$2:$A$50,$A105,'2019'!C$2:C$50)+SUMIF('2018'!$A$2:$A$50,$A105,'2018'!C$2:C$50)+SUMIF('2017'!$A$2:$A$50,$A105,'2017'!C$2:C$50)+SUMIF('2016'!$A$2:$A$50,$A105,'2016'!C$2:C$50)+SUMIF('2015'!$A$2:$A$50,$A105,'2015'!C$2:C$50)+SUMIF('2014'!$A$2:$A$50,$A105,'2014'!C$2:C$50)+SUMIF('2013'!$A$2:$A$50,$A105,'2013'!C$2:C$50)+SUMIF('2012'!$A$2:$A$50,$A105,'2012'!C$2:C$50)</f>
        <v>0</v>
      </c>
      <c r="D105" s="14">
        <f>SUMIF('2024'!$A$2:$A$50,$A105,'2024'!D$2:D$50)+SUMIF('2023'!$A$2:$A$50,$A105,'2023'!D$2:D$50)+SUMIF('2022'!$A$2:$A$50,$A105,'2022'!D$2:D$50)+SUMIF('2021'!$A$2:$A$50,$A105,'2021'!D$2:D$50)+SUMIF('2020'!$A$2:$A$50,$A105,'2020'!D$2:D$50)+SUMIF('2019'!$A$2:$A$50,$A105,'2019'!D$2:D$50)+SUMIF('2018'!$A$2:$A$50,$A105,'2018'!D$2:D$50)+SUMIF('2017'!$A$2:$A$50,$A105,'2017'!D$2:D$50)+SUMIF('2016'!$A$2:$A$50,$A105,'2016'!D$2:D$50)+SUMIF('2015'!$A$2:$A$50,$A105,'2015'!D$2:D$50)+SUMIF('2014'!$A$2:$A$50,$A105,'2014'!D$2:D$50)+SUMIF('2013'!$A$2:$A$50,$A105,'2013'!D$2:D$50)+SUMIF('2012'!$A$2:$A$50,$A105,'2012'!D$2:D$50)</f>
        <v>0</v>
      </c>
      <c r="E105" s="14" cm="1">
        <f t="array" ref="E105">MAX(IF('2024'!$A$2:$A$50=$A105,'2024'!E$2:E$50),IF('2023'!$A$2:$A$50=$A105,'2023'!E$2:E$50),IF('2022'!$A$2:$A$50=$A105,'2022'!E$2:E$50),IF('2021'!$A$2:$A$50=$A105,'2021'!E$2:E$50),IF('2020'!$A$2:$A$50=$A105,'2020'!E$2:E$50),IF('2019'!$A$2:$A$50=$A105,'2019'!E$2:E$50),IF('2018'!$A$2:$A$50=$A105,'2018'!E$2:E$50),IF('2017'!$A$2:$A$50=$A105,'2017'!E$2:E$50),IF('2016'!$A$2:$A$50=$A105,'2016'!E$2:E$50),IF('2015'!$A$2:$A$50=$A105,'2015'!E$2:E$50),IF('2014'!$A$2:$A$50=$A105,'2014'!E$2:E$50),IF('2013'!$A$2:$A$50=$A105,'2013'!E$2:E$50),IF('2012'!$A$2:$A$50=$A105,'2012'!E$2:E$50))</f>
        <v>0</v>
      </c>
      <c r="F105" s="14">
        <f>SUMIF('2024'!$A$2:$A$50,$A105,'2024'!F$2:F$50)+SUMIF('2023'!$A$2:$A$50,$A105,'2023'!F$2:F$50)+SUMIF('2022'!$A$2:$A$50,$A105,'2022'!F$2:F$50)+SUMIF('2021'!$A$2:$A$50,$A105,'2021'!F$2:F$50)+SUMIF('2020'!$A$2:$A$50,$A105,'2020'!F$2:F$50)+SUMIF('2019'!$A$2:$A$50,$A105,'2019'!F$2:F$50)+SUMIF('2018'!$A$2:$A$50,$A105,'2018'!F$2:F$50)+SUMIF('2017'!$A$2:$A$50,$A105,'2017'!F$2:F$50)+SUMIF('2016'!$A$2:$A$50,$A105,'2016'!F$2:F$50)+SUMIF('2015'!$A$2:$A$50,$A105,'2015'!F$2:F$50)+SUMIF('2014'!$A$2:$A$50,$A105,'2014'!F$2:F$50)+SUMIF('2013'!$A$2:$A$50,$A105,'2013'!F$2:F$50)+SUMIF('2012'!$A$2:$A$50,$A105,'2012'!F$2:F$50)</f>
        <v>0</v>
      </c>
      <c r="G105" s="15">
        <f t="shared" si="19"/>
        <v>0</v>
      </c>
      <c r="H105" s="14">
        <f>SUMIF('2024'!$A$2:$A$50,$A105,'2024'!H$2:H$50)+SUMIF('2023'!$A$2:$A$50,$A105,'2023'!H$2:H$50)+SUMIF('2022'!$A$2:$A$50,$A105,'2022'!H$2:H$50)+SUMIF('2021'!$A$2:$A$50,$A105,'2021'!H$2:H$50)+SUMIF('2020'!$A$2:$A$50,$A105,'2020'!H$2:H$50)+SUMIF('2019'!$A$2:$A$50,$A105,'2019'!H$2:H$50)+SUMIF('2018'!$A$2:$A$50,$A105,'2018'!H$2:H$50)+SUMIF('2017'!$A$2:$A$50,$A105,'2017'!H$2:H$50)+SUMIF('2016'!$A$2:$A$50,$A105,'2016'!H$2:H$50)+SUMIF('2015'!$A$2:$A$50,$A105,'2015'!H$2:H$50)+SUMIF('2014'!$A$2:$A$50,$A105,'2014'!H$2:H$50)+SUMIF('2013'!$A$2:$A$50,$A105,'2013'!H$2:H$50)+SUMIF('2012'!$A$2:$A$50,$A105,'2012'!H$2:H$50)</f>
        <v>0</v>
      </c>
      <c r="I105" s="14">
        <f>SUMIF('2024'!$A$2:$A$50,$A105,'2024'!I$2:I$50)+SUMIF('2023'!$A$2:$A$50,$A105,'2023'!I$2:I$50)+SUMIF('2022'!$A$2:$A$50,$A105,'2022'!I$2:I$50)+SUMIF('2021'!$A$2:$A$50,$A105,'2021'!I$2:I$50)+SUMIF('2020'!$A$2:$A$50,$A105,'2020'!I$2:I$50)+SUMIF('2019'!$A$2:$A$50,$A105,'2019'!I$2:I$50)+SUMIF('2018'!$A$2:$A$50,$A105,'2018'!I$2:I$50)+SUMIF('2017'!$A$2:$A$50,$A105,'2017'!I$2:I$50)+SUMIF('2016'!$A$2:$A$50,$A105,'2016'!I$2:I$50)+SUMIF('2015'!$A$2:$A$50,$A105,'2015'!I$2:I$50)+SUMIF('2014'!$A$2:$A$50,$A105,'2014'!I$2:I$50)+SUMIF('2013'!$A$2:$A$50,$A105,'2013'!I$2:I$50)+SUMIF('2012'!$A$2:$A$50,$A105,'2012'!I$2:I$50)</f>
        <v>0</v>
      </c>
      <c r="J105" s="14">
        <f>SUMIF('2024'!$A$2:$A$50,$A105,'2024'!J$2:J$50)+SUMIF('2023'!$A$2:$A$50,$A105,'2023'!J$2:J$50)</f>
        <v>0</v>
      </c>
      <c r="K105" s="14">
        <f>SUMIF('2024'!$A$2:$A$50,$A105,'2024'!K$2:K$50)+SUMIF('2023'!$A$2:$A$50,$A105,'2023'!K$2:K$50)</f>
        <v>0</v>
      </c>
      <c r="L105" s="14">
        <f>SUMIF('2024'!$A$2:$A$50,$A105,'2024'!L$2:L$50)+SUMIF('2023'!$A$2:$A$50,$A105,'2023'!L$2:L$50)+SUMIF('2022'!$A$2:$A$50,$A105,'2022'!J$2:J$50)+SUMIF('2021'!$A$2:$A$50,$A105,'2021'!J$2:J$50)+SUMIF('2020'!$A$2:$A$50,$A105,'2020'!J$2:J$50)+SUMIF('2019'!$A$2:$A$50,$A105,'2019'!J$2:J$50)+SUMIF('2018'!$A$2:$A$50,$A105,'2018'!J$2:J$50)+SUMIF('2017'!$A$2:$A$50,$A105,'2017'!J$2:J$50)+SUMIF('2016'!$A$2:$A$50,$A105,'2016'!J$2:J$50)+SUMIF('2015'!$A$2:$A$50,$A105,'2015'!J$2:J$50)+SUMIF('2014'!$A$2:$A$50,$A105,'2014'!J$2:J$50)+SUMIF('2013'!$A$2:$A$50,$A105,'2013'!J$2:J$50)+SUMIF('2012'!$A$2:$A$50,$A105,'2012'!J$2:J$50)</f>
        <v>0</v>
      </c>
      <c r="M105" s="14">
        <f>SUMIF('2024'!$A$2:$A$50,$A105,'2024'!M$2:M$50)+SUMIF('2023'!$A$2:$A$50,$A105,'2023'!M$2:M$50)+SUMIF('2022'!$A$2:$A$50,$A105,'2022'!K$2:K$50)+SUMIF('2021'!$A$2:$A$50,$A105,'2021'!K$2:K$50)+SUMIF('2020'!$A$2:$A$50,$A105,'2020'!K$2:K$50)+SUMIF('2019'!$A$2:$A$50,$A105,'2019'!K$2:K$50)+SUMIF('2018'!$A$2:$A$50,$A105,'2018'!K$2:K$50)+SUMIF('2017'!$A$2:$A$50,$A105,'2017'!K$2:K$50)+SUMIF('2016'!$A$2:$A$50,$A105,'2016'!K$2:K$50)+SUMIF('2015'!$A$2:$A$50,$A105,'2015'!K$2:K$50)+SUMIF('2014'!$A$2:$A$50,$A105,'2014'!K$2:K$50)+SUMIF('2013'!$A$2:$A$50,$A105,'2013'!K$2:K$50)+SUMIF('2012'!$A$2:$A$50,$A105,'2012'!K$2:K$50)</f>
        <v>0</v>
      </c>
      <c r="N105" s="14">
        <f>SUMIF('2024'!$A$2:$A$50,$A105,'2024'!N$2:N$50)+SUMIF('2023'!$A$2:$A$50,$A105,'2023'!N$2:N$50)+SUMIF('2022'!$A$2:$A$50,$A105,'2022'!L$2:L$50)+SUMIF('2021'!$A$2:$A$50,$A105,'2021'!L$2:L$50)+SUMIF('2020'!$A$2:$A$50,$A105,'2020'!L$2:L$50)+SUMIF('2019'!$A$2:$A$50,$A105,'2019'!L$2:L$50)+SUMIF('2018'!$A$2:$A$50,$A105,'2018'!L$2:L$50)+SUMIF('2017'!$A$2:$A$50,$A105,'2017'!L$2:L$50)+SUMIF('2016'!$A$2:$A$50,$A105,'2016'!L$2:L$50)+SUMIF('2015'!$A$2:$A$50,$A105,'2015'!L$2:L$50)+SUMIF('2014'!$A$2:$A$50,$A105,'2014'!L$2:L$50)+SUMIF('2013'!$A$2:$A$50,$A105,'2013'!L$2:L$50)+SUMIF('2012'!$A$2:$A$50,$A105,'2012'!L$2:L$50)</f>
        <v>0</v>
      </c>
      <c r="O105" s="14">
        <f>SUMIF('2024'!$A$2:$A$50,$A105,'2024'!O$2:O$50)+SUMIF('2023'!$A$2:$A$50,$A105,'2023'!O$2:O$50)+SUMIF('2022'!$A$2:$A$50,$A105,'2022'!M$2:M$50)+SUMIF('2021'!$A$2:$A$50,$A105,'2021'!M$2:M$50)+SUMIF('2020'!$A$2:$A$50,$A105,'2020'!M$2:M$50)+SUMIF('2019'!$A$2:$A$50,$A105,'2019'!M$2:M$50)+SUMIF('2018'!$A$2:$A$50,$A105,'2018'!M$2:M$50)+SUMIF('2017'!$A$2:$A$50,$A105,'2017'!M$2:M$50)+SUMIF('2016'!$A$2:$A$50,$A105,'2016'!M$2:M$50)+SUMIF('2015'!$A$2:$A$50,$A105,'2015'!M$2:M$50)+SUMIF('2014'!$A$2:$A$50,$A105,'2014'!M$2:M$50)+SUMIF('2013'!$A$2:$A$50,$A105,'2013'!M$2:M$50)+SUMIF('2012'!$A$2:$A$50,$A105,'2012'!M$2:M$50)</f>
        <v>0</v>
      </c>
      <c r="P105" s="14">
        <f t="shared" si="20"/>
        <v>0</v>
      </c>
      <c r="Q105" s="14">
        <f t="shared" si="21"/>
        <v>0</v>
      </c>
      <c r="R105" s="14">
        <f>SUMIF('2024'!$A$2:$A$50,$A105,'2024'!R$2:R$50)+SUMIF('2023'!$A$2:$A$50,$A105,'2023'!R$2:R$50)+SUMIF('2022'!$A$2:$A$50,$A105,'2022'!P$2:P$50)+SUMIF('2021'!$A$2:$A$50,$A105,'2021'!P$2:P$50)+SUMIF('2020'!$A$2:$A$50,$A105,'2020'!P$2:P$50)+SUMIF('2019'!$A$2:$A$50,$A105,'2019'!P$2:P$50)+SUMIF('2018'!$A$2:$A$50,$A105,'2018'!P$2:P$50)+SUMIF('2017'!$A$2:$A$50,$A105,'2017'!P$2:P$50)+SUMIF('2016'!$A$2:$A$50,$A105,'2016'!P$2:P$50)+SUMIF('2015'!$A$2:$A$50,$A105,'2015'!P$2:P$50)+SUMIF('2014'!$A$2:$A$50,$A105,'2014'!P$2:P$50)+SUMIF('2013'!$A$2:$A$50,$A105,'2013'!P$2:P$50)+SUMIF('2012'!$A$2:$A$50,$A105,'2012'!P$2:P$50)</f>
        <v>0</v>
      </c>
      <c r="S105" s="14">
        <f>SUMIF('2024'!$A$2:$A$50,$A105,'2024'!S$2:S$50)+SUMIF('2023'!$A$2:$A$50,$A105,'2023'!S$2:S$50)+SUMIF('2022'!$A$2:$A$50,$A105,'2022'!Q$2:Q$50)+SUMIF('2021'!$A$2:$A$50,$A105,'2021'!Q$2:Q$50)+SUMIF('2020'!$A$2:$A$50,$A105,'2020'!Q$2:Q$50)+SUMIF('2019'!$A$2:$A$50,$A105,'2019'!Q$2:Q$50)+SUMIF('2018'!$A$2:$A$50,$A105,'2018'!Q$2:Q$50)+SUMIF('2017'!$A$2:$A$50,$A105,'2017'!Q$2:Q$50)+SUMIF('2016'!$A$2:$A$50,$A105,'2016'!Q$2:Q$50)+SUMIF('2015'!$A$2:$A$50,$A105,'2015'!Q$2:Q$50)+SUMIF('2014'!$A$2:$A$50,$A105,'2014'!Q$2:Q$50)+SUMIF('2013'!$A$2:$A$50,$A105,'2013'!Q$2:Q$50)+SUMIF('2012'!$A$2:$A$50,$A105,'2012'!Q$2:Q$50)</f>
        <v>0</v>
      </c>
      <c r="T105" s="15" t="str">
        <f t="shared" si="22"/>
        <v xml:space="preserve"> </v>
      </c>
      <c r="U105" s="15" t="str">
        <f t="shared" si="23"/>
        <v xml:space="preserve"> </v>
      </c>
      <c r="V105" s="16" t="str">
        <f t="shared" si="24"/>
        <v xml:space="preserve"> </v>
      </c>
      <c r="W105" s="17" cm="1">
        <f t="array" ref="W105">MAX(IF('2024'!$A$2:$A$50=$A105,'2024'!$W$2:$W$50),IF('2023'!$A$2:$A$50=$A105,'2023'!$W$2:$W$50),IF('2022'!$A$2:$A$50=$A105,'2022'!$U$2:U$50),IF('2021'!$A$2:$A$50=$A105,'2021'!$U$2:U$50),IF('2020'!$A$2:$A$50=$A105,'2020'!$U$2:U$50),IF('2019'!$A$2:$A$50=$A105,'2019'!$U$2:U$50),IF('2018'!$A$2:$A$50=$A105,'2018'!$U$2:U$50),IF('2017'!$A$2:$A$50=$A105,'2017'!$U$2:U$50),IF('2016'!$A$2:$A$50=$A105,'2016'!$U$2:U$50),IF('2015'!$A$2:$A$50=$A105,'2015'!$U$2:U$50),IF('2014'!$A$2:$A$50=$A105,'2014'!$U$2:U$50),IF('2013'!$A$2:$A$50=$A105,'2013'!$U$2:U$50),IF('2012'!$A$2:$A$50=$A105,'2012'!$U$2:U$50))</f>
        <v>0</v>
      </c>
      <c r="X105" s="18" t="s">
        <v>23</v>
      </c>
      <c r="Y105" s="19" cm="1">
        <f t="array" ref="Y105">MIN(IF(IF('2024'!$A$2:A$50=$A105,1,0)*IF('2024'!$W$2:$W$50=$W105,1,0)&gt;0,'2024'!$Y$2:$Y$50),IF(IF('2023'!$A$2:A$50=$A105,1,0)*IF('2023'!$W$2:$W$50=$W105,1,0)&gt;0,'2023'!$Y$2:$Y$50),IF(IF('2022'!$A$2:A$50=$A105,1,0)*IF('2022'!$U$2:$U$50=$W105,1,0)&gt;0,'2022'!$W$2:$W$50),IF(IF('2021'!$A$2:A$50=$A105,1,0)*IF('2021'!$U$2:$U$50=$W105,1,0)&gt;0,'2021'!$W$2:$W$50),IF(IF('2020'!$A$2:A$50=$A105,1,0)*IF('2020'!$U$2:$U$50=$W105,1,0)&gt;0,'2020'!$W$2:$W$50),IF(IF('2019'!$A$2:A$50=$A105,1,0)*IF('2019'!$U$2:$U$50=$W105,1,0)&gt;0,'2019'!$W$2:$W$50),IF(IF('2018'!$A$2:A$50=$A105,1,0)*IF('2018'!$U$2:$U$50=$W105,1,0)&gt;0,'2018'!$W$2:$W$50),IF(IF('2017'!$A$2:A$50=$A105,1,0)*IF('2017'!$U$2:$U$50=$W105,1,0)&gt;0,'2017'!$W$2:$W$50),IF(IF('2016'!$A$2:A$50=$A105,1,0)*IF('2016'!$U$2:$U$50=$W105,1,0)&gt;0,'2016'!$W$2:$W$50),IF(IF('2015'!$A$2:A$50=$A105,1,0)*IF('2015'!$U$2:$U$50=$W105,1,0)&gt;0,'2015'!$W$2:$W$50),IF(IF('2014'!$A$2:A$50=$A105,1,0)*IF('2014'!$U$2:$U$50=$W105,1,0)&gt;0,'2014'!$W$2:$W$50),IF(IF('2013'!$A$2:A$50=$A105,1,0)*IF('2013'!$U$2:$U$50=$W105,1,0)&gt;0,'2013'!$W$2:$W$50),IF(IF('2012'!$A$2:A$50=$A105,1,0)*IF('2012'!$U$2:$U$50=$W105,1,0)&gt;0,'2012'!$W$2:$W$50))</f>
        <v>0</v>
      </c>
      <c r="Z105" s="20"/>
      <c r="AA105" s="21" cm="1">
        <f t="array" ref="AA105">SUM(IF('2024'!$A$2:$A$50=$A105,TRUNC('2024'!Q$2:Q$50),0))+SUM(IF('2023'!$A$2:$A$50=$A105,TRUNC('2023'!Q$2:Q$50),0))+SUM(IF('2022'!$A$2:$A$50=$A105,TRUNC('2022'!O$2:O$50),0))+SUM(IF('2021'!$A$2:$A$50=$A105,TRUNC('2021'!O$2:O$50),0))+SUM(IF('2020'!$A$2:$A$50=$A105,TRUNC('2020'!O$2:O$50),0))+SUM(IF('2019'!$A$2:$A$50=$A105,TRUNC('2019'!O$2:O$50),0))+SUM(IF('2018'!$A$2:$A$50=$A105,TRUNC('2018'!O$2:O$50),0))+SUM(IF('2017'!$A$2:$A$50=$A105,TRUNC('2017'!O$2:O$50),0))+SUM(IF('2016'!$A$2:$A$50=$A105,TRUNC('2016'!O$2:O$50),0))+SUM(IF('2015'!$A$2:$A$50=$A105,TRUNC('2015'!O$2:O$50),0))+SUM(IF('2014'!$A$2:$A$50=$A105,TRUNC('2014'!O$2:O$50),0))+SUM(IF('2013'!$A$2:$A$50=$A105,TRUNC('2013'!O$2:O$50),0))+SUM(IF('2012'!$A$2:$A$50=$A105,TRUNC('2012'!O$2:O$50),0))</f>
        <v>0</v>
      </c>
      <c r="AB105" s="21" cm="1">
        <f t="array" ref="AB105">SUM(IF('2024'!$A$2:$A$50=$A105,MOD('2024'!Q$2:Q$50,1),0))+SUM(IF('2023'!$A$2:$A$50=$A105,MOD('2023'!Q$2:Q$50,1),0))+SUM(IF('2022'!$A$2:$A$50=$A105,MOD('2022'!O$2:O$50,1),0))+SUM(IF('2021'!$A$2:$A$50=$A105,MOD('2021'!O$2:O$50,1),0))+SUM(IF('2020'!$A$2:$A$50=$A105,MOD('2020'!O$2:O$50,1),0))+SUM(IF('2019'!$A$2:$A$50=$A105,MOD('2019'!O$2:O$50,1),0))+SUM(IF('2018'!$A$2:$A$50=$A105,MOD('2018'!O$2:O$50,1),0))+SUM(IF('2017'!$A$2:$A$50=$A105,MOD('2017'!O$2:O$50,1),0))+SUM(IF('2016'!$A$2:$A$50=$A105,MOD('2016'!O$2:O$50,1),0))+SUM(IF('2015'!$A$2:$A$50=$A105,MOD('2015'!O$2:O$50,1),0))+SUM(IF('2014'!$A$2:$A$50=$A105,MOD('2014'!O$2:O$50,1),0))+SUM(IF('2013'!$A$2:$A$50=$A105,MOD('2013'!O$2:O$50,1),0))+SUM(IF('2012'!$A$2:$A$50=$A105,MOD('2012'!O$2:O$50,1),0))</f>
        <v>0</v>
      </c>
      <c r="AC105" s="21">
        <f t="shared" si="6"/>
        <v>0</v>
      </c>
    </row>
    <row r="106" spans="1:29" ht="14.25" customHeight="1" x14ac:dyDescent="0.6">
      <c r="A106" s="13"/>
      <c r="B106" s="14">
        <f>SUMIF('2024'!$A$2:$A$50,$A106,'2024'!B$2:B$50)+SUMIF('2023'!$A$2:$A$50,$A106,'2023'!B$2:B$50)+SUMIF('2022'!$A$2:$A$50,$A106,'2022'!B$2:B$50)+SUMIF('2021'!$A$2:$A$50,$A106,'2021'!B$2:B$50)+SUMIF('2020'!$A$2:$A$50,$A106,'2020'!B$2:B$50)+SUMIF('2019'!$A$2:$A$50,$A106,'2019'!B$2:B$50)+SUMIF('2018'!$A$2:$A$50,$A106,'2018'!B$2:B$50)+SUMIF('2017'!$A$2:$A$50,$A106,'2017'!B$2:B$50)+SUMIF('2016'!$A$2:$A$50,$A106,'2016'!B$2:B$50)+SUMIF('2015'!$A$2:$A$50,$A106,'2015'!B$2:B$50)+SUMIF('2014'!$A$2:$A$50,$A106,'2014'!B$2:B$50)+SUMIF('2013'!$A$2:$A$50,$A106,'2013'!B$2:B$50)+SUMIF('2012'!$A$2:$A$50,$A106,'2012'!B$2:B$50)</f>
        <v>0</v>
      </c>
      <c r="C106" s="14">
        <f>SUMIF('2024'!$A$2:$A$50,$A106,'2024'!C$2:C$50)+SUMIF('2023'!$A$2:$A$50,$A106,'2023'!C$2:C$50)+SUMIF('2022'!$A$2:$A$50,$A106,'2022'!C$2:C$50)+SUMIF('2021'!$A$2:$A$50,$A106,'2021'!C$2:C$50)+SUMIF('2020'!$A$2:$A$50,$A106,'2020'!C$2:C$50)+SUMIF('2019'!$A$2:$A$50,$A106,'2019'!C$2:C$50)+SUMIF('2018'!$A$2:$A$50,$A106,'2018'!C$2:C$50)+SUMIF('2017'!$A$2:$A$50,$A106,'2017'!C$2:C$50)+SUMIF('2016'!$A$2:$A$50,$A106,'2016'!C$2:C$50)+SUMIF('2015'!$A$2:$A$50,$A106,'2015'!C$2:C$50)+SUMIF('2014'!$A$2:$A$50,$A106,'2014'!C$2:C$50)+SUMIF('2013'!$A$2:$A$50,$A106,'2013'!C$2:C$50)+SUMIF('2012'!$A$2:$A$50,$A106,'2012'!C$2:C$50)</f>
        <v>0</v>
      </c>
      <c r="D106" s="14">
        <f>SUMIF('2024'!$A$2:$A$50,$A106,'2024'!D$2:D$50)+SUMIF('2023'!$A$2:$A$50,$A106,'2023'!D$2:D$50)+SUMIF('2022'!$A$2:$A$50,$A106,'2022'!D$2:D$50)+SUMIF('2021'!$A$2:$A$50,$A106,'2021'!D$2:D$50)+SUMIF('2020'!$A$2:$A$50,$A106,'2020'!D$2:D$50)+SUMIF('2019'!$A$2:$A$50,$A106,'2019'!D$2:D$50)+SUMIF('2018'!$A$2:$A$50,$A106,'2018'!D$2:D$50)+SUMIF('2017'!$A$2:$A$50,$A106,'2017'!D$2:D$50)+SUMIF('2016'!$A$2:$A$50,$A106,'2016'!D$2:D$50)+SUMIF('2015'!$A$2:$A$50,$A106,'2015'!D$2:D$50)+SUMIF('2014'!$A$2:$A$50,$A106,'2014'!D$2:D$50)+SUMIF('2013'!$A$2:$A$50,$A106,'2013'!D$2:D$50)+SUMIF('2012'!$A$2:$A$50,$A106,'2012'!D$2:D$50)</f>
        <v>0</v>
      </c>
      <c r="E106" s="14" cm="1">
        <f t="array" ref="E106">MAX(IF('2024'!$A$2:$A$50=$A106,'2024'!E$2:E$50),IF('2023'!$A$2:$A$50=$A106,'2023'!E$2:E$50),IF('2022'!$A$2:$A$50=$A106,'2022'!E$2:E$50),IF('2021'!$A$2:$A$50=$A106,'2021'!E$2:E$50),IF('2020'!$A$2:$A$50=$A106,'2020'!E$2:E$50),IF('2019'!$A$2:$A$50=$A106,'2019'!E$2:E$50),IF('2018'!$A$2:$A$50=$A106,'2018'!E$2:E$50),IF('2017'!$A$2:$A$50=$A106,'2017'!E$2:E$50),IF('2016'!$A$2:$A$50=$A106,'2016'!E$2:E$50),IF('2015'!$A$2:$A$50=$A106,'2015'!E$2:E$50),IF('2014'!$A$2:$A$50=$A106,'2014'!E$2:E$50),IF('2013'!$A$2:$A$50=$A106,'2013'!E$2:E$50),IF('2012'!$A$2:$A$50=$A106,'2012'!E$2:E$50))</f>
        <v>0</v>
      </c>
      <c r="F106" s="14">
        <f>SUMIF('2024'!$A$2:$A$50,$A106,'2024'!F$2:F$50)+SUMIF('2023'!$A$2:$A$50,$A106,'2023'!F$2:F$50)+SUMIF('2022'!$A$2:$A$50,$A106,'2022'!F$2:F$50)+SUMIF('2021'!$A$2:$A$50,$A106,'2021'!F$2:F$50)+SUMIF('2020'!$A$2:$A$50,$A106,'2020'!F$2:F$50)+SUMIF('2019'!$A$2:$A$50,$A106,'2019'!F$2:F$50)+SUMIF('2018'!$A$2:$A$50,$A106,'2018'!F$2:F$50)+SUMIF('2017'!$A$2:$A$50,$A106,'2017'!F$2:F$50)+SUMIF('2016'!$A$2:$A$50,$A106,'2016'!F$2:F$50)+SUMIF('2015'!$A$2:$A$50,$A106,'2015'!F$2:F$50)+SUMIF('2014'!$A$2:$A$50,$A106,'2014'!F$2:F$50)+SUMIF('2013'!$A$2:$A$50,$A106,'2013'!F$2:F$50)+SUMIF('2012'!$A$2:$A$50,$A106,'2012'!F$2:F$50)</f>
        <v>0</v>
      </c>
      <c r="G106" s="15">
        <f t="shared" si="19"/>
        <v>0</v>
      </c>
      <c r="H106" s="14">
        <f>SUMIF('2024'!$A$2:$A$50,$A106,'2024'!H$2:H$50)+SUMIF('2023'!$A$2:$A$50,$A106,'2023'!H$2:H$50)+SUMIF('2022'!$A$2:$A$50,$A106,'2022'!H$2:H$50)+SUMIF('2021'!$A$2:$A$50,$A106,'2021'!H$2:H$50)+SUMIF('2020'!$A$2:$A$50,$A106,'2020'!H$2:H$50)+SUMIF('2019'!$A$2:$A$50,$A106,'2019'!H$2:H$50)+SUMIF('2018'!$A$2:$A$50,$A106,'2018'!H$2:H$50)+SUMIF('2017'!$A$2:$A$50,$A106,'2017'!H$2:H$50)+SUMIF('2016'!$A$2:$A$50,$A106,'2016'!H$2:H$50)+SUMIF('2015'!$A$2:$A$50,$A106,'2015'!H$2:H$50)+SUMIF('2014'!$A$2:$A$50,$A106,'2014'!H$2:H$50)+SUMIF('2013'!$A$2:$A$50,$A106,'2013'!H$2:H$50)+SUMIF('2012'!$A$2:$A$50,$A106,'2012'!H$2:H$50)</f>
        <v>0</v>
      </c>
      <c r="I106" s="14">
        <f>SUMIF('2024'!$A$2:$A$50,$A106,'2024'!I$2:I$50)+SUMIF('2023'!$A$2:$A$50,$A106,'2023'!I$2:I$50)+SUMIF('2022'!$A$2:$A$50,$A106,'2022'!I$2:I$50)+SUMIF('2021'!$A$2:$A$50,$A106,'2021'!I$2:I$50)+SUMIF('2020'!$A$2:$A$50,$A106,'2020'!I$2:I$50)+SUMIF('2019'!$A$2:$A$50,$A106,'2019'!I$2:I$50)+SUMIF('2018'!$A$2:$A$50,$A106,'2018'!I$2:I$50)+SUMIF('2017'!$A$2:$A$50,$A106,'2017'!I$2:I$50)+SUMIF('2016'!$A$2:$A$50,$A106,'2016'!I$2:I$50)+SUMIF('2015'!$A$2:$A$50,$A106,'2015'!I$2:I$50)+SUMIF('2014'!$A$2:$A$50,$A106,'2014'!I$2:I$50)+SUMIF('2013'!$A$2:$A$50,$A106,'2013'!I$2:I$50)+SUMIF('2012'!$A$2:$A$50,$A106,'2012'!I$2:I$50)</f>
        <v>0</v>
      </c>
      <c r="J106" s="14">
        <f>SUMIF('2024'!$A$2:$A$50,$A106,'2024'!J$2:J$50)+SUMIF('2023'!$A$2:$A$50,$A106,'2023'!J$2:J$50)</f>
        <v>0</v>
      </c>
      <c r="K106" s="14">
        <f>SUMIF('2024'!$A$2:$A$50,$A106,'2024'!K$2:K$50)+SUMIF('2023'!$A$2:$A$50,$A106,'2023'!K$2:K$50)</f>
        <v>0</v>
      </c>
      <c r="L106" s="14">
        <f>SUMIF('2024'!$A$2:$A$50,$A106,'2024'!L$2:L$50)+SUMIF('2023'!$A$2:$A$50,$A106,'2023'!L$2:L$50)+SUMIF('2022'!$A$2:$A$50,$A106,'2022'!J$2:J$50)+SUMIF('2021'!$A$2:$A$50,$A106,'2021'!J$2:J$50)+SUMIF('2020'!$A$2:$A$50,$A106,'2020'!J$2:J$50)+SUMIF('2019'!$A$2:$A$50,$A106,'2019'!J$2:J$50)+SUMIF('2018'!$A$2:$A$50,$A106,'2018'!J$2:J$50)+SUMIF('2017'!$A$2:$A$50,$A106,'2017'!J$2:J$50)+SUMIF('2016'!$A$2:$A$50,$A106,'2016'!J$2:J$50)+SUMIF('2015'!$A$2:$A$50,$A106,'2015'!J$2:J$50)+SUMIF('2014'!$A$2:$A$50,$A106,'2014'!J$2:J$50)+SUMIF('2013'!$A$2:$A$50,$A106,'2013'!J$2:J$50)+SUMIF('2012'!$A$2:$A$50,$A106,'2012'!J$2:J$50)</f>
        <v>0</v>
      </c>
      <c r="M106" s="14">
        <f>SUMIF('2024'!$A$2:$A$50,$A106,'2024'!M$2:M$50)+SUMIF('2023'!$A$2:$A$50,$A106,'2023'!M$2:M$50)+SUMIF('2022'!$A$2:$A$50,$A106,'2022'!K$2:K$50)+SUMIF('2021'!$A$2:$A$50,$A106,'2021'!K$2:K$50)+SUMIF('2020'!$A$2:$A$50,$A106,'2020'!K$2:K$50)+SUMIF('2019'!$A$2:$A$50,$A106,'2019'!K$2:K$50)+SUMIF('2018'!$A$2:$A$50,$A106,'2018'!K$2:K$50)+SUMIF('2017'!$A$2:$A$50,$A106,'2017'!K$2:K$50)+SUMIF('2016'!$A$2:$A$50,$A106,'2016'!K$2:K$50)+SUMIF('2015'!$A$2:$A$50,$A106,'2015'!K$2:K$50)+SUMIF('2014'!$A$2:$A$50,$A106,'2014'!K$2:K$50)+SUMIF('2013'!$A$2:$A$50,$A106,'2013'!K$2:K$50)+SUMIF('2012'!$A$2:$A$50,$A106,'2012'!K$2:K$50)</f>
        <v>0</v>
      </c>
      <c r="N106" s="14">
        <f>SUMIF('2024'!$A$2:$A$50,$A106,'2024'!N$2:N$50)+SUMIF('2023'!$A$2:$A$50,$A106,'2023'!N$2:N$50)+SUMIF('2022'!$A$2:$A$50,$A106,'2022'!L$2:L$50)+SUMIF('2021'!$A$2:$A$50,$A106,'2021'!L$2:L$50)+SUMIF('2020'!$A$2:$A$50,$A106,'2020'!L$2:L$50)+SUMIF('2019'!$A$2:$A$50,$A106,'2019'!L$2:L$50)+SUMIF('2018'!$A$2:$A$50,$A106,'2018'!L$2:L$50)+SUMIF('2017'!$A$2:$A$50,$A106,'2017'!L$2:L$50)+SUMIF('2016'!$A$2:$A$50,$A106,'2016'!L$2:L$50)+SUMIF('2015'!$A$2:$A$50,$A106,'2015'!L$2:L$50)+SUMIF('2014'!$A$2:$A$50,$A106,'2014'!L$2:L$50)+SUMIF('2013'!$A$2:$A$50,$A106,'2013'!L$2:L$50)+SUMIF('2012'!$A$2:$A$50,$A106,'2012'!L$2:L$50)</f>
        <v>0</v>
      </c>
      <c r="O106" s="14">
        <f>SUMIF('2024'!$A$2:$A$50,$A106,'2024'!O$2:O$50)+SUMIF('2023'!$A$2:$A$50,$A106,'2023'!O$2:O$50)+SUMIF('2022'!$A$2:$A$50,$A106,'2022'!M$2:M$50)+SUMIF('2021'!$A$2:$A$50,$A106,'2021'!M$2:M$50)+SUMIF('2020'!$A$2:$A$50,$A106,'2020'!M$2:M$50)+SUMIF('2019'!$A$2:$A$50,$A106,'2019'!M$2:M$50)+SUMIF('2018'!$A$2:$A$50,$A106,'2018'!M$2:M$50)+SUMIF('2017'!$A$2:$A$50,$A106,'2017'!M$2:M$50)+SUMIF('2016'!$A$2:$A$50,$A106,'2016'!M$2:M$50)+SUMIF('2015'!$A$2:$A$50,$A106,'2015'!M$2:M$50)+SUMIF('2014'!$A$2:$A$50,$A106,'2014'!M$2:M$50)+SUMIF('2013'!$A$2:$A$50,$A106,'2013'!M$2:M$50)+SUMIF('2012'!$A$2:$A$50,$A106,'2012'!M$2:M$50)</f>
        <v>0</v>
      </c>
      <c r="P106" s="14">
        <f t="shared" si="20"/>
        <v>0</v>
      </c>
      <c r="Q106" s="14">
        <f t="shared" si="21"/>
        <v>0</v>
      </c>
      <c r="R106" s="14">
        <f>SUMIF('2024'!$A$2:$A$50,$A106,'2024'!R$2:R$50)+SUMIF('2023'!$A$2:$A$50,$A106,'2023'!R$2:R$50)+SUMIF('2022'!$A$2:$A$50,$A106,'2022'!P$2:P$50)+SUMIF('2021'!$A$2:$A$50,$A106,'2021'!P$2:P$50)+SUMIF('2020'!$A$2:$A$50,$A106,'2020'!P$2:P$50)+SUMIF('2019'!$A$2:$A$50,$A106,'2019'!P$2:P$50)+SUMIF('2018'!$A$2:$A$50,$A106,'2018'!P$2:P$50)+SUMIF('2017'!$A$2:$A$50,$A106,'2017'!P$2:P$50)+SUMIF('2016'!$A$2:$A$50,$A106,'2016'!P$2:P$50)+SUMIF('2015'!$A$2:$A$50,$A106,'2015'!P$2:P$50)+SUMIF('2014'!$A$2:$A$50,$A106,'2014'!P$2:P$50)+SUMIF('2013'!$A$2:$A$50,$A106,'2013'!P$2:P$50)+SUMIF('2012'!$A$2:$A$50,$A106,'2012'!P$2:P$50)</f>
        <v>0</v>
      </c>
      <c r="S106" s="14">
        <f>SUMIF('2024'!$A$2:$A$50,$A106,'2024'!S$2:S$50)+SUMIF('2023'!$A$2:$A$50,$A106,'2023'!S$2:S$50)+SUMIF('2022'!$A$2:$A$50,$A106,'2022'!Q$2:Q$50)+SUMIF('2021'!$A$2:$A$50,$A106,'2021'!Q$2:Q$50)+SUMIF('2020'!$A$2:$A$50,$A106,'2020'!Q$2:Q$50)+SUMIF('2019'!$A$2:$A$50,$A106,'2019'!Q$2:Q$50)+SUMIF('2018'!$A$2:$A$50,$A106,'2018'!Q$2:Q$50)+SUMIF('2017'!$A$2:$A$50,$A106,'2017'!Q$2:Q$50)+SUMIF('2016'!$A$2:$A$50,$A106,'2016'!Q$2:Q$50)+SUMIF('2015'!$A$2:$A$50,$A106,'2015'!Q$2:Q$50)+SUMIF('2014'!$A$2:$A$50,$A106,'2014'!Q$2:Q$50)+SUMIF('2013'!$A$2:$A$50,$A106,'2013'!Q$2:Q$50)+SUMIF('2012'!$A$2:$A$50,$A106,'2012'!Q$2:Q$50)</f>
        <v>0</v>
      </c>
      <c r="T106" s="15" t="str">
        <f t="shared" si="22"/>
        <v xml:space="preserve"> </v>
      </c>
      <c r="U106" s="15" t="str">
        <f t="shared" si="23"/>
        <v xml:space="preserve"> </v>
      </c>
      <c r="V106" s="16" t="str">
        <f t="shared" si="24"/>
        <v xml:space="preserve"> </v>
      </c>
      <c r="W106" s="17" cm="1">
        <f t="array" ref="W106">MAX(IF('2024'!$A$2:$A$50=$A106,'2024'!$W$2:$W$50),IF('2023'!$A$2:$A$50=$A106,'2023'!$W$2:$W$50),IF('2022'!$A$2:$A$50=$A106,'2022'!$U$2:U$50),IF('2021'!$A$2:$A$50=$A106,'2021'!$U$2:U$50),IF('2020'!$A$2:$A$50=$A106,'2020'!$U$2:U$50),IF('2019'!$A$2:$A$50=$A106,'2019'!$U$2:U$50),IF('2018'!$A$2:$A$50=$A106,'2018'!$U$2:U$50),IF('2017'!$A$2:$A$50=$A106,'2017'!$U$2:U$50),IF('2016'!$A$2:$A$50=$A106,'2016'!$U$2:U$50),IF('2015'!$A$2:$A$50=$A106,'2015'!$U$2:U$50),IF('2014'!$A$2:$A$50=$A106,'2014'!$U$2:U$50),IF('2013'!$A$2:$A$50=$A106,'2013'!$U$2:U$50),IF('2012'!$A$2:$A$50=$A106,'2012'!$U$2:U$50))</f>
        <v>0</v>
      </c>
      <c r="X106" s="18" t="s">
        <v>23</v>
      </c>
      <c r="Y106" s="19" cm="1">
        <f t="array" ref="Y106">MIN(IF(IF('2024'!$A$2:A$50=$A106,1,0)*IF('2024'!$W$2:$W$50=$W106,1,0)&gt;0,'2024'!$Y$2:$Y$50),IF(IF('2023'!$A$2:A$50=$A106,1,0)*IF('2023'!$W$2:$W$50=$W106,1,0)&gt;0,'2023'!$Y$2:$Y$50),IF(IF('2022'!$A$2:A$50=$A106,1,0)*IF('2022'!$U$2:$U$50=$W106,1,0)&gt;0,'2022'!$W$2:$W$50),IF(IF('2021'!$A$2:A$50=$A106,1,0)*IF('2021'!$U$2:$U$50=$W106,1,0)&gt;0,'2021'!$W$2:$W$50),IF(IF('2020'!$A$2:A$50=$A106,1,0)*IF('2020'!$U$2:$U$50=$W106,1,0)&gt;0,'2020'!$W$2:$W$50),IF(IF('2019'!$A$2:A$50=$A106,1,0)*IF('2019'!$U$2:$U$50=$W106,1,0)&gt;0,'2019'!$W$2:$W$50),IF(IF('2018'!$A$2:A$50=$A106,1,0)*IF('2018'!$U$2:$U$50=$W106,1,0)&gt;0,'2018'!$W$2:$W$50),IF(IF('2017'!$A$2:A$50=$A106,1,0)*IF('2017'!$U$2:$U$50=$W106,1,0)&gt;0,'2017'!$W$2:$W$50),IF(IF('2016'!$A$2:A$50=$A106,1,0)*IF('2016'!$U$2:$U$50=$W106,1,0)&gt;0,'2016'!$W$2:$W$50),IF(IF('2015'!$A$2:A$50=$A106,1,0)*IF('2015'!$U$2:$U$50=$W106,1,0)&gt;0,'2015'!$W$2:$W$50),IF(IF('2014'!$A$2:A$50=$A106,1,0)*IF('2014'!$U$2:$U$50=$W106,1,0)&gt;0,'2014'!$W$2:$W$50),IF(IF('2013'!$A$2:A$50=$A106,1,0)*IF('2013'!$U$2:$U$50=$W106,1,0)&gt;0,'2013'!$W$2:$W$50),IF(IF('2012'!$A$2:A$50=$A106,1,0)*IF('2012'!$U$2:$U$50=$W106,1,0)&gt;0,'2012'!$W$2:$W$50))</f>
        <v>0</v>
      </c>
      <c r="Z106" s="20"/>
      <c r="AA106" s="21" cm="1">
        <f t="array" ref="AA106">SUM(IF('2024'!$A$2:$A$50=$A106,TRUNC('2024'!Q$2:Q$50),0))+SUM(IF('2023'!$A$2:$A$50=$A106,TRUNC('2023'!Q$2:Q$50),0))+SUM(IF('2022'!$A$2:$A$50=$A106,TRUNC('2022'!O$2:O$50),0))+SUM(IF('2021'!$A$2:$A$50=$A106,TRUNC('2021'!O$2:O$50),0))+SUM(IF('2020'!$A$2:$A$50=$A106,TRUNC('2020'!O$2:O$50),0))+SUM(IF('2019'!$A$2:$A$50=$A106,TRUNC('2019'!O$2:O$50),0))+SUM(IF('2018'!$A$2:$A$50=$A106,TRUNC('2018'!O$2:O$50),0))+SUM(IF('2017'!$A$2:$A$50=$A106,TRUNC('2017'!O$2:O$50),0))+SUM(IF('2016'!$A$2:$A$50=$A106,TRUNC('2016'!O$2:O$50),0))+SUM(IF('2015'!$A$2:$A$50=$A106,TRUNC('2015'!O$2:O$50),0))+SUM(IF('2014'!$A$2:$A$50=$A106,TRUNC('2014'!O$2:O$50),0))+SUM(IF('2013'!$A$2:$A$50=$A106,TRUNC('2013'!O$2:O$50),0))+SUM(IF('2012'!$A$2:$A$50=$A106,TRUNC('2012'!O$2:O$50),0))</f>
        <v>0</v>
      </c>
      <c r="AB106" s="21" cm="1">
        <f t="array" ref="AB106">SUM(IF('2024'!$A$2:$A$50=$A106,MOD('2024'!Q$2:Q$50,1),0))+SUM(IF('2023'!$A$2:$A$50=$A106,MOD('2023'!Q$2:Q$50,1),0))+SUM(IF('2022'!$A$2:$A$50=$A106,MOD('2022'!O$2:O$50,1),0))+SUM(IF('2021'!$A$2:$A$50=$A106,MOD('2021'!O$2:O$50,1),0))+SUM(IF('2020'!$A$2:$A$50=$A106,MOD('2020'!O$2:O$50,1),0))+SUM(IF('2019'!$A$2:$A$50=$A106,MOD('2019'!O$2:O$50,1),0))+SUM(IF('2018'!$A$2:$A$50=$A106,MOD('2018'!O$2:O$50,1),0))+SUM(IF('2017'!$A$2:$A$50=$A106,MOD('2017'!O$2:O$50,1),0))+SUM(IF('2016'!$A$2:$A$50=$A106,MOD('2016'!O$2:O$50,1),0))+SUM(IF('2015'!$A$2:$A$50=$A106,MOD('2015'!O$2:O$50,1),0))+SUM(IF('2014'!$A$2:$A$50=$A106,MOD('2014'!O$2:O$50,1),0))+SUM(IF('2013'!$A$2:$A$50=$A106,MOD('2013'!O$2:O$50,1),0))+SUM(IF('2012'!$A$2:$A$50=$A106,MOD('2012'!O$2:O$50,1),0))</f>
        <v>0</v>
      </c>
      <c r="AC106" s="21">
        <f t="shared" si="6"/>
        <v>0</v>
      </c>
    </row>
    <row r="107" spans="1:29" ht="14.25" customHeight="1" x14ac:dyDescent="0.6">
      <c r="A107" s="13"/>
      <c r="B107" s="14">
        <f>SUMIF('2024'!$A$2:$A$50,$A107,'2024'!B$2:B$50)+SUMIF('2023'!$A$2:$A$50,$A107,'2023'!B$2:B$50)+SUMIF('2022'!$A$2:$A$50,$A107,'2022'!B$2:B$50)+SUMIF('2021'!$A$2:$A$50,$A107,'2021'!B$2:B$50)+SUMIF('2020'!$A$2:$A$50,$A107,'2020'!B$2:B$50)+SUMIF('2019'!$A$2:$A$50,$A107,'2019'!B$2:B$50)+SUMIF('2018'!$A$2:$A$50,$A107,'2018'!B$2:B$50)+SUMIF('2017'!$A$2:$A$50,$A107,'2017'!B$2:B$50)+SUMIF('2016'!$A$2:$A$50,$A107,'2016'!B$2:B$50)+SUMIF('2015'!$A$2:$A$50,$A107,'2015'!B$2:B$50)+SUMIF('2014'!$A$2:$A$50,$A107,'2014'!B$2:B$50)+SUMIF('2013'!$A$2:$A$50,$A107,'2013'!B$2:B$50)+SUMIF('2012'!$A$2:$A$50,$A107,'2012'!B$2:B$50)</f>
        <v>0</v>
      </c>
      <c r="C107" s="14">
        <f>SUMIF('2024'!$A$2:$A$50,$A107,'2024'!C$2:C$50)+SUMIF('2023'!$A$2:$A$50,$A107,'2023'!C$2:C$50)+SUMIF('2022'!$A$2:$A$50,$A107,'2022'!C$2:C$50)+SUMIF('2021'!$A$2:$A$50,$A107,'2021'!C$2:C$50)+SUMIF('2020'!$A$2:$A$50,$A107,'2020'!C$2:C$50)+SUMIF('2019'!$A$2:$A$50,$A107,'2019'!C$2:C$50)+SUMIF('2018'!$A$2:$A$50,$A107,'2018'!C$2:C$50)+SUMIF('2017'!$A$2:$A$50,$A107,'2017'!C$2:C$50)+SUMIF('2016'!$A$2:$A$50,$A107,'2016'!C$2:C$50)+SUMIF('2015'!$A$2:$A$50,$A107,'2015'!C$2:C$50)+SUMIF('2014'!$A$2:$A$50,$A107,'2014'!C$2:C$50)+SUMIF('2013'!$A$2:$A$50,$A107,'2013'!C$2:C$50)+SUMIF('2012'!$A$2:$A$50,$A107,'2012'!C$2:C$50)</f>
        <v>0</v>
      </c>
      <c r="D107" s="14">
        <f>SUMIF('2024'!$A$2:$A$50,$A107,'2024'!D$2:D$50)+SUMIF('2023'!$A$2:$A$50,$A107,'2023'!D$2:D$50)+SUMIF('2022'!$A$2:$A$50,$A107,'2022'!D$2:D$50)+SUMIF('2021'!$A$2:$A$50,$A107,'2021'!D$2:D$50)+SUMIF('2020'!$A$2:$A$50,$A107,'2020'!D$2:D$50)+SUMIF('2019'!$A$2:$A$50,$A107,'2019'!D$2:D$50)+SUMIF('2018'!$A$2:$A$50,$A107,'2018'!D$2:D$50)+SUMIF('2017'!$A$2:$A$50,$A107,'2017'!D$2:D$50)+SUMIF('2016'!$A$2:$A$50,$A107,'2016'!D$2:D$50)+SUMIF('2015'!$A$2:$A$50,$A107,'2015'!D$2:D$50)+SUMIF('2014'!$A$2:$A$50,$A107,'2014'!D$2:D$50)+SUMIF('2013'!$A$2:$A$50,$A107,'2013'!D$2:D$50)+SUMIF('2012'!$A$2:$A$50,$A107,'2012'!D$2:D$50)</f>
        <v>0</v>
      </c>
      <c r="E107" s="14" cm="1">
        <f t="array" ref="E107">MAX(IF('2024'!$A$2:$A$50=$A107,'2024'!E$2:E$50),IF('2023'!$A$2:$A$50=$A107,'2023'!E$2:E$50),IF('2022'!$A$2:$A$50=$A107,'2022'!E$2:E$50),IF('2021'!$A$2:$A$50=$A107,'2021'!E$2:E$50),IF('2020'!$A$2:$A$50=$A107,'2020'!E$2:E$50),IF('2019'!$A$2:$A$50=$A107,'2019'!E$2:E$50),IF('2018'!$A$2:$A$50=$A107,'2018'!E$2:E$50),IF('2017'!$A$2:$A$50=$A107,'2017'!E$2:E$50),IF('2016'!$A$2:$A$50=$A107,'2016'!E$2:E$50),IF('2015'!$A$2:$A$50=$A107,'2015'!E$2:E$50),IF('2014'!$A$2:$A$50=$A107,'2014'!E$2:E$50),IF('2013'!$A$2:$A$50=$A107,'2013'!E$2:E$50),IF('2012'!$A$2:$A$50=$A107,'2012'!E$2:E$50))</f>
        <v>0</v>
      </c>
      <c r="F107" s="14">
        <f>SUMIF('2024'!$A$2:$A$50,$A107,'2024'!F$2:F$50)+SUMIF('2023'!$A$2:$A$50,$A107,'2023'!F$2:F$50)+SUMIF('2022'!$A$2:$A$50,$A107,'2022'!F$2:F$50)+SUMIF('2021'!$A$2:$A$50,$A107,'2021'!F$2:F$50)+SUMIF('2020'!$A$2:$A$50,$A107,'2020'!F$2:F$50)+SUMIF('2019'!$A$2:$A$50,$A107,'2019'!F$2:F$50)+SUMIF('2018'!$A$2:$A$50,$A107,'2018'!F$2:F$50)+SUMIF('2017'!$A$2:$A$50,$A107,'2017'!F$2:F$50)+SUMIF('2016'!$A$2:$A$50,$A107,'2016'!F$2:F$50)+SUMIF('2015'!$A$2:$A$50,$A107,'2015'!F$2:F$50)+SUMIF('2014'!$A$2:$A$50,$A107,'2014'!F$2:F$50)+SUMIF('2013'!$A$2:$A$50,$A107,'2013'!F$2:F$50)+SUMIF('2012'!$A$2:$A$50,$A107,'2012'!F$2:F$50)</f>
        <v>0</v>
      </c>
      <c r="G107" s="15">
        <f t="shared" si="19"/>
        <v>0</v>
      </c>
      <c r="H107" s="14">
        <f>SUMIF('2024'!$A$2:$A$50,$A107,'2024'!H$2:H$50)+SUMIF('2023'!$A$2:$A$50,$A107,'2023'!H$2:H$50)+SUMIF('2022'!$A$2:$A$50,$A107,'2022'!H$2:H$50)+SUMIF('2021'!$A$2:$A$50,$A107,'2021'!H$2:H$50)+SUMIF('2020'!$A$2:$A$50,$A107,'2020'!H$2:H$50)+SUMIF('2019'!$A$2:$A$50,$A107,'2019'!H$2:H$50)+SUMIF('2018'!$A$2:$A$50,$A107,'2018'!H$2:H$50)+SUMIF('2017'!$A$2:$A$50,$A107,'2017'!H$2:H$50)+SUMIF('2016'!$A$2:$A$50,$A107,'2016'!H$2:H$50)+SUMIF('2015'!$A$2:$A$50,$A107,'2015'!H$2:H$50)+SUMIF('2014'!$A$2:$A$50,$A107,'2014'!H$2:H$50)+SUMIF('2013'!$A$2:$A$50,$A107,'2013'!H$2:H$50)+SUMIF('2012'!$A$2:$A$50,$A107,'2012'!H$2:H$50)</f>
        <v>0</v>
      </c>
      <c r="I107" s="14">
        <f>SUMIF('2024'!$A$2:$A$50,$A107,'2024'!I$2:I$50)+SUMIF('2023'!$A$2:$A$50,$A107,'2023'!I$2:I$50)+SUMIF('2022'!$A$2:$A$50,$A107,'2022'!I$2:I$50)+SUMIF('2021'!$A$2:$A$50,$A107,'2021'!I$2:I$50)+SUMIF('2020'!$A$2:$A$50,$A107,'2020'!I$2:I$50)+SUMIF('2019'!$A$2:$A$50,$A107,'2019'!I$2:I$50)+SUMIF('2018'!$A$2:$A$50,$A107,'2018'!I$2:I$50)+SUMIF('2017'!$A$2:$A$50,$A107,'2017'!I$2:I$50)+SUMIF('2016'!$A$2:$A$50,$A107,'2016'!I$2:I$50)+SUMIF('2015'!$A$2:$A$50,$A107,'2015'!I$2:I$50)+SUMIF('2014'!$A$2:$A$50,$A107,'2014'!I$2:I$50)+SUMIF('2013'!$A$2:$A$50,$A107,'2013'!I$2:I$50)+SUMIF('2012'!$A$2:$A$50,$A107,'2012'!I$2:I$50)</f>
        <v>0</v>
      </c>
      <c r="J107" s="14">
        <f>SUMIF('2024'!$A$2:$A$50,$A107,'2024'!J$2:J$50)+SUMIF('2023'!$A$2:$A$50,$A107,'2023'!J$2:J$50)</f>
        <v>0</v>
      </c>
      <c r="K107" s="14">
        <f>SUMIF('2024'!$A$2:$A$50,$A107,'2024'!K$2:K$50)+SUMIF('2023'!$A$2:$A$50,$A107,'2023'!K$2:K$50)</f>
        <v>0</v>
      </c>
      <c r="L107" s="14">
        <f>SUMIF('2024'!$A$2:$A$50,$A107,'2024'!L$2:L$50)+SUMIF('2023'!$A$2:$A$50,$A107,'2023'!L$2:L$50)+SUMIF('2022'!$A$2:$A$50,$A107,'2022'!J$2:J$50)+SUMIF('2021'!$A$2:$A$50,$A107,'2021'!J$2:J$50)+SUMIF('2020'!$A$2:$A$50,$A107,'2020'!J$2:J$50)+SUMIF('2019'!$A$2:$A$50,$A107,'2019'!J$2:J$50)+SUMIF('2018'!$A$2:$A$50,$A107,'2018'!J$2:J$50)+SUMIF('2017'!$A$2:$A$50,$A107,'2017'!J$2:J$50)+SUMIF('2016'!$A$2:$A$50,$A107,'2016'!J$2:J$50)+SUMIF('2015'!$A$2:$A$50,$A107,'2015'!J$2:J$50)+SUMIF('2014'!$A$2:$A$50,$A107,'2014'!J$2:J$50)+SUMIF('2013'!$A$2:$A$50,$A107,'2013'!J$2:J$50)+SUMIF('2012'!$A$2:$A$50,$A107,'2012'!J$2:J$50)</f>
        <v>0</v>
      </c>
      <c r="M107" s="14">
        <f>SUMIF('2024'!$A$2:$A$50,$A107,'2024'!M$2:M$50)+SUMIF('2023'!$A$2:$A$50,$A107,'2023'!M$2:M$50)+SUMIF('2022'!$A$2:$A$50,$A107,'2022'!K$2:K$50)+SUMIF('2021'!$A$2:$A$50,$A107,'2021'!K$2:K$50)+SUMIF('2020'!$A$2:$A$50,$A107,'2020'!K$2:K$50)+SUMIF('2019'!$A$2:$A$50,$A107,'2019'!K$2:K$50)+SUMIF('2018'!$A$2:$A$50,$A107,'2018'!K$2:K$50)+SUMIF('2017'!$A$2:$A$50,$A107,'2017'!K$2:K$50)+SUMIF('2016'!$A$2:$A$50,$A107,'2016'!K$2:K$50)+SUMIF('2015'!$A$2:$A$50,$A107,'2015'!K$2:K$50)+SUMIF('2014'!$A$2:$A$50,$A107,'2014'!K$2:K$50)+SUMIF('2013'!$A$2:$A$50,$A107,'2013'!K$2:K$50)+SUMIF('2012'!$A$2:$A$50,$A107,'2012'!K$2:K$50)</f>
        <v>0</v>
      </c>
      <c r="N107" s="14">
        <f>SUMIF('2024'!$A$2:$A$50,$A107,'2024'!N$2:N$50)+SUMIF('2023'!$A$2:$A$50,$A107,'2023'!N$2:N$50)+SUMIF('2022'!$A$2:$A$50,$A107,'2022'!L$2:L$50)+SUMIF('2021'!$A$2:$A$50,$A107,'2021'!L$2:L$50)+SUMIF('2020'!$A$2:$A$50,$A107,'2020'!L$2:L$50)+SUMIF('2019'!$A$2:$A$50,$A107,'2019'!L$2:L$50)+SUMIF('2018'!$A$2:$A$50,$A107,'2018'!L$2:L$50)+SUMIF('2017'!$A$2:$A$50,$A107,'2017'!L$2:L$50)+SUMIF('2016'!$A$2:$A$50,$A107,'2016'!L$2:L$50)+SUMIF('2015'!$A$2:$A$50,$A107,'2015'!L$2:L$50)+SUMIF('2014'!$A$2:$A$50,$A107,'2014'!L$2:L$50)+SUMIF('2013'!$A$2:$A$50,$A107,'2013'!L$2:L$50)+SUMIF('2012'!$A$2:$A$50,$A107,'2012'!L$2:L$50)</f>
        <v>0</v>
      </c>
      <c r="O107" s="14">
        <f>SUMIF('2024'!$A$2:$A$50,$A107,'2024'!O$2:O$50)+SUMIF('2023'!$A$2:$A$50,$A107,'2023'!O$2:O$50)+SUMIF('2022'!$A$2:$A$50,$A107,'2022'!M$2:M$50)+SUMIF('2021'!$A$2:$A$50,$A107,'2021'!M$2:M$50)+SUMIF('2020'!$A$2:$A$50,$A107,'2020'!M$2:M$50)+SUMIF('2019'!$A$2:$A$50,$A107,'2019'!M$2:M$50)+SUMIF('2018'!$A$2:$A$50,$A107,'2018'!M$2:M$50)+SUMIF('2017'!$A$2:$A$50,$A107,'2017'!M$2:M$50)+SUMIF('2016'!$A$2:$A$50,$A107,'2016'!M$2:M$50)+SUMIF('2015'!$A$2:$A$50,$A107,'2015'!M$2:M$50)+SUMIF('2014'!$A$2:$A$50,$A107,'2014'!M$2:M$50)+SUMIF('2013'!$A$2:$A$50,$A107,'2013'!M$2:M$50)+SUMIF('2012'!$A$2:$A$50,$A107,'2012'!M$2:M$50)</f>
        <v>0</v>
      </c>
      <c r="P107" s="14">
        <f t="shared" si="20"/>
        <v>0</v>
      </c>
      <c r="Q107" s="14">
        <f t="shared" si="21"/>
        <v>0</v>
      </c>
      <c r="R107" s="14">
        <f>SUMIF('2024'!$A$2:$A$50,$A107,'2024'!R$2:R$50)+SUMIF('2023'!$A$2:$A$50,$A107,'2023'!R$2:R$50)+SUMIF('2022'!$A$2:$A$50,$A107,'2022'!P$2:P$50)+SUMIF('2021'!$A$2:$A$50,$A107,'2021'!P$2:P$50)+SUMIF('2020'!$A$2:$A$50,$A107,'2020'!P$2:P$50)+SUMIF('2019'!$A$2:$A$50,$A107,'2019'!P$2:P$50)+SUMIF('2018'!$A$2:$A$50,$A107,'2018'!P$2:P$50)+SUMIF('2017'!$A$2:$A$50,$A107,'2017'!P$2:P$50)+SUMIF('2016'!$A$2:$A$50,$A107,'2016'!P$2:P$50)+SUMIF('2015'!$A$2:$A$50,$A107,'2015'!P$2:P$50)+SUMIF('2014'!$A$2:$A$50,$A107,'2014'!P$2:P$50)+SUMIF('2013'!$A$2:$A$50,$A107,'2013'!P$2:P$50)+SUMIF('2012'!$A$2:$A$50,$A107,'2012'!P$2:P$50)</f>
        <v>0</v>
      </c>
      <c r="S107" s="14">
        <f>SUMIF('2024'!$A$2:$A$50,$A107,'2024'!S$2:S$50)+SUMIF('2023'!$A$2:$A$50,$A107,'2023'!S$2:S$50)+SUMIF('2022'!$A$2:$A$50,$A107,'2022'!Q$2:Q$50)+SUMIF('2021'!$A$2:$A$50,$A107,'2021'!Q$2:Q$50)+SUMIF('2020'!$A$2:$A$50,$A107,'2020'!Q$2:Q$50)+SUMIF('2019'!$A$2:$A$50,$A107,'2019'!Q$2:Q$50)+SUMIF('2018'!$A$2:$A$50,$A107,'2018'!Q$2:Q$50)+SUMIF('2017'!$A$2:$A$50,$A107,'2017'!Q$2:Q$50)+SUMIF('2016'!$A$2:$A$50,$A107,'2016'!Q$2:Q$50)+SUMIF('2015'!$A$2:$A$50,$A107,'2015'!Q$2:Q$50)+SUMIF('2014'!$A$2:$A$50,$A107,'2014'!Q$2:Q$50)+SUMIF('2013'!$A$2:$A$50,$A107,'2013'!Q$2:Q$50)+SUMIF('2012'!$A$2:$A$50,$A107,'2012'!Q$2:Q$50)</f>
        <v>0</v>
      </c>
      <c r="T107" s="15" t="str">
        <f t="shared" si="22"/>
        <v xml:space="preserve"> </v>
      </c>
      <c r="U107" s="15" t="str">
        <f t="shared" si="23"/>
        <v xml:space="preserve"> </v>
      </c>
      <c r="V107" s="16" t="str">
        <f t="shared" si="24"/>
        <v xml:space="preserve"> </v>
      </c>
      <c r="W107" s="17" cm="1">
        <f t="array" ref="W107">MAX(IF('2024'!$A$2:$A$50=$A107,'2024'!$W$2:$W$50),IF('2023'!$A$2:$A$50=$A107,'2023'!$W$2:$W$50),IF('2022'!$A$2:$A$50=$A107,'2022'!$U$2:U$50),IF('2021'!$A$2:$A$50=$A107,'2021'!$U$2:U$50),IF('2020'!$A$2:$A$50=$A107,'2020'!$U$2:U$50),IF('2019'!$A$2:$A$50=$A107,'2019'!$U$2:U$50),IF('2018'!$A$2:$A$50=$A107,'2018'!$U$2:U$50),IF('2017'!$A$2:$A$50=$A107,'2017'!$U$2:U$50),IF('2016'!$A$2:$A$50=$A107,'2016'!$U$2:U$50),IF('2015'!$A$2:$A$50=$A107,'2015'!$U$2:U$50),IF('2014'!$A$2:$A$50=$A107,'2014'!$U$2:U$50),IF('2013'!$A$2:$A$50=$A107,'2013'!$U$2:U$50),IF('2012'!$A$2:$A$50=$A107,'2012'!$U$2:U$50))</f>
        <v>0</v>
      </c>
      <c r="X107" s="18" t="s">
        <v>23</v>
      </c>
      <c r="Y107" s="19" cm="1">
        <f t="array" ref="Y107">MIN(IF(IF('2024'!$A$2:A$50=$A107,1,0)*IF('2024'!$W$2:$W$50=$W107,1,0)&gt;0,'2024'!$Y$2:$Y$50),IF(IF('2023'!$A$2:A$50=$A107,1,0)*IF('2023'!$W$2:$W$50=$W107,1,0)&gt;0,'2023'!$Y$2:$Y$50),IF(IF('2022'!$A$2:A$50=$A107,1,0)*IF('2022'!$U$2:$U$50=$W107,1,0)&gt;0,'2022'!$W$2:$W$50),IF(IF('2021'!$A$2:A$50=$A107,1,0)*IF('2021'!$U$2:$U$50=$W107,1,0)&gt;0,'2021'!$W$2:$W$50),IF(IF('2020'!$A$2:A$50=$A107,1,0)*IF('2020'!$U$2:$U$50=$W107,1,0)&gt;0,'2020'!$W$2:$W$50),IF(IF('2019'!$A$2:A$50=$A107,1,0)*IF('2019'!$U$2:$U$50=$W107,1,0)&gt;0,'2019'!$W$2:$W$50),IF(IF('2018'!$A$2:A$50=$A107,1,0)*IF('2018'!$U$2:$U$50=$W107,1,0)&gt;0,'2018'!$W$2:$W$50),IF(IF('2017'!$A$2:A$50=$A107,1,0)*IF('2017'!$U$2:$U$50=$W107,1,0)&gt;0,'2017'!$W$2:$W$50),IF(IF('2016'!$A$2:A$50=$A107,1,0)*IF('2016'!$U$2:$U$50=$W107,1,0)&gt;0,'2016'!$W$2:$W$50),IF(IF('2015'!$A$2:A$50=$A107,1,0)*IF('2015'!$U$2:$U$50=$W107,1,0)&gt;0,'2015'!$W$2:$W$50),IF(IF('2014'!$A$2:A$50=$A107,1,0)*IF('2014'!$U$2:$U$50=$W107,1,0)&gt;0,'2014'!$W$2:$W$50),IF(IF('2013'!$A$2:A$50=$A107,1,0)*IF('2013'!$U$2:$U$50=$W107,1,0)&gt;0,'2013'!$W$2:$W$50),IF(IF('2012'!$A$2:A$50=$A107,1,0)*IF('2012'!$U$2:$U$50=$W107,1,0)&gt;0,'2012'!$W$2:$W$50))</f>
        <v>0</v>
      </c>
      <c r="Z107" s="20"/>
      <c r="AA107" s="21" cm="1">
        <f t="array" ref="AA107">SUM(IF('2024'!$A$2:$A$50=$A107,TRUNC('2024'!Q$2:Q$50),0))+SUM(IF('2023'!$A$2:$A$50=$A107,TRUNC('2023'!Q$2:Q$50),0))+SUM(IF('2022'!$A$2:$A$50=$A107,TRUNC('2022'!O$2:O$50),0))+SUM(IF('2021'!$A$2:$A$50=$A107,TRUNC('2021'!O$2:O$50),0))+SUM(IF('2020'!$A$2:$A$50=$A107,TRUNC('2020'!O$2:O$50),0))+SUM(IF('2019'!$A$2:$A$50=$A107,TRUNC('2019'!O$2:O$50),0))+SUM(IF('2018'!$A$2:$A$50=$A107,TRUNC('2018'!O$2:O$50),0))+SUM(IF('2017'!$A$2:$A$50=$A107,TRUNC('2017'!O$2:O$50),0))+SUM(IF('2016'!$A$2:$A$50=$A107,TRUNC('2016'!O$2:O$50),0))+SUM(IF('2015'!$A$2:$A$50=$A107,TRUNC('2015'!O$2:O$50),0))+SUM(IF('2014'!$A$2:$A$50=$A107,TRUNC('2014'!O$2:O$50),0))+SUM(IF('2013'!$A$2:$A$50=$A107,TRUNC('2013'!O$2:O$50),0))+SUM(IF('2012'!$A$2:$A$50=$A107,TRUNC('2012'!O$2:O$50),0))</f>
        <v>0</v>
      </c>
      <c r="AB107" s="21" cm="1">
        <f t="array" ref="AB107">SUM(IF('2024'!$A$2:$A$50=$A107,MOD('2024'!Q$2:Q$50,1),0))+SUM(IF('2023'!$A$2:$A$50=$A107,MOD('2023'!Q$2:Q$50,1),0))+SUM(IF('2022'!$A$2:$A$50=$A107,MOD('2022'!O$2:O$50,1),0))+SUM(IF('2021'!$A$2:$A$50=$A107,MOD('2021'!O$2:O$50,1),0))+SUM(IF('2020'!$A$2:$A$50=$A107,MOD('2020'!O$2:O$50,1),0))+SUM(IF('2019'!$A$2:$A$50=$A107,MOD('2019'!O$2:O$50,1),0))+SUM(IF('2018'!$A$2:$A$50=$A107,MOD('2018'!O$2:O$50,1),0))+SUM(IF('2017'!$A$2:$A$50=$A107,MOD('2017'!O$2:O$50,1),0))+SUM(IF('2016'!$A$2:$A$50=$A107,MOD('2016'!O$2:O$50,1),0))+SUM(IF('2015'!$A$2:$A$50=$A107,MOD('2015'!O$2:O$50,1),0))+SUM(IF('2014'!$A$2:$A$50=$A107,MOD('2014'!O$2:O$50,1),0))+SUM(IF('2013'!$A$2:$A$50=$A107,MOD('2013'!O$2:O$50,1),0))+SUM(IF('2012'!$A$2:$A$50=$A107,MOD('2012'!O$2:O$50,1),0))</f>
        <v>0</v>
      </c>
      <c r="AC107" s="21">
        <f t="shared" si="6"/>
        <v>0</v>
      </c>
    </row>
    <row r="108" spans="1:29" ht="14.25" customHeight="1" x14ac:dyDescent="0.6">
      <c r="A108" s="13"/>
      <c r="B108" s="14">
        <f>SUMIF('2024'!$A$2:$A$50,$A108,'2024'!B$2:B$50)+SUMIF('2023'!$A$2:$A$50,$A108,'2023'!B$2:B$50)+SUMIF('2022'!$A$2:$A$50,$A108,'2022'!B$2:B$50)+SUMIF('2021'!$A$2:$A$50,$A108,'2021'!B$2:B$50)+SUMIF('2020'!$A$2:$A$50,$A108,'2020'!B$2:B$50)+SUMIF('2019'!$A$2:$A$50,$A108,'2019'!B$2:B$50)+SUMIF('2018'!$A$2:$A$50,$A108,'2018'!B$2:B$50)+SUMIF('2017'!$A$2:$A$50,$A108,'2017'!B$2:B$50)+SUMIF('2016'!$A$2:$A$50,$A108,'2016'!B$2:B$50)+SUMIF('2015'!$A$2:$A$50,$A108,'2015'!B$2:B$50)+SUMIF('2014'!$A$2:$A$50,$A108,'2014'!B$2:B$50)+SUMIF('2013'!$A$2:$A$50,$A108,'2013'!B$2:B$50)+SUMIF('2012'!$A$2:$A$50,$A108,'2012'!B$2:B$50)</f>
        <v>0</v>
      </c>
      <c r="C108" s="14">
        <f>SUMIF('2024'!$A$2:$A$50,$A108,'2024'!C$2:C$50)+SUMIF('2023'!$A$2:$A$50,$A108,'2023'!C$2:C$50)+SUMIF('2022'!$A$2:$A$50,$A108,'2022'!C$2:C$50)+SUMIF('2021'!$A$2:$A$50,$A108,'2021'!C$2:C$50)+SUMIF('2020'!$A$2:$A$50,$A108,'2020'!C$2:C$50)+SUMIF('2019'!$A$2:$A$50,$A108,'2019'!C$2:C$50)+SUMIF('2018'!$A$2:$A$50,$A108,'2018'!C$2:C$50)+SUMIF('2017'!$A$2:$A$50,$A108,'2017'!C$2:C$50)+SUMIF('2016'!$A$2:$A$50,$A108,'2016'!C$2:C$50)+SUMIF('2015'!$A$2:$A$50,$A108,'2015'!C$2:C$50)+SUMIF('2014'!$A$2:$A$50,$A108,'2014'!C$2:C$50)+SUMIF('2013'!$A$2:$A$50,$A108,'2013'!C$2:C$50)+SUMIF('2012'!$A$2:$A$50,$A108,'2012'!C$2:C$50)</f>
        <v>0</v>
      </c>
      <c r="D108" s="14">
        <f>SUMIF('2024'!$A$2:$A$50,$A108,'2024'!D$2:D$50)+SUMIF('2023'!$A$2:$A$50,$A108,'2023'!D$2:D$50)+SUMIF('2022'!$A$2:$A$50,$A108,'2022'!D$2:D$50)+SUMIF('2021'!$A$2:$A$50,$A108,'2021'!D$2:D$50)+SUMIF('2020'!$A$2:$A$50,$A108,'2020'!D$2:D$50)+SUMIF('2019'!$A$2:$A$50,$A108,'2019'!D$2:D$50)+SUMIF('2018'!$A$2:$A$50,$A108,'2018'!D$2:D$50)+SUMIF('2017'!$A$2:$A$50,$A108,'2017'!D$2:D$50)+SUMIF('2016'!$A$2:$A$50,$A108,'2016'!D$2:D$50)+SUMIF('2015'!$A$2:$A$50,$A108,'2015'!D$2:D$50)+SUMIF('2014'!$A$2:$A$50,$A108,'2014'!D$2:D$50)+SUMIF('2013'!$A$2:$A$50,$A108,'2013'!D$2:D$50)+SUMIF('2012'!$A$2:$A$50,$A108,'2012'!D$2:D$50)</f>
        <v>0</v>
      </c>
      <c r="E108" s="14" cm="1">
        <f t="array" ref="E108">MAX(IF('2024'!$A$2:$A$50=$A108,'2024'!E$2:E$50),IF('2023'!$A$2:$A$50=$A108,'2023'!E$2:E$50),IF('2022'!$A$2:$A$50=$A108,'2022'!E$2:E$50),IF('2021'!$A$2:$A$50=$A108,'2021'!E$2:E$50),IF('2020'!$A$2:$A$50=$A108,'2020'!E$2:E$50),IF('2019'!$A$2:$A$50=$A108,'2019'!E$2:E$50),IF('2018'!$A$2:$A$50=$A108,'2018'!E$2:E$50),IF('2017'!$A$2:$A$50=$A108,'2017'!E$2:E$50),IF('2016'!$A$2:$A$50=$A108,'2016'!E$2:E$50),IF('2015'!$A$2:$A$50=$A108,'2015'!E$2:E$50),IF('2014'!$A$2:$A$50=$A108,'2014'!E$2:E$50),IF('2013'!$A$2:$A$50=$A108,'2013'!E$2:E$50),IF('2012'!$A$2:$A$50=$A108,'2012'!E$2:E$50))</f>
        <v>0</v>
      </c>
      <c r="F108" s="14">
        <f>SUMIF('2024'!$A$2:$A$50,$A108,'2024'!F$2:F$50)+SUMIF('2023'!$A$2:$A$50,$A108,'2023'!F$2:F$50)+SUMIF('2022'!$A$2:$A$50,$A108,'2022'!F$2:F$50)+SUMIF('2021'!$A$2:$A$50,$A108,'2021'!F$2:F$50)+SUMIF('2020'!$A$2:$A$50,$A108,'2020'!F$2:F$50)+SUMIF('2019'!$A$2:$A$50,$A108,'2019'!F$2:F$50)+SUMIF('2018'!$A$2:$A$50,$A108,'2018'!F$2:F$50)+SUMIF('2017'!$A$2:$A$50,$A108,'2017'!F$2:F$50)+SUMIF('2016'!$A$2:$A$50,$A108,'2016'!F$2:F$50)+SUMIF('2015'!$A$2:$A$50,$A108,'2015'!F$2:F$50)+SUMIF('2014'!$A$2:$A$50,$A108,'2014'!F$2:F$50)+SUMIF('2013'!$A$2:$A$50,$A108,'2013'!F$2:F$50)+SUMIF('2012'!$A$2:$A$50,$A108,'2012'!F$2:F$50)</f>
        <v>0</v>
      </c>
      <c r="G108" s="15">
        <f t="shared" si="19"/>
        <v>0</v>
      </c>
      <c r="H108" s="14">
        <f>SUMIF('2024'!$A$2:$A$50,$A108,'2024'!H$2:H$50)+SUMIF('2023'!$A$2:$A$50,$A108,'2023'!H$2:H$50)+SUMIF('2022'!$A$2:$A$50,$A108,'2022'!H$2:H$50)+SUMIF('2021'!$A$2:$A$50,$A108,'2021'!H$2:H$50)+SUMIF('2020'!$A$2:$A$50,$A108,'2020'!H$2:H$50)+SUMIF('2019'!$A$2:$A$50,$A108,'2019'!H$2:H$50)+SUMIF('2018'!$A$2:$A$50,$A108,'2018'!H$2:H$50)+SUMIF('2017'!$A$2:$A$50,$A108,'2017'!H$2:H$50)+SUMIF('2016'!$A$2:$A$50,$A108,'2016'!H$2:H$50)+SUMIF('2015'!$A$2:$A$50,$A108,'2015'!H$2:H$50)+SUMIF('2014'!$A$2:$A$50,$A108,'2014'!H$2:H$50)+SUMIF('2013'!$A$2:$A$50,$A108,'2013'!H$2:H$50)+SUMIF('2012'!$A$2:$A$50,$A108,'2012'!H$2:H$50)</f>
        <v>0</v>
      </c>
      <c r="I108" s="14">
        <f>SUMIF('2024'!$A$2:$A$50,$A108,'2024'!I$2:I$50)+SUMIF('2023'!$A$2:$A$50,$A108,'2023'!I$2:I$50)+SUMIF('2022'!$A$2:$A$50,$A108,'2022'!I$2:I$50)+SUMIF('2021'!$A$2:$A$50,$A108,'2021'!I$2:I$50)+SUMIF('2020'!$A$2:$A$50,$A108,'2020'!I$2:I$50)+SUMIF('2019'!$A$2:$A$50,$A108,'2019'!I$2:I$50)+SUMIF('2018'!$A$2:$A$50,$A108,'2018'!I$2:I$50)+SUMIF('2017'!$A$2:$A$50,$A108,'2017'!I$2:I$50)+SUMIF('2016'!$A$2:$A$50,$A108,'2016'!I$2:I$50)+SUMIF('2015'!$A$2:$A$50,$A108,'2015'!I$2:I$50)+SUMIF('2014'!$A$2:$A$50,$A108,'2014'!I$2:I$50)+SUMIF('2013'!$A$2:$A$50,$A108,'2013'!I$2:I$50)+SUMIF('2012'!$A$2:$A$50,$A108,'2012'!I$2:I$50)</f>
        <v>0</v>
      </c>
      <c r="J108" s="14">
        <f>SUMIF('2024'!$A$2:$A$50,$A108,'2024'!J$2:J$50)+SUMIF('2023'!$A$2:$A$50,$A108,'2023'!J$2:J$50)</f>
        <v>0</v>
      </c>
      <c r="K108" s="14">
        <f>SUMIF('2024'!$A$2:$A$50,$A108,'2024'!K$2:K$50)+SUMIF('2023'!$A$2:$A$50,$A108,'2023'!K$2:K$50)</f>
        <v>0</v>
      </c>
      <c r="L108" s="14">
        <f>SUMIF('2024'!$A$2:$A$50,$A108,'2024'!L$2:L$50)+SUMIF('2023'!$A$2:$A$50,$A108,'2023'!L$2:L$50)+SUMIF('2022'!$A$2:$A$50,$A108,'2022'!J$2:J$50)+SUMIF('2021'!$A$2:$A$50,$A108,'2021'!J$2:J$50)+SUMIF('2020'!$A$2:$A$50,$A108,'2020'!J$2:J$50)+SUMIF('2019'!$A$2:$A$50,$A108,'2019'!J$2:J$50)+SUMIF('2018'!$A$2:$A$50,$A108,'2018'!J$2:J$50)+SUMIF('2017'!$A$2:$A$50,$A108,'2017'!J$2:J$50)+SUMIF('2016'!$A$2:$A$50,$A108,'2016'!J$2:J$50)+SUMIF('2015'!$A$2:$A$50,$A108,'2015'!J$2:J$50)+SUMIF('2014'!$A$2:$A$50,$A108,'2014'!J$2:J$50)+SUMIF('2013'!$A$2:$A$50,$A108,'2013'!J$2:J$50)+SUMIF('2012'!$A$2:$A$50,$A108,'2012'!J$2:J$50)</f>
        <v>0</v>
      </c>
      <c r="M108" s="14">
        <f>SUMIF('2024'!$A$2:$A$50,$A108,'2024'!M$2:M$50)+SUMIF('2023'!$A$2:$A$50,$A108,'2023'!M$2:M$50)+SUMIF('2022'!$A$2:$A$50,$A108,'2022'!K$2:K$50)+SUMIF('2021'!$A$2:$A$50,$A108,'2021'!K$2:K$50)+SUMIF('2020'!$A$2:$A$50,$A108,'2020'!K$2:K$50)+SUMIF('2019'!$A$2:$A$50,$A108,'2019'!K$2:K$50)+SUMIF('2018'!$A$2:$A$50,$A108,'2018'!K$2:K$50)+SUMIF('2017'!$A$2:$A$50,$A108,'2017'!K$2:K$50)+SUMIF('2016'!$A$2:$A$50,$A108,'2016'!K$2:K$50)+SUMIF('2015'!$A$2:$A$50,$A108,'2015'!K$2:K$50)+SUMIF('2014'!$A$2:$A$50,$A108,'2014'!K$2:K$50)+SUMIF('2013'!$A$2:$A$50,$A108,'2013'!K$2:K$50)+SUMIF('2012'!$A$2:$A$50,$A108,'2012'!K$2:K$50)</f>
        <v>0</v>
      </c>
      <c r="N108" s="14">
        <f>SUMIF('2024'!$A$2:$A$50,$A108,'2024'!N$2:N$50)+SUMIF('2023'!$A$2:$A$50,$A108,'2023'!N$2:N$50)+SUMIF('2022'!$A$2:$A$50,$A108,'2022'!L$2:L$50)+SUMIF('2021'!$A$2:$A$50,$A108,'2021'!L$2:L$50)+SUMIF('2020'!$A$2:$A$50,$A108,'2020'!L$2:L$50)+SUMIF('2019'!$A$2:$A$50,$A108,'2019'!L$2:L$50)+SUMIF('2018'!$A$2:$A$50,$A108,'2018'!L$2:L$50)+SUMIF('2017'!$A$2:$A$50,$A108,'2017'!L$2:L$50)+SUMIF('2016'!$A$2:$A$50,$A108,'2016'!L$2:L$50)+SUMIF('2015'!$A$2:$A$50,$A108,'2015'!L$2:L$50)+SUMIF('2014'!$A$2:$A$50,$A108,'2014'!L$2:L$50)+SUMIF('2013'!$A$2:$A$50,$A108,'2013'!L$2:L$50)+SUMIF('2012'!$A$2:$A$50,$A108,'2012'!L$2:L$50)</f>
        <v>0</v>
      </c>
      <c r="O108" s="14">
        <f>SUMIF('2024'!$A$2:$A$50,$A108,'2024'!O$2:O$50)+SUMIF('2023'!$A$2:$A$50,$A108,'2023'!O$2:O$50)+SUMIF('2022'!$A$2:$A$50,$A108,'2022'!M$2:M$50)+SUMIF('2021'!$A$2:$A$50,$A108,'2021'!M$2:M$50)+SUMIF('2020'!$A$2:$A$50,$A108,'2020'!M$2:M$50)+SUMIF('2019'!$A$2:$A$50,$A108,'2019'!M$2:M$50)+SUMIF('2018'!$A$2:$A$50,$A108,'2018'!M$2:M$50)+SUMIF('2017'!$A$2:$A$50,$A108,'2017'!M$2:M$50)+SUMIF('2016'!$A$2:$A$50,$A108,'2016'!M$2:M$50)+SUMIF('2015'!$A$2:$A$50,$A108,'2015'!M$2:M$50)+SUMIF('2014'!$A$2:$A$50,$A108,'2014'!M$2:M$50)+SUMIF('2013'!$A$2:$A$50,$A108,'2013'!M$2:M$50)+SUMIF('2012'!$A$2:$A$50,$A108,'2012'!M$2:M$50)</f>
        <v>0</v>
      </c>
      <c r="P108" s="14">
        <f t="shared" si="20"/>
        <v>0</v>
      </c>
      <c r="Q108" s="14">
        <f t="shared" si="21"/>
        <v>0</v>
      </c>
      <c r="R108" s="14">
        <f>SUMIF('2024'!$A$2:$A$50,$A108,'2024'!R$2:R$50)+SUMIF('2023'!$A$2:$A$50,$A108,'2023'!R$2:R$50)+SUMIF('2022'!$A$2:$A$50,$A108,'2022'!P$2:P$50)+SUMIF('2021'!$A$2:$A$50,$A108,'2021'!P$2:P$50)+SUMIF('2020'!$A$2:$A$50,$A108,'2020'!P$2:P$50)+SUMIF('2019'!$A$2:$A$50,$A108,'2019'!P$2:P$50)+SUMIF('2018'!$A$2:$A$50,$A108,'2018'!P$2:P$50)+SUMIF('2017'!$A$2:$A$50,$A108,'2017'!P$2:P$50)+SUMIF('2016'!$A$2:$A$50,$A108,'2016'!P$2:P$50)+SUMIF('2015'!$A$2:$A$50,$A108,'2015'!P$2:P$50)+SUMIF('2014'!$A$2:$A$50,$A108,'2014'!P$2:P$50)+SUMIF('2013'!$A$2:$A$50,$A108,'2013'!P$2:P$50)+SUMIF('2012'!$A$2:$A$50,$A108,'2012'!P$2:P$50)</f>
        <v>0</v>
      </c>
      <c r="S108" s="14">
        <f>SUMIF('2024'!$A$2:$A$50,$A108,'2024'!S$2:S$50)+SUMIF('2023'!$A$2:$A$50,$A108,'2023'!S$2:S$50)+SUMIF('2022'!$A$2:$A$50,$A108,'2022'!Q$2:Q$50)+SUMIF('2021'!$A$2:$A$50,$A108,'2021'!Q$2:Q$50)+SUMIF('2020'!$A$2:$A$50,$A108,'2020'!Q$2:Q$50)+SUMIF('2019'!$A$2:$A$50,$A108,'2019'!Q$2:Q$50)+SUMIF('2018'!$A$2:$A$50,$A108,'2018'!Q$2:Q$50)+SUMIF('2017'!$A$2:$A$50,$A108,'2017'!Q$2:Q$50)+SUMIF('2016'!$A$2:$A$50,$A108,'2016'!Q$2:Q$50)+SUMIF('2015'!$A$2:$A$50,$A108,'2015'!Q$2:Q$50)+SUMIF('2014'!$A$2:$A$50,$A108,'2014'!Q$2:Q$50)+SUMIF('2013'!$A$2:$A$50,$A108,'2013'!Q$2:Q$50)+SUMIF('2012'!$A$2:$A$50,$A108,'2012'!Q$2:Q$50)</f>
        <v>0</v>
      </c>
      <c r="T108" s="15" t="str">
        <f t="shared" si="22"/>
        <v xml:space="preserve"> </v>
      </c>
      <c r="U108" s="15" t="str">
        <f t="shared" si="23"/>
        <v xml:space="preserve"> </v>
      </c>
      <c r="V108" s="16" t="str">
        <f t="shared" si="24"/>
        <v xml:space="preserve"> </v>
      </c>
      <c r="W108" s="17" cm="1">
        <f t="array" ref="W108">MAX(IF('2024'!$A$2:$A$50=$A108,'2024'!$W$2:$W$50),IF('2023'!$A$2:$A$50=$A108,'2023'!$W$2:$W$50),IF('2022'!$A$2:$A$50=$A108,'2022'!$U$2:U$50),IF('2021'!$A$2:$A$50=$A108,'2021'!$U$2:U$50),IF('2020'!$A$2:$A$50=$A108,'2020'!$U$2:U$50),IF('2019'!$A$2:$A$50=$A108,'2019'!$U$2:U$50),IF('2018'!$A$2:$A$50=$A108,'2018'!$U$2:U$50),IF('2017'!$A$2:$A$50=$A108,'2017'!$U$2:U$50),IF('2016'!$A$2:$A$50=$A108,'2016'!$U$2:U$50),IF('2015'!$A$2:$A$50=$A108,'2015'!$U$2:U$50),IF('2014'!$A$2:$A$50=$A108,'2014'!$U$2:U$50),IF('2013'!$A$2:$A$50=$A108,'2013'!$U$2:U$50),IF('2012'!$A$2:$A$50=$A108,'2012'!$U$2:U$50))</f>
        <v>0</v>
      </c>
      <c r="X108" s="18" t="s">
        <v>23</v>
      </c>
      <c r="Y108" s="19" cm="1">
        <f t="array" ref="Y108">MIN(IF(IF('2024'!$A$2:A$50=$A108,1,0)*IF('2024'!$W$2:$W$50=$W108,1,0)&gt;0,'2024'!$Y$2:$Y$50),IF(IF('2023'!$A$2:A$50=$A108,1,0)*IF('2023'!$W$2:$W$50=$W108,1,0)&gt;0,'2023'!$Y$2:$Y$50),IF(IF('2022'!$A$2:A$50=$A108,1,0)*IF('2022'!$U$2:$U$50=$W108,1,0)&gt;0,'2022'!$W$2:$W$50),IF(IF('2021'!$A$2:A$50=$A108,1,0)*IF('2021'!$U$2:$U$50=$W108,1,0)&gt;0,'2021'!$W$2:$W$50),IF(IF('2020'!$A$2:A$50=$A108,1,0)*IF('2020'!$U$2:$U$50=$W108,1,0)&gt;0,'2020'!$W$2:$W$50),IF(IF('2019'!$A$2:A$50=$A108,1,0)*IF('2019'!$U$2:$U$50=$W108,1,0)&gt;0,'2019'!$W$2:$W$50),IF(IF('2018'!$A$2:A$50=$A108,1,0)*IF('2018'!$U$2:$U$50=$W108,1,0)&gt;0,'2018'!$W$2:$W$50),IF(IF('2017'!$A$2:A$50=$A108,1,0)*IF('2017'!$U$2:$U$50=$W108,1,0)&gt;0,'2017'!$W$2:$W$50),IF(IF('2016'!$A$2:A$50=$A108,1,0)*IF('2016'!$U$2:$U$50=$W108,1,0)&gt;0,'2016'!$W$2:$W$50),IF(IF('2015'!$A$2:A$50=$A108,1,0)*IF('2015'!$U$2:$U$50=$W108,1,0)&gt;0,'2015'!$W$2:$W$50),IF(IF('2014'!$A$2:A$50=$A108,1,0)*IF('2014'!$U$2:$U$50=$W108,1,0)&gt;0,'2014'!$W$2:$W$50),IF(IF('2013'!$A$2:A$50=$A108,1,0)*IF('2013'!$U$2:$U$50=$W108,1,0)&gt;0,'2013'!$W$2:$W$50),IF(IF('2012'!$A$2:A$50=$A108,1,0)*IF('2012'!$U$2:$U$50=$W108,1,0)&gt;0,'2012'!$W$2:$W$50))</f>
        <v>0</v>
      </c>
      <c r="Z108" s="20"/>
      <c r="AA108" s="21" cm="1">
        <f t="array" ref="AA108">SUM(IF('2024'!$A$2:$A$50=$A108,TRUNC('2024'!Q$2:Q$50),0))+SUM(IF('2023'!$A$2:$A$50=$A108,TRUNC('2023'!Q$2:Q$50),0))+SUM(IF('2022'!$A$2:$A$50=$A108,TRUNC('2022'!O$2:O$50),0))+SUM(IF('2021'!$A$2:$A$50=$A108,TRUNC('2021'!O$2:O$50),0))+SUM(IF('2020'!$A$2:$A$50=$A108,TRUNC('2020'!O$2:O$50),0))+SUM(IF('2019'!$A$2:$A$50=$A108,TRUNC('2019'!O$2:O$50),0))+SUM(IF('2018'!$A$2:$A$50=$A108,TRUNC('2018'!O$2:O$50),0))+SUM(IF('2017'!$A$2:$A$50=$A108,TRUNC('2017'!O$2:O$50),0))+SUM(IF('2016'!$A$2:$A$50=$A108,TRUNC('2016'!O$2:O$50),0))+SUM(IF('2015'!$A$2:$A$50=$A108,TRUNC('2015'!O$2:O$50),0))+SUM(IF('2014'!$A$2:$A$50=$A108,TRUNC('2014'!O$2:O$50),0))+SUM(IF('2013'!$A$2:$A$50=$A108,TRUNC('2013'!O$2:O$50),0))+SUM(IF('2012'!$A$2:$A$50=$A108,TRUNC('2012'!O$2:O$50),0))</f>
        <v>0</v>
      </c>
      <c r="AB108" s="21" cm="1">
        <f t="array" ref="AB108">SUM(IF('2024'!$A$2:$A$50=$A108,MOD('2024'!Q$2:Q$50,1),0))+SUM(IF('2023'!$A$2:$A$50=$A108,MOD('2023'!Q$2:Q$50,1),0))+SUM(IF('2022'!$A$2:$A$50=$A108,MOD('2022'!O$2:O$50,1),0))+SUM(IF('2021'!$A$2:$A$50=$A108,MOD('2021'!O$2:O$50,1),0))+SUM(IF('2020'!$A$2:$A$50=$A108,MOD('2020'!O$2:O$50,1),0))+SUM(IF('2019'!$A$2:$A$50=$A108,MOD('2019'!O$2:O$50,1),0))+SUM(IF('2018'!$A$2:$A$50=$A108,MOD('2018'!O$2:O$50,1),0))+SUM(IF('2017'!$A$2:$A$50=$A108,MOD('2017'!O$2:O$50,1),0))+SUM(IF('2016'!$A$2:$A$50=$A108,MOD('2016'!O$2:O$50,1),0))+SUM(IF('2015'!$A$2:$A$50=$A108,MOD('2015'!O$2:O$50,1),0))+SUM(IF('2014'!$A$2:$A$50=$A108,MOD('2014'!O$2:O$50,1),0))+SUM(IF('2013'!$A$2:$A$50=$A108,MOD('2013'!O$2:O$50,1),0))+SUM(IF('2012'!$A$2:$A$50=$A108,MOD('2012'!O$2:O$50,1),0))</f>
        <v>0</v>
      </c>
      <c r="AC108" s="21">
        <f t="shared" si="6"/>
        <v>0</v>
      </c>
    </row>
    <row r="109" spans="1:29" ht="14.25" customHeight="1" x14ac:dyDescent="0.55000000000000004">
      <c r="G109" s="22"/>
      <c r="Q109" s="23"/>
      <c r="T109" s="22"/>
      <c r="U109" s="22"/>
      <c r="V109" s="22"/>
    </row>
    <row r="110" spans="1:29" ht="14.25" customHeight="1" x14ac:dyDescent="0.55000000000000004">
      <c r="G110" s="22"/>
      <c r="Q110" s="23"/>
      <c r="T110" s="22"/>
      <c r="U110" s="22"/>
      <c r="V110" s="22"/>
    </row>
    <row r="111" spans="1:29" ht="14.25" customHeight="1" x14ac:dyDescent="0.55000000000000004">
      <c r="G111" s="22"/>
      <c r="Q111" s="23"/>
      <c r="T111" s="22"/>
      <c r="U111" s="22"/>
      <c r="V111" s="22"/>
    </row>
    <row r="112" spans="1:29" ht="14.25" customHeight="1" x14ac:dyDescent="0.55000000000000004">
      <c r="G112" s="22"/>
      <c r="Q112" s="23"/>
      <c r="T112" s="22"/>
      <c r="U112" s="22"/>
      <c r="V112" s="22"/>
    </row>
    <row r="113" ht="14.25" customHeight="1" x14ac:dyDescent="0.55000000000000004"/>
    <row r="114" ht="14.25" customHeight="1" x14ac:dyDescent="0.55000000000000004"/>
    <row r="115" ht="14.25" customHeight="1" x14ac:dyDescent="0.55000000000000004"/>
    <row r="116" ht="14.25" customHeight="1" x14ac:dyDescent="0.55000000000000004"/>
    <row r="117" ht="14.25" customHeight="1" x14ac:dyDescent="0.55000000000000004"/>
    <row r="118" ht="14.25" customHeight="1" x14ac:dyDescent="0.55000000000000004"/>
    <row r="119" ht="14.25" customHeight="1" x14ac:dyDescent="0.55000000000000004"/>
    <row r="120" ht="14.25" customHeight="1" x14ac:dyDescent="0.55000000000000004"/>
    <row r="121" ht="14.25" customHeight="1" x14ac:dyDescent="0.55000000000000004"/>
    <row r="122" ht="14.25" customHeight="1" x14ac:dyDescent="0.55000000000000004"/>
    <row r="123" ht="14.25" customHeight="1" x14ac:dyDescent="0.55000000000000004"/>
    <row r="124" ht="14.25" customHeight="1" x14ac:dyDescent="0.55000000000000004"/>
    <row r="125" ht="14.25" customHeight="1" x14ac:dyDescent="0.55000000000000004"/>
    <row r="126" ht="14.25" customHeight="1" x14ac:dyDescent="0.55000000000000004"/>
    <row r="127" ht="14.25" customHeight="1" x14ac:dyDescent="0.55000000000000004"/>
    <row r="128" ht="14.25" customHeight="1" x14ac:dyDescent="0.55000000000000004"/>
    <row r="129" ht="14.25" customHeight="1" x14ac:dyDescent="0.55000000000000004"/>
    <row r="130" ht="14.25" customHeight="1" x14ac:dyDescent="0.55000000000000004"/>
    <row r="131" ht="14.25" customHeight="1" x14ac:dyDescent="0.55000000000000004"/>
    <row r="132" ht="14.25" customHeight="1" x14ac:dyDescent="0.55000000000000004"/>
    <row r="133" ht="14.25" customHeight="1" x14ac:dyDescent="0.55000000000000004"/>
    <row r="134" ht="14.25" customHeight="1" x14ac:dyDescent="0.55000000000000004"/>
    <row r="135" ht="14.25" customHeight="1" x14ac:dyDescent="0.55000000000000004"/>
    <row r="136" ht="14.25" customHeight="1" x14ac:dyDescent="0.55000000000000004"/>
    <row r="137" ht="14.25" customHeight="1" x14ac:dyDescent="0.55000000000000004"/>
    <row r="138" ht="14.25" customHeight="1" x14ac:dyDescent="0.55000000000000004"/>
    <row r="139" ht="14.25" customHeight="1" x14ac:dyDescent="0.55000000000000004"/>
    <row r="140" ht="14.25" customHeight="1" x14ac:dyDescent="0.55000000000000004"/>
    <row r="141" ht="14.25" customHeight="1" x14ac:dyDescent="0.55000000000000004"/>
    <row r="142" ht="14.25" customHeight="1" x14ac:dyDescent="0.55000000000000004"/>
    <row r="143" ht="14.25" customHeight="1" x14ac:dyDescent="0.55000000000000004"/>
    <row r="144" ht="14.25" customHeight="1" x14ac:dyDescent="0.55000000000000004"/>
    <row r="145" ht="14.25" customHeight="1" x14ac:dyDescent="0.55000000000000004"/>
    <row r="146" ht="14.25" customHeight="1" x14ac:dyDescent="0.55000000000000004"/>
    <row r="147" ht="14.25" customHeight="1" x14ac:dyDescent="0.55000000000000004"/>
    <row r="148" ht="14.25" customHeight="1" x14ac:dyDescent="0.55000000000000004"/>
    <row r="149" ht="14.25" customHeight="1" x14ac:dyDescent="0.55000000000000004"/>
    <row r="150" ht="14.25" customHeight="1" x14ac:dyDescent="0.55000000000000004"/>
    <row r="151" ht="14.25" customHeight="1" x14ac:dyDescent="0.55000000000000004"/>
    <row r="152" ht="14.25" customHeight="1" x14ac:dyDescent="0.55000000000000004"/>
    <row r="153" ht="14.25" customHeight="1" x14ac:dyDescent="0.55000000000000004"/>
    <row r="154" ht="14.25" customHeight="1" x14ac:dyDescent="0.55000000000000004"/>
    <row r="155" ht="14.25" customHeight="1" x14ac:dyDescent="0.55000000000000004"/>
    <row r="156" ht="14.25" customHeight="1" x14ac:dyDescent="0.55000000000000004"/>
    <row r="157" ht="14.25" customHeight="1" x14ac:dyDescent="0.55000000000000004"/>
    <row r="158" ht="14.25" customHeight="1" x14ac:dyDescent="0.55000000000000004"/>
    <row r="159" ht="14.25" customHeight="1" x14ac:dyDescent="0.55000000000000004"/>
    <row r="160" ht="14.25" customHeight="1" x14ac:dyDescent="0.55000000000000004"/>
    <row r="161" ht="14.25" customHeight="1" x14ac:dyDescent="0.55000000000000004"/>
    <row r="162" ht="14.25" customHeight="1" x14ac:dyDescent="0.55000000000000004"/>
    <row r="163" ht="14.25" customHeight="1" x14ac:dyDescent="0.55000000000000004"/>
    <row r="164" ht="14.25" customHeight="1" x14ac:dyDescent="0.55000000000000004"/>
    <row r="165" ht="14.25" customHeight="1" x14ac:dyDescent="0.55000000000000004"/>
    <row r="166" ht="14.25" customHeight="1" x14ac:dyDescent="0.55000000000000004"/>
    <row r="167" ht="14.25" customHeight="1" x14ac:dyDescent="0.55000000000000004"/>
    <row r="168" ht="14.25" customHeight="1" x14ac:dyDescent="0.55000000000000004"/>
    <row r="169" ht="14.25" customHeight="1" x14ac:dyDescent="0.55000000000000004"/>
    <row r="170" ht="14.25" customHeight="1" x14ac:dyDescent="0.55000000000000004"/>
    <row r="171" ht="14.25" customHeight="1" x14ac:dyDescent="0.55000000000000004"/>
    <row r="172" ht="14.25" customHeight="1" x14ac:dyDescent="0.55000000000000004"/>
    <row r="173" ht="14.25" customHeight="1" x14ac:dyDescent="0.55000000000000004"/>
    <row r="174" ht="14.25" customHeight="1" x14ac:dyDescent="0.55000000000000004"/>
    <row r="175" ht="14.25" customHeight="1" x14ac:dyDescent="0.55000000000000004"/>
    <row r="176" ht="14.25" customHeight="1" x14ac:dyDescent="0.55000000000000004"/>
    <row r="177" ht="14.25" customHeight="1" x14ac:dyDescent="0.55000000000000004"/>
    <row r="178" ht="14.25" customHeight="1" x14ac:dyDescent="0.55000000000000004"/>
    <row r="179" ht="14.25" customHeight="1" x14ac:dyDescent="0.55000000000000004"/>
    <row r="180" ht="14.25" customHeight="1" x14ac:dyDescent="0.55000000000000004"/>
    <row r="181" ht="14.25" customHeight="1" x14ac:dyDescent="0.55000000000000004"/>
    <row r="182" ht="14.25" customHeight="1" x14ac:dyDescent="0.55000000000000004"/>
    <row r="183" ht="14.25" customHeight="1" x14ac:dyDescent="0.55000000000000004"/>
    <row r="184" ht="14.25" customHeight="1" x14ac:dyDescent="0.55000000000000004"/>
    <row r="185" ht="14.25" customHeight="1" x14ac:dyDescent="0.55000000000000004"/>
    <row r="186" ht="14.25" customHeight="1" x14ac:dyDescent="0.55000000000000004"/>
    <row r="187" ht="14.25" customHeight="1" x14ac:dyDescent="0.55000000000000004"/>
    <row r="188" ht="14.25" customHeight="1" x14ac:dyDescent="0.55000000000000004"/>
    <row r="189" ht="14.25" customHeight="1" x14ac:dyDescent="0.55000000000000004"/>
    <row r="190" ht="14.25" customHeight="1" x14ac:dyDescent="0.55000000000000004"/>
    <row r="191" ht="14.25" customHeight="1" x14ac:dyDescent="0.55000000000000004"/>
    <row r="192" ht="14.25" customHeight="1" x14ac:dyDescent="0.55000000000000004"/>
    <row r="193" ht="14.25" customHeight="1" x14ac:dyDescent="0.55000000000000004"/>
    <row r="194" ht="14.25" customHeight="1" x14ac:dyDescent="0.55000000000000004"/>
    <row r="195" ht="14.25" customHeight="1" x14ac:dyDescent="0.55000000000000004"/>
    <row r="196" ht="14.25" customHeight="1" x14ac:dyDescent="0.55000000000000004"/>
    <row r="197" ht="14.25" customHeight="1" x14ac:dyDescent="0.55000000000000004"/>
    <row r="198" ht="14.25" customHeight="1" x14ac:dyDescent="0.55000000000000004"/>
    <row r="199" ht="14.25" customHeight="1" x14ac:dyDescent="0.55000000000000004"/>
    <row r="200" ht="14.25" customHeight="1" x14ac:dyDescent="0.55000000000000004"/>
    <row r="201" ht="14.25" customHeight="1" x14ac:dyDescent="0.55000000000000004"/>
    <row r="202" ht="14.25" customHeight="1" x14ac:dyDescent="0.55000000000000004"/>
    <row r="203" ht="14.25" customHeight="1" x14ac:dyDescent="0.55000000000000004"/>
    <row r="204" ht="14.25" customHeight="1" x14ac:dyDescent="0.55000000000000004"/>
    <row r="205" ht="14.25" customHeight="1" x14ac:dyDescent="0.55000000000000004"/>
    <row r="206" ht="14.25" customHeight="1" x14ac:dyDescent="0.55000000000000004"/>
    <row r="207" ht="14.25" customHeight="1" x14ac:dyDescent="0.55000000000000004"/>
    <row r="208" ht="14.25" customHeight="1" x14ac:dyDescent="0.55000000000000004"/>
    <row r="209" ht="14.25" customHeight="1" x14ac:dyDescent="0.55000000000000004"/>
    <row r="210" ht="14.25" customHeight="1" x14ac:dyDescent="0.55000000000000004"/>
    <row r="211" ht="14.25" customHeight="1" x14ac:dyDescent="0.55000000000000004"/>
    <row r="212" ht="14.25" customHeight="1" x14ac:dyDescent="0.55000000000000004"/>
    <row r="213" ht="14.25" customHeight="1" x14ac:dyDescent="0.55000000000000004"/>
    <row r="214" ht="14.25" customHeight="1" x14ac:dyDescent="0.55000000000000004"/>
    <row r="215" ht="14.25" customHeight="1" x14ac:dyDescent="0.55000000000000004"/>
    <row r="216" ht="14.25" customHeight="1" x14ac:dyDescent="0.55000000000000004"/>
    <row r="217" ht="14.25" customHeight="1" x14ac:dyDescent="0.55000000000000004"/>
    <row r="218" ht="14.25" customHeight="1" x14ac:dyDescent="0.55000000000000004"/>
    <row r="219" ht="14.25" customHeight="1" x14ac:dyDescent="0.55000000000000004"/>
    <row r="220" ht="14.25" customHeight="1" x14ac:dyDescent="0.55000000000000004"/>
    <row r="221" ht="14.25" customHeight="1" x14ac:dyDescent="0.55000000000000004"/>
    <row r="222" ht="14.25" customHeight="1" x14ac:dyDescent="0.55000000000000004"/>
    <row r="223" ht="14.25" customHeight="1" x14ac:dyDescent="0.55000000000000004"/>
    <row r="224" ht="14.25" customHeight="1" x14ac:dyDescent="0.55000000000000004"/>
    <row r="225" ht="14.25" customHeight="1" x14ac:dyDescent="0.55000000000000004"/>
    <row r="226" ht="14.25" customHeight="1" x14ac:dyDescent="0.55000000000000004"/>
    <row r="227" ht="14.25" customHeight="1" x14ac:dyDescent="0.55000000000000004"/>
    <row r="228" ht="14.25" customHeight="1" x14ac:dyDescent="0.55000000000000004"/>
    <row r="229" ht="14.25" customHeight="1" x14ac:dyDescent="0.55000000000000004"/>
    <row r="230" ht="14.25" customHeight="1" x14ac:dyDescent="0.55000000000000004"/>
    <row r="231" ht="14.25" customHeight="1" x14ac:dyDescent="0.55000000000000004"/>
    <row r="232" ht="14.25" customHeight="1" x14ac:dyDescent="0.55000000000000004"/>
    <row r="233" ht="14.25" customHeight="1" x14ac:dyDescent="0.55000000000000004"/>
    <row r="234" ht="14.25" customHeight="1" x14ac:dyDescent="0.55000000000000004"/>
    <row r="235" ht="14.25" customHeight="1" x14ac:dyDescent="0.55000000000000004"/>
    <row r="236" ht="14.25" customHeight="1" x14ac:dyDescent="0.55000000000000004"/>
    <row r="237" ht="14.25" customHeight="1" x14ac:dyDescent="0.55000000000000004"/>
    <row r="238" ht="14.25" customHeight="1" x14ac:dyDescent="0.55000000000000004"/>
    <row r="239" ht="14.25" customHeight="1" x14ac:dyDescent="0.55000000000000004"/>
    <row r="240" ht="14.25" customHeight="1" x14ac:dyDescent="0.55000000000000004"/>
    <row r="241" ht="14.25" customHeight="1" x14ac:dyDescent="0.55000000000000004"/>
    <row r="242" ht="14.25" customHeight="1" x14ac:dyDescent="0.55000000000000004"/>
    <row r="243" ht="14.25" customHeight="1" x14ac:dyDescent="0.55000000000000004"/>
    <row r="244" ht="14.25" customHeight="1" x14ac:dyDescent="0.55000000000000004"/>
    <row r="245" ht="14.25" customHeight="1" x14ac:dyDescent="0.55000000000000004"/>
    <row r="246" ht="14.25" customHeight="1" x14ac:dyDescent="0.55000000000000004"/>
    <row r="247" ht="14.25" customHeight="1" x14ac:dyDescent="0.55000000000000004"/>
    <row r="248" ht="14.25" customHeight="1" x14ac:dyDescent="0.55000000000000004"/>
    <row r="249" ht="14.25" customHeight="1" x14ac:dyDescent="0.55000000000000004"/>
    <row r="250" ht="14.25" customHeight="1" x14ac:dyDescent="0.55000000000000004"/>
    <row r="251" ht="14.25" customHeight="1" x14ac:dyDescent="0.55000000000000004"/>
    <row r="252" ht="14.25" customHeight="1" x14ac:dyDescent="0.55000000000000004"/>
    <row r="253" ht="14.25" customHeight="1" x14ac:dyDescent="0.55000000000000004"/>
    <row r="254" ht="14.25" customHeight="1" x14ac:dyDescent="0.55000000000000004"/>
    <row r="255" ht="14.25" customHeight="1" x14ac:dyDescent="0.55000000000000004"/>
    <row r="256" ht="14.25" customHeight="1" x14ac:dyDescent="0.55000000000000004"/>
    <row r="257" ht="14.25" customHeight="1" x14ac:dyDescent="0.55000000000000004"/>
    <row r="258" ht="14.25" customHeight="1" x14ac:dyDescent="0.55000000000000004"/>
    <row r="259" ht="14.25" customHeight="1" x14ac:dyDescent="0.55000000000000004"/>
    <row r="260" ht="14.25" customHeight="1" x14ac:dyDescent="0.55000000000000004"/>
    <row r="261" ht="14.25" customHeight="1" x14ac:dyDescent="0.55000000000000004"/>
    <row r="262" ht="14.25" customHeight="1" x14ac:dyDescent="0.55000000000000004"/>
    <row r="263" ht="14.25" customHeight="1" x14ac:dyDescent="0.55000000000000004"/>
    <row r="264" ht="14.25" customHeight="1" x14ac:dyDescent="0.55000000000000004"/>
    <row r="265" ht="14.25" customHeight="1" x14ac:dyDescent="0.55000000000000004"/>
    <row r="266" ht="14.25" customHeight="1" x14ac:dyDescent="0.55000000000000004"/>
    <row r="267" ht="14.25" customHeight="1" x14ac:dyDescent="0.55000000000000004"/>
    <row r="268" ht="14.25" customHeight="1" x14ac:dyDescent="0.55000000000000004"/>
    <row r="269" ht="14.25" customHeight="1" x14ac:dyDescent="0.55000000000000004"/>
    <row r="270" ht="14.25" customHeight="1" x14ac:dyDescent="0.55000000000000004"/>
    <row r="271" ht="14.25" customHeight="1" x14ac:dyDescent="0.55000000000000004"/>
    <row r="272" ht="14.25" customHeight="1" x14ac:dyDescent="0.55000000000000004"/>
    <row r="273" ht="14.25" customHeight="1" x14ac:dyDescent="0.55000000000000004"/>
    <row r="274" ht="14.25" customHeight="1" x14ac:dyDescent="0.55000000000000004"/>
    <row r="275" ht="14.25" customHeight="1" x14ac:dyDescent="0.55000000000000004"/>
    <row r="276" ht="14.25" customHeight="1" x14ac:dyDescent="0.55000000000000004"/>
    <row r="277" ht="14.25" customHeight="1" x14ac:dyDescent="0.55000000000000004"/>
    <row r="278" ht="14.25" customHeight="1" x14ac:dyDescent="0.55000000000000004"/>
    <row r="279" ht="14.25" customHeight="1" x14ac:dyDescent="0.55000000000000004"/>
    <row r="280" ht="14.25" customHeight="1" x14ac:dyDescent="0.55000000000000004"/>
    <row r="281" ht="14.25" customHeight="1" x14ac:dyDescent="0.55000000000000004"/>
    <row r="282" ht="14.25" customHeight="1" x14ac:dyDescent="0.55000000000000004"/>
    <row r="283" ht="14.25" customHeight="1" x14ac:dyDescent="0.55000000000000004"/>
    <row r="284" ht="14.25" customHeight="1" x14ac:dyDescent="0.55000000000000004"/>
    <row r="285" ht="14.25" customHeight="1" x14ac:dyDescent="0.55000000000000004"/>
    <row r="286" ht="14.25" customHeight="1" x14ac:dyDescent="0.55000000000000004"/>
    <row r="287" ht="14.25" customHeight="1" x14ac:dyDescent="0.55000000000000004"/>
    <row r="288" ht="14.25" customHeight="1" x14ac:dyDescent="0.55000000000000004"/>
    <row r="289" ht="14.25" customHeight="1" x14ac:dyDescent="0.55000000000000004"/>
    <row r="290" ht="14.25" customHeight="1" x14ac:dyDescent="0.55000000000000004"/>
    <row r="291" ht="14.25" customHeight="1" x14ac:dyDescent="0.55000000000000004"/>
    <row r="292" ht="14.25" customHeight="1" x14ac:dyDescent="0.55000000000000004"/>
    <row r="293" ht="14.25" customHeight="1" x14ac:dyDescent="0.55000000000000004"/>
    <row r="294" ht="14.25" customHeight="1" x14ac:dyDescent="0.55000000000000004"/>
    <row r="295" ht="14.25" customHeight="1" x14ac:dyDescent="0.55000000000000004"/>
    <row r="296" ht="14.25" customHeight="1" x14ac:dyDescent="0.55000000000000004"/>
    <row r="297" ht="14.25" customHeight="1" x14ac:dyDescent="0.55000000000000004"/>
    <row r="298" ht="14.25" customHeight="1" x14ac:dyDescent="0.55000000000000004"/>
    <row r="299" ht="14.25" customHeight="1" x14ac:dyDescent="0.55000000000000004"/>
    <row r="300" ht="14.25" customHeight="1" x14ac:dyDescent="0.55000000000000004"/>
    <row r="301" ht="14.25" customHeight="1" x14ac:dyDescent="0.55000000000000004"/>
    <row r="302" ht="14.25" customHeight="1" x14ac:dyDescent="0.55000000000000004"/>
    <row r="303" ht="14.25" customHeight="1" x14ac:dyDescent="0.55000000000000004"/>
    <row r="304" ht="14.25" customHeight="1" x14ac:dyDescent="0.55000000000000004"/>
    <row r="305" ht="14.25" customHeight="1" x14ac:dyDescent="0.55000000000000004"/>
    <row r="306" ht="14.25" customHeight="1" x14ac:dyDescent="0.55000000000000004"/>
    <row r="307" ht="14.25" customHeight="1" x14ac:dyDescent="0.55000000000000004"/>
    <row r="308" ht="14.25" customHeight="1" x14ac:dyDescent="0.55000000000000004"/>
    <row r="309" ht="14.25" customHeight="1" x14ac:dyDescent="0.55000000000000004"/>
    <row r="310" ht="14.25" customHeight="1" x14ac:dyDescent="0.55000000000000004"/>
    <row r="311" ht="14.25" customHeight="1" x14ac:dyDescent="0.55000000000000004"/>
    <row r="312" ht="14.25" customHeight="1" x14ac:dyDescent="0.55000000000000004"/>
    <row r="313" ht="14.25" customHeight="1" x14ac:dyDescent="0.55000000000000004"/>
    <row r="314" ht="14.25" customHeight="1" x14ac:dyDescent="0.55000000000000004"/>
    <row r="315" ht="14.25" customHeight="1" x14ac:dyDescent="0.55000000000000004"/>
    <row r="316" ht="14.25" customHeight="1" x14ac:dyDescent="0.55000000000000004"/>
    <row r="317" ht="14.25" customHeight="1" x14ac:dyDescent="0.55000000000000004"/>
    <row r="318" ht="14.25" customHeight="1" x14ac:dyDescent="0.55000000000000004"/>
    <row r="319" ht="14.25" customHeight="1" x14ac:dyDescent="0.55000000000000004"/>
    <row r="320" ht="14.25" customHeight="1" x14ac:dyDescent="0.55000000000000004"/>
    <row r="321" ht="14.25" customHeight="1" x14ac:dyDescent="0.55000000000000004"/>
    <row r="322" ht="14.25" customHeight="1" x14ac:dyDescent="0.55000000000000004"/>
    <row r="323" ht="14.25" customHeight="1" x14ac:dyDescent="0.55000000000000004"/>
    <row r="324" ht="14.25" customHeight="1" x14ac:dyDescent="0.55000000000000004"/>
    <row r="325" ht="14.25" customHeight="1" x14ac:dyDescent="0.55000000000000004"/>
    <row r="326" ht="14.25" customHeight="1" x14ac:dyDescent="0.55000000000000004"/>
    <row r="327" ht="14.25" customHeight="1" x14ac:dyDescent="0.55000000000000004"/>
    <row r="328" ht="14.25" customHeight="1" x14ac:dyDescent="0.55000000000000004"/>
    <row r="329" ht="14.25" customHeight="1" x14ac:dyDescent="0.55000000000000004"/>
    <row r="330" ht="14.25" customHeight="1" x14ac:dyDescent="0.55000000000000004"/>
    <row r="331" ht="14.25" customHeight="1" x14ac:dyDescent="0.55000000000000004"/>
    <row r="332" ht="14.25" customHeight="1" x14ac:dyDescent="0.55000000000000004"/>
    <row r="333" ht="14.25" customHeight="1" x14ac:dyDescent="0.55000000000000004"/>
    <row r="334" ht="14.25" customHeight="1" x14ac:dyDescent="0.55000000000000004"/>
    <row r="335" ht="14.25" customHeight="1" x14ac:dyDescent="0.55000000000000004"/>
    <row r="336" ht="14.25" customHeight="1" x14ac:dyDescent="0.55000000000000004"/>
    <row r="337" ht="14.25" customHeight="1" x14ac:dyDescent="0.55000000000000004"/>
    <row r="338" ht="14.25" customHeight="1" x14ac:dyDescent="0.55000000000000004"/>
    <row r="339" ht="14.25" customHeight="1" x14ac:dyDescent="0.55000000000000004"/>
    <row r="340" ht="14.25" customHeight="1" x14ac:dyDescent="0.55000000000000004"/>
    <row r="341" ht="14.25" customHeight="1" x14ac:dyDescent="0.55000000000000004"/>
    <row r="342" ht="14.25" customHeight="1" x14ac:dyDescent="0.55000000000000004"/>
    <row r="343" ht="14.25" customHeight="1" x14ac:dyDescent="0.55000000000000004"/>
    <row r="344" ht="14.25" customHeight="1" x14ac:dyDescent="0.55000000000000004"/>
    <row r="345" ht="14.25" customHeight="1" x14ac:dyDescent="0.55000000000000004"/>
    <row r="346" ht="14.25" customHeight="1" x14ac:dyDescent="0.55000000000000004"/>
    <row r="347" ht="14.25" customHeight="1" x14ac:dyDescent="0.55000000000000004"/>
    <row r="348" ht="14.25" customHeight="1" x14ac:dyDescent="0.55000000000000004"/>
    <row r="349" ht="14.25" customHeight="1" x14ac:dyDescent="0.55000000000000004"/>
    <row r="350" ht="14.25" customHeight="1" x14ac:dyDescent="0.55000000000000004"/>
    <row r="351" ht="14.25" customHeight="1" x14ac:dyDescent="0.55000000000000004"/>
    <row r="352" ht="14.25" customHeight="1" x14ac:dyDescent="0.55000000000000004"/>
    <row r="353" ht="14.25" customHeight="1" x14ac:dyDescent="0.55000000000000004"/>
    <row r="354" ht="14.25" customHeight="1" x14ac:dyDescent="0.55000000000000004"/>
    <row r="355" ht="14.25" customHeight="1" x14ac:dyDescent="0.55000000000000004"/>
    <row r="356" ht="14.25" customHeight="1" x14ac:dyDescent="0.55000000000000004"/>
    <row r="357" ht="14.25" customHeight="1" x14ac:dyDescent="0.55000000000000004"/>
    <row r="358" ht="14.25" customHeight="1" x14ac:dyDescent="0.55000000000000004"/>
    <row r="359" ht="14.25" customHeight="1" x14ac:dyDescent="0.55000000000000004"/>
    <row r="360" ht="14.25" customHeight="1" x14ac:dyDescent="0.55000000000000004"/>
    <row r="361" ht="14.25" customHeight="1" x14ac:dyDescent="0.55000000000000004"/>
    <row r="362" ht="14.25" customHeight="1" x14ac:dyDescent="0.55000000000000004"/>
    <row r="363" ht="14.25" customHeight="1" x14ac:dyDescent="0.55000000000000004"/>
    <row r="364" ht="14.25" customHeight="1" x14ac:dyDescent="0.55000000000000004"/>
    <row r="365" ht="14.25" customHeight="1" x14ac:dyDescent="0.55000000000000004"/>
    <row r="366" ht="14.25" customHeight="1" x14ac:dyDescent="0.55000000000000004"/>
    <row r="367" ht="14.25" customHeight="1" x14ac:dyDescent="0.55000000000000004"/>
    <row r="368" ht="14.25" customHeight="1" x14ac:dyDescent="0.55000000000000004"/>
    <row r="369" ht="14.25" customHeight="1" x14ac:dyDescent="0.55000000000000004"/>
    <row r="370" ht="14.25" customHeight="1" x14ac:dyDescent="0.55000000000000004"/>
    <row r="371" ht="14.25" customHeight="1" x14ac:dyDescent="0.55000000000000004"/>
    <row r="372" ht="14.25" customHeight="1" x14ac:dyDescent="0.55000000000000004"/>
    <row r="373" ht="14.25" customHeight="1" x14ac:dyDescent="0.55000000000000004"/>
    <row r="374" ht="14.25" customHeight="1" x14ac:dyDescent="0.55000000000000004"/>
    <row r="375" ht="14.25" customHeight="1" x14ac:dyDescent="0.55000000000000004"/>
    <row r="376" ht="14.25" customHeight="1" x14ac:dyDescent="0.55000000000000004"/>
    <row r="377" ht="14.25" customHeight="1" x14ac:dyDescent="0.55000000000000004"/>
    <row r="378" ht="14.25" customHeight="1" x14ac:dyDescent="0.55000000000000004"/>
    <row r="379" ht="14.25" customHeight="1" x14ac:dyDescent="0.55000000000000004"/>
    <row r="380" ht="14.25" customHeight="1" x14ac:dyDescent="0.55000000000000004"/>
    <row r="381" ht="14.25" customHeight="1" x14ac:dyDescent="0.55000000000000004"/>
    <row r="382" ht="14.25" customHeight="1" x14ac:dyDescent="0.55000000000000004"/>
    <row r="383" ht="14.25" customHeight="1" x14ac:dyDescent="0.55000000000000004"/>
    <row r="384" ht="14.25" customHeight="1" x14ac:dyDescent="0.55000000000000004"/>
    <row r="385" ht="14.25" customHeight="1" x14ac:dyDescent="0.55000000000000004"/>
    <row r="386" ht="14.25" customHeight="1" x14ac:dyDescent="0.55000000000000004"/>
    <row r="387" ht="14.25" customHeight="1" x14ac:dyDescent="0.55000000000000004"/>
    <row r="388" ht="14.25" customHeight="1" x14ac:dyDescent="0.55000000000000004"/>
    <row r="389" ht="14.25" customHeight="1" x14ac:dyDescent="0.55000000000000004"/>
    <row r="390" ht="14.25" customHeight="1" x14ac:dyDescent="0.55000000000000004"/>
    <row r="391" ht="14.25" customHeight="1" x14ac:dyDescent="0.55000000000000004"/>
    <row r="392" ht="14.25" customHeight="1" x14ac:dyDescent="0.55000000000000004"/>
    <row r="393" ht="14.25" customHeight="1" x14ac:dyDescent="0.55000000000000004"/>
    <row r="394" ht="14.25" customHeight="1" x14ac:dyDescent="0.55000000000000004"/>
    <row r="395" ht="14.25" customHeight="1" x14ac:dyDescent="0.55000000000000004"/>
    <row r="396" ht="14.25" customHeight="1" x14ac:dyDescent="0.55000000000000004"/>
    <row r="397" ht="14.25" customHeight="1" x14ac:dyDescent="0.55000000000000004"/>
    <row r="398" ht="14.25" customHeight="1" x14ac:dyDescent="0.55000000000000004"/>
    <row r="399" ht="14.25" customHeight="1" x14ac:dyDescent="0.55000000000000004"/>
    <row r="400" ht="14.25" customHeight="1" x14ac:dyDescent="0.55000000000000004"/>
    <row r="401" ht="14.25" customHeight="1" x14ac:dyDescent="0.55000000000000004"/>
    <row r="402" ht="14.25" customHeight="1" x14ac:dyDescent="0.55000000000000004"/>
    <row r="403" ht="14.25" customHeight="1" x14ac:dyDescent="0.55000000000000004"/>
    <row r="404" ht="14.25" customHeight="1" x14ac:dyDescent="0.55000000000000004"/>
    <row r="405" ht="14.25" customHeight="1" x14ac:dyDescent="0.55000000000000004"/>
    <row r="406" ht="14.25" customHeight="1" x14ac:dyDescent="0.55000000000000004"/>
    <row r="407" ht="14.25" customHeight="1" x14ac:dyDescent="0.55000000000000004"/>
    <row r="408" ht="14.25" customHeight="1" x14ac:dyDescent="0.55000000000000004"/>
    <row r="409" ht="14.25" customHeight="1" x14ac:dyDescent="0.55000000000000004"/>
    <row r="410" ht="14.25" customHeight="1" x14ac:dyDescent="0.55000000000000004"/>
    <row r="411" ht="14.25" customHeight="1" x14ac:dyDescent="0.55000000000000004"/>
    <row r="412" ht="14.25" customHeight="1" x14ac:dyDescent="0.55000000000000004"/>
    <row r="413" ht="14.25" customHeight="1" x14ac:dyDescent="0.55000000000000004"/>
    <row r="414" ht="14.25" customHeight="1" x14ac:dyDescent="0.55000000000000004"/>
    <row r="415" ht="14.25" customHeight="1" x14ac:dyDescent="0.55000000000000004"/>
    <row r="416" ht="14.25" customHeight="1" x14ac:dyDescent="0.55000000000000004"/>
    <row r="417" ht="14.25" customHeight="1" x14ac:dyDescent="0.55000000000000004"/>
    <row r="418" ht="14.25" customHeight="1" x14ac:dyDescent="0.55000000000000004"/>
    <row r="419" ht="14.25" customHeight="1" x14ac:dyDescent="0.55000000000000004"/>
    <row r="420" ht="14.25" customHeight="1" x14ac:dyDescent="0.55000000000000004"/>
    <row r="421" ht="14.25" customHeight="1" x14ac:dyDescent="0.55000000000000004"/>
    <row r="422" ht="14.25" customHeight="1" x14ac:dyDescent="0.55000000000000004"/>
    <row r="423" ht="14.25" customHeight="1" x14ac:dyDescent="0.55000000000000004"/>
    <row r="424" ht="14.25" customHeight="1" x14ac:dyDescent="0.55000000000000004"/>
    <row r="425" ht="14.25" customHeight="1" x14ac:dyDescent="0.55000000000000004"/>
    <row r="426" ht="14.25" customHeight="1" x14ac:dyDescent="0.55000000000000004"/>
    <row r="427" ht="14.25" customHeight="1" x14ac:dyDescent="0.55000000000000004"/>
    <row r="428" ht="14.25" customHeight="1" x14ac:dyDescent="0.55000000000000004"/>
    <row r="429" ht="14.25" customHeight="1" x14ac:dyDescent="0.55000000000000004"/>
    <row r="430" ht="14.25" customHeight="1" x14ac:dyDescent="0.55000000000000004"/>
    <row r="431" ht="14.25" customHeight="1" x14ac:dyDescent="0.55000000000000004"/>
    <row r="432" ht="14.25" customHeight="1" x14ac:dyDescent="0.55000000000000004"/>
    <row r="433" ht="14.25" customHeight="1" x14ac:dyDescent="0.55000000000000004"/>
    <row r="434" ht="14.25" customHeight="1" x14ac:dyDescent="0.55000000000000004"/>
    <row r="435" ht="14.25" customHeight="1" x14ac:dyDescent="0.55000000000000004"/>
    <row r="436" ht="14.25" customHeight="1" x14ac:dyDescent="0.55000000000000004"/>
    <row r="437" ht="14.25" customHeight="1" x14ac:dyDescent="0.55000000000000004"/>
    <row r="438" ht="14.25" customHeight="1" x14ac:dyDescent="0.55000000000000004"/>
    <row r="439" ht="14.25" customHeight="1" x14ac:dyDescent="0.55000000000000004"/>
    <row r="440" ht="14.25" customHeight="1" x14ac:dyDescent="0.55000000000000004"/>
    <row r="441" ht="14.25" customHeight="1" x14ac:dyDescent="0.55000000000000004"/>
    <row r="442" ht="14.25" customHeight="1" x14ac:dyDescent="0.55000000000000004"/>
    <row r="443" ht="14.25" customHeight="1" x14ac:dyDescent="0.55000000000000004"/>
    <row r="444" ht="14.25" customHeight="1" x14ac:dyDescent="0.55000000000000004"/>
    <row r="445" ht="14.25" customHeight="1" x14ac:dyDescent="0.55000000000000004"/>
    <row r="446" ht="14.25" customHeight="1" x14ac:dyDescent="0.55000000000000004"/>
    <row r="447" ht="14.25" customHeight="1" x14ac:dyDescent="0.55000000000000004"/>
    <row r="448" ht="14.25" customHeight="1" x14ac:dyDescent="0.55000000000000004"/>
    <row r="449" ht="14.25" customHeight="1" x14ac:dyDescent="0.55000000000000004"/>
    <row r="450" ht="14.25" customHeight="1" x14ac:dyDescent="0.55000000000000004"/>
    <row r="451" ht="14.25" customHeight="1" x14ac:dyDescent="0.55000000000000004"/>
    <row r="452" ht="14.25" customHeight="1" x14ac:dyDescent="0.55000000000000004"/>
    <row r="453" ht="14.25" customHeight="1" x14ac:dyDescent="0.55000000000000004"/>
    <row r="454" ht="14.25" customHeight="1" x14ac:dyDescent="0.55000000000000004"/>
    <row r="455" ht="14.25" customHeight="1" x14ac:dyDescent="0.55000000000000004"/>
    <row r="456" ht="14.25" customHeight="1" x14ac:dyDescent="0.55000000000000004"/>
    <row r="457" ht="14.25" customHeight="1" x14ac:dyDescent="0.55000000000000004"/>
    <row r="458" ht="14.25" customHeight="1" x14ac:dyDescent="0.55000000000000004"/>
    <row r="459" ht="14.25" customHeight="1" x14ac:dyDescent="0.55000000000000004"/>
    <row r="460" ht="14.25" customHeight="1" x14ac:dyDescent="0.55000000000000004"/>
    <row r="461" ht="14.25" customHeight="1" x14ac:dyDescent="0.55000000000000004"/>
    <row r="462" ht="14.25" customHeight="1" x14ac:dyDescent="0.55000000000000004"/>
    <row r="463" ht="14.25" customHeight="1" x14ac:dyDescent="0.55000000000000004"/>
    <row r="464" ht="14.25" customHeight="1" x14ac:dyDescent="0.55000000000000004"/>
    <row r="465" ht="14.25" customHeight="1" x14ac:dyDescent="0.55000000000000004"/>
    <row r="466" ht="14.25" customHeight="1" x14ac:dyDescent="0.55000000000000004"/>
    <row r="467" ht="14.25" customHeight="1" x14ac:dyDescent="0.55000000000000004"/>
    <row r="468" ht="14.25" customHeight="1" x14ac:dyDescent="0.55000000000000004"/>
    <row r="469" ht="14.25" customHeight="1" x14ac:dyDescent="0.55000000000000004"/>
    <row r="470" ht="14.25" customHeight="1" x14ac:dyDescent="0.55000000000000004"/>
    <row r="471" ht="14.25" customHeight="1" x14ac:dyDescent="0.55000000000000004"/>
    <row r="472" ht="14.25" customHeight="1" x14ac:dyDescent="0.55000000000000004"/>
    <row r="473" ht="14.25" customHeight="1" x14ac:dyDescent="0.55000000000000004"/>
    <row r="474" ht="14.25" customHeight="1" x14ac:dyDescent="0.55000000000000004"/>
    <row r="475" ht="14.25" customHeight="1" x14ac:dyDescent="0.55000000000000004"/>
    <row r="476" ht="14.25" customHeight="1" x14ac:dyDescent="0.55000000000000004"/>
    <row r="477" ht="14.25" customHeight="1" x14ac:dyDescent="0.55000000000000004"/>
    <row r="478" ht="14.25" customHeight="1" x14ac:dyDescent="0.55000000000000004"/>
    <row r="479" ht="14.25" customHeight="1" x14ac:dyDescent="0.55000000000000004"/>
    <row r="480" ht="14.25" customHeight="1" x14ac:dyDescent="0.55000000000000004"/>
    <row r="481" ht="14.25" customHeight="1" x14ac:dyDescent="0.55000000000000004"/>
    <row r="482" ht="14.25" customHeight="1" x14ac:dyDescent="0.55000000000000004"/>
    <row r="483" ht="14.25" customHeight="1" x14ac:dyDescent="0.55000000000000004"/>
    <row r="484" ht="14.25" customHeight="1" x14ac:dyDescent="0.55000000000000004"/>
    <row r="485" ht="14.25" customHeight="1" x14ac:dyDescent="0.55000000000000004"/>
    <row r="486" ht="14.25" customHeight="1" x14ac:dyDescent="0.55000000000000004"/>
    <row r="487" ht="14.25" customHeight="1" x14ac:dyDescent="0.55000000000000004"/>
    <row r="488" ht="14.25" customHeight="1" x14ac:dyDescent="0.55000000000000004"/>
    <row r="489" ht="14.25" customHeight="1" x14ac:dyDescent="0.55000000000000004"/>
    <row r="490" ht="14.25" customHeight="1" x14ac:dyDescent="0.55000000000000004"/>
    <row r="491" ht="14.25" customHeight="1" x14ac:dyDescent="0.55000000000000004"/>
    <row r="492" ht="14.25" customHeight="1" x14ac:dyDescent="0.55000000000000004"/>
    <row r="493" ht="14.25" customHeight="1" x14ac:dyDescent="0.55000000000000004"/>
    <row r="494" ht="14.25" customHeight="1" x14ac:dyDescent="0.55000000000000004"/>
    <row r="495" ht="14.25" customHeight="1" x14ac:dyDescent="0.55000000000000004"/>
    <row r="496" ht="14.25" customHeight="1" x14ac:dyDescent="0.55000000000000004"/>
    <row r="497" ht="14.25" customHeight="1" x14ac:dyDescent="0.55000000000000004"/>
    <row r="498" ht="14.25" customHeight="1" x14ac:dyDescent="0.55000000000000004"/>
    <row r="499" ht="14.25" customHeight="1" x14ac:dyDescent="0.55000000000000004"/>
    <row r="500" ht="14.25" customHeight="1" x14ac:dyDescent="0.55000000000000004"/>
    <row r="501" ht="14.25" customHeight="1" x14ac:dyDescent="0.55000000000000004"/>
    <row r="502" ht="14.25" customHeight="1" x14ac:dyDescent="0.55000000000000004"/>
    <row r="503" ht="14.25" customHeight="1" x14ac:dyDescent="0.55000000000000004"/>
    <row r="504" ht="14.25" customHeight="1" x14ac:dyDescent="0.55000000000000004"/>
    <row r="505" ht="14.25" customHeight="1" x14ac:dyDescent="0.55000000000000004"/>
    <row r="506" ht="14.25" customHeight="1" x14ac:dyDescent="0.55000000000000004"/>
    <row r="507" ht="14.25" customHeight="1" x14ac:dyDescent="0.55000000000000004"/>
    <row r="508" ht="14.25" customHeight="1" x14ac:dyDescent="0.55000000000000004"/>
    <row r="509" ht="14.25" customHeight="1" x14ac:dyDescent="0.55000000000000004"/>
    <row r="510" ht="14.25" customHeight="1" x14ac:dyDescent="0.55000000000000004"/>
    <row r="511" ht="14.25" customHeight="1" x14ac:dyDescent="0.55000000000000004"/>
    <row r="512" ht="14.25" customHeight="1" x14ac:dyDescent="0.55000000000000004"/>
    <row r="513" ht="14.25" customHeight="1" x14ac:dyDescent="0.55000000000000004"/>
    <row r="514" ht="14.25" customHeight="1" x14ac:dyDescent="0.55000000000000004"/>
    <row r="515" ht="14.25" customHeight="1" x14ac:dyDescent="0.55000000000000004"/>
    <row r="516" ht="14.25" customHeight="1" x14ac:dyDescent="0.55000000000000004"/>
    <row r="517" ht="14.25" customHeight="1" x14ac:dyDescent="0.55000000000000004"/>
    <row r="518" ht="14.25" customHeight="1" x14ac:dyDescent="0.55000000000000004"/>
    <row r="519" ht="14.25" customHeight="1" x14ac:dyDescent="0.55000000000000004"/>
    <row r="520" ht="14.25" customHeight="1" x14ac:dyDescent="0.55000000000000004"/>
    <row r="521" ht="14.25" customHeight="1" x14ac:dyDescent="0.55000000000000004"/>
    <row r="522" ht="14.25" customHeight="1" x14ac:dyDescent="0.55000000000000004"/>
    <row r="523" ht="14.25" customHeight="1" x14ac:dyDescent="0.55000000000000004"/>
    <row r="524" ht="14.25" customHeight="1" x14ac:dyDescent="0.55000000000000004"/>
    <row r="525" ht="14.25" customHeight="1" x14ac:dyDescent="0.55000000000000004"/>
    <row r="526" ht="14.25" customHeight="1" x14ac:dyDescent="0.55000000000000004"/>
    <row r="527" ht="14.25" customHeight="1" x14ac:dyDescent="0.55000000000000004"/>
    <row r="528" ht="14.25" customHeight="1" x14ac:dyDescent="0.55000000000000004"/>
    <row r="529" ht="14.25" customHeight="1" x14ac:dyDescent="0.55000000000000004"/>
    <row r="530" ht="14.25" customHeight="1" x14ac:dyDescent="0.55000000000000004"/>
    <row r="531" ht="14.25" customHeight="1" x14ac:dyDescent="0.55000000000000004"/>
    <row r="532" ht="14.25" customHeight="1" x14ac:dyDescent="0.55000000000000004"/>
    <row r="533" ht="14.25" customHeight="1" x14ac:dyDescent="0.55000000000000004"/>
    <row r="534" ht="14.25" customHeight="1" x14ac:dyDescent="0.55000000000000004"/>
    <row r="535" ht="14.25" customHeight="1" x14ac:dyDescent="0.55000000000000004"/>
    <row r="536" ht="14.25" customHeight="1" x14ac:dyDescent="0.55000000000000004"/>
    <row r="537" ht="14.25" customHeight="1" x14ac:dyDescent="0.55000000000000004"/>
    <row r="538" ht="14.25" customHeight="1" x14ac:dyDescent="0.55000000000000004"/>
    <row r="539" ht="14.25" customHeight="1" x14ac:dyDescent="0.55000000000000004"/>
    <row r="540" ht="14.25" customHeight="1" x14ac:dyDescent="0.55000000000000004"/>
    <row r="541" ht="14.25" customHeight="1" x14ac:dyDescent="0.55000000000000004"/>
    <row r="542" ht="14.25" customHeight="1" x14ac:dyDescent="0.55000000000000004"/>
    <row r="543" ht="14.25" customHeight="1" x14ac:dyDescent="0.55000000000000004"/>
    <row r="544" ht="14.25" customHeight="1" x14ac:dyDescent="0.55000000000000004"/>
    <row r="545" ht="14.25" customHeight="1" x14ac:dyDescent="0.55000000000000004"/>
    <row r="546" ht="14.25" customHeight="1" x14ac:dyDescent="0.55000000000000004"/>
    <row r="547" ht="14.25" customHeight="1" x14ac:dyDescent="0.55000000000000004"/>
    <row r="548" ht="14.25" customHeight="1" x14ac:dyDescent="0.55000000000000004"/>
    <row r="549" ht="14.25" customHeight="1" x14ac:dyDescent="0.55000000000000004"/>
    <row r="550" ht="14.25" customHeight="1" x14ac:dyDescent="0.55000000000000004"/>
    <row r="551" ht="14.25" customHeight="1" x14ac:dyDescent="0.55000000000000004"/>
    <row r="552" ht="14.25" customHeight="1" x14ac:dyDescent="0.55000000000000004"/>
    <row r="553" ht="14.25" customHeight="1" x14ac:dyDescent="0.55000000000000004"/>
    <row r="554" ht="14.25" customHeight="1" x14ac:dyDescent="0.55000000000000004"/>
    <row r="555" ht="14.25" customHeight="1" x14ac:dyDescent="0.55000000000000004"/>
    <row r="556" ht="14.25" customHeight="1" x14ac:dyDescent="0.55000000000000004"/>
    <row r="557" ht="14.25" customHeight="1" x14ac:dyDescent="0.55000000000000004"/>
    <row r="558" ht="14.25" customHeight="1" x14ac:dyDescent="0.55000000000000004"/>
    <row r="559" ht="14.25" customHeight="1" x14ac:dyDescent="0.55000000000000004"/>
    <row r="560" ht="14.25" customHeight="1" x14ac:dyDescent="0.55000000000000004"/>
    <row r="561" ht="14.25" customHeight="1" x14ac:dyDescent="0.55000000000000004"/>
    <row r="562" ht="14.25" customHeight="1" x14ac:dyDescent="0.55000000000000004"/>
    <row r="563" ht="14.25" customHeight="1" x14ac:dyDescent="0.55000000000000004"/>
    <row r="564" ht="14.25" customHeight="1" x14ac:dyDescent="0.55000000000000004"/>
    <row r="565" ht="14.25" customHeight="1" x14ac:dyDescent="0.55000000000000004"/>
    <row r="566" ht="14.25" customHeight="1" x14ac:dyDescent="0.55000000000000004"/>
    <row r="567" ht="14.25" customHeight="1" x14ac:dyDescent="0.55000000000000004"/>
    <row r="568" ht="14.25" customHeight="1" x14ac:dyDescent="0.55000000000000004"/>
    <row r="569" ht="14.25" customHeight="1" x14ac:dyDescent="0.55000000000000004"/>
    <row r="570" ht="14.25" customHeight="1" x14ac:dyDescent="0.55000000000000004"/>
    <row r="571" ht="14.25" customHeight="1" x14ac:dyDescent="0.55000000000000004"/>
    <row r="572" ht="14.25" customHeight="1" x14ac:dyDescent="0.55000000000000004"/>
    <row r="573" ht="14.25" customHeight="1" x14ac:dyDescent="0.55000000000000004"/>
    <row r="574" ht="14.25" customHeight="1" x14ac:dyDescent="0.55000000000000004"/>
    <row r="575" ht="14.25" customHeight="1" x14ac:dyDescent="0.55000000000000004"/>
    <row r="576" ht="14.25" customHeight="1" x14ac:dyDescent="0.55000000000000004"/>
    <row r="577" ht="14.25" customHeight="1" x14ac:dyDescent="0.55000000000000004"/>
    <row r="578" ht="14.25" customHeight="1" x14ac:dyDescent="0.55000000000000004"/>
    <row r="579" ht="14.25" customHeight="1" x14ac:dyDescent="0.55000000000000004"/>
    <row r="580" ht="14.25" customHeight="1" x14ac:dyDescent="0.55000000000000004"/>
    <row r="581" ht="14.25" customHeight="1" x14ac:dyDescent="0.55000000000000004"/>
    <row r="582" ht="14.25" customHeight="1" x14ac:dyDescent="0.55000000000000004"/>
    <row r="583" ht="14.25" customHeight="1" x14ac:dyDescent="0.55000000000000004"/>
    <row r="584" ht="14.25" customHeight="1" x14ac:dyDescent="0.55000000000000004"/>
    <row r="585" ht="14.25" customHeight="1" x14ac:dyDescent="0.55000000000000004"/>
    <row r="586" ht="14.25" customHeight="1" x14ac:dyDescent="0.55000000000000004"/>
    <row r="587" ht="14.25" customHeight="1" x14ac:dyDescent="0.55000000000000004"/>
    <row r="588" ht="14.25" customHeight="1" x14ac:dyDescent="0.55000000000000004"/>
    <row r="589" ht="14.25" customHeight="1" x14ac:dyDescent="0.55000000000000004"/>
    <row r="590" ht="14.25" customHeight="1" x14ac:dyDescent="0.55000000000000004"/>
    <row r="591" ht="14.25" customHeight="1" x14ac:dyDescent="0.55000000000000004"/>
    <row r="592" ht="14.25" customHeight="1" x14ac:dyDescent="0.55000000000000004"/>
    <row r="593" ht="14.25" customHeight="1" x14ac:dyDescent="0.55000000000000004"/>
    <row r="594" ht="14.25" customHeight="1" x14ac:dyDescent="0.55000000000000004"/>
    <row r="595" ht="14.25" customHeight="1" x14ac:dyDescent="0.55000000000000004"/>
    <row r="596" ht="14.25" customHeight="1" x14ac:dyDescent="0.55000000000000004"/>
    <row r="597" ht="14.25" customHeight="1" x14ac:dyDescent="0.55000000000000004"/>
    <row r="598" ht="14.25" customHeight="1" x14ac:dyDescent="0.55000000000000004"/>
    <row r="599" ht="14.25" customHeight="1" x14ac:dyDescent="0.55000000000000004"/>
    <row r="600" ht="14.25" customHeight="1" x14ac:dyDescent="0.55000000000000004"/>
    <row r="601" ht="14.25" customHeight="1" x14ac:dyDescent="0.55000000000000004"/>
    <row r="602" ht="14.25" customHeight="1" x14ac:dyDescent="0.55000000000000004"/>
    <row r="603" ht="14.25" customHeight="1" x14ac:dyDescent="0.55000000000000004"/>
    <row r="604" ht="14.25" customHeight="1" x14ac:dyDescent="0.55000000000000004"/>
    <row r="605" ht="14.25" customHeight="1" x14ac:dyDescent="0.55000000000000004"/>
    <row r="606" ht="14.25" customHeight="1" x14ac:dyDescent="0.55000000000000004"/>
    <row r="607" ht="14.25" customHeight="1" x14ac:dyDescent="0.55000000000000004"/>
    <row r="608" ht="14.25" customHeight="1" x14ac:dyDescent="0.55000000000000004"/>
    <row r="609" ht="14.25" customHeight="1" x14ac:dyDescent="0.55000000000000004"/>
    <row r="610" ht="14.25" customHeight="1" x14ac:dyDescent="0.55000000000000004"/>
    <row r="611" ht="14.25" customHeight="1" x14ac:dyDescent="0.55000000000000004"/>
    <row r="612" ht="14.25" customHeight="1" x14ac:dyDescent="0.55000000000000004"/>
    <row r="613" ht="14.25" customHeight="1" x14ac:dyDescent="0.55000000000000004"/>
    <row r="614" ht="14.25" customHeight="1" x14ac:dyDescent="0.55000000000000004"/>
    <row r="615" ht="14.25" customHeight="1" x14ac:dyDescent="0.55000000000000004"/>
    <row r="616" ht="14.25" customHeight="1" x14ac:dyDescent="0.55000000000000004"/>
    <row r="617" ht="14.25" customHeight="1" x14ac:dyDescent="0.55000000000000004"/>
    <row r="618" ht="14.25" customHeight="1" x14ac:dyDescent="0.55000000000000004"/>
    <row r="619" ht="14.25" customHeight="1" x14ac:dyDescent="0.55000000000000004"/>
    <row r="620" ht="14.25" customHeight="1" x14ac:dyDescent="0.55000000000000004"/>
    <row r="621" ht="14.25" customHeight="1" x14ac:dyDescent="0.55000000000000004"/>
    <row r="622" ht="14.25" customHeight="1" x14ac:dyDescent="0.55000000000000004"/>
    <row r="623" ht="14.25" customHeight="1" x14ac:dyDescent="0.55000000000000004"/>
    <row r="624" ht="14.25" customHeight="1" x14ac:dyDescent="0.55000000000000004"/>
    <row r="625" ht="14.25" customHeight="1" x14ac:dyDescent="0.55000000000000004"/>
    <row r="626" ht="14.25" customHeight="1" x14ac:dyDescent="0.55000000000000004"/>
    <row r="627" ht="14.25" customHeight="1" x14ac:dyDescent="0.55000000000000004"/>
    <row r="628" ht="14.25" customHeight="1" x14ac:dyDescent="0.55000000000000004"/>
    <row r="629" ht="14.25" customHeight="1" x14ac:dyDescent="0.55000000000000004"/>
    <row r="630" ht="14.25" customHeight="1" x14ac:dyDescent="0.55000000000000004"/>
    <row r="631" ht="14.25" customHeight="1" x14ac:dyDescent="0.55000000000000004"/>
    <row r="632" ht="14.25" customHeight="1" x14ac:dyDescent="0.55000000000000004"/>
    <row r="633" ht="14.25" customHeight="1" x14ac:dyDescent="0.55000000000000004"/>
    <row r="634" ht="14.25" customHeight="1" x14ac:dyDescent="0.55000000000000004"/>
    <row r="635" ht="14.25" customHeight="1" x14ac:dyDescent="0.55000000000000004"/>
    <row r="636" ht="14.25" customHeight="1" x14ac:dyDescent="0.55000000000000004"/>
    <row r="637" ht="14.25" customHeight="1" x14ac:dyDescent="0.55000000000000004"/>
    <row r="638" ht="14.25" customHeight="1" x14ac:dyDescent="0.55000000000000004"/>
    <row r="639" ht="14.25" customHeight="1" x14ac:dyDescent="0.55000000000000004"/>
    <row r="640" ht="14.25" customHeight="1" x14ac:dyDescent="0.55000000000000004"/>
    <row r="641" ht="14.25" customHeight="1" x14ac:dyDescent="0.55000000000000004"/>
    <row r="642" ht="14.25" customHeight="1" x14ac:dyDescent="0.55000000000000004"/>
    <row r="643" ht="14.25" customHeight="1" x14ac:dyDescent="0.55000000000000004"/>
    <row r="644" ht="14.25" customHeight="1" x14ac:dyDescent="0.55000000000000004"/>
    <row r="645" ht="14.25" customHeight="1" x14ac:dyDescent="0.55000000000000004"/>
    <row r="646" ht="14.25" customHeight="1" x14ac:dyDescent="0.55000000000000004"/>
    <row r="647" ht="14.25" customHeight="1" x14ac:dyDescent="0.55000000000000004"/>
    <row r="648" ht="14.25" customHeight="1" x14ac:dyDescent="0.55000000000000004"/>
    <row r="649" ht="14.25" customHeight="1" x14ac:dyDescent="0.55000000000000004"/>
    <row r="650" ht="14.25" customHeight="1" x14ac:dyDescent="0.55000000000000004"/>
    <row r="651" ht="14.25" customHeight="1" x14ac:dyDescent="0.55000000000000004"/>
    <row r="652" ht="14.25" customHeight="1" x14ac:dyDescent="0.55000000000000004"/>
    <row r="653" ht="14.25" customHeight="1" x14ac:dyDescent="0.55000000000000004"/>
    <row r="654" ht="14.25" customHeight="1" x14ac:dyDescent="0.55000000000000004"/>
    <row r="655" ht="14.25" customHeight="1" x14ac:dyDescent="0.55000000000000004"/>
    <row r="656" ht="14.25" customHeight="1" x14ac:dyDescent="0.55000000000000004"/>
    <row r="657" ht="14.25" customHeight="1" x14ac:dyDescent="0.55000000000000004"/>
    <row r="658" ht="14.25" customHeight="1" x14ac:dyDescent="0.55000000000000004"/>
    <row r="659" ht="14.25" customHeight="1" x14ac:dyDescent="0.55000000000000004"/>
    <row r="660" ht="14.25" customHeight="1" x14ac:dyDescent="0.55000000000000004"/>
    <row r="661" ht="14.25" customHeight="1" x14ac:dyDescent="0.55000000000000004"/>
    <row r="662" ht="14.25" customHeight="1" x14ac:dyDescent="0.55000000000000004"/>
    <row r="663" ht="14.25" customHeight="1" x14ac:dyDescent="0.55000000000000004"/>
    <row r="664" ht="14.25" customHeight="1" x14ac:dyDescent="0.55000000000000004"/>
    <row r="665" ht="14.25" customHeight="1" x14ac:dyDescent="0.55000000000000004"/>
    <row r="666" ht="14.25" customHeight="1" x14ac:dyDescent="0.55000000000000004"/>
    <row r="667" ht="14.25" customHeight="1" x14ac:dyDescent="0.55000000000000004"/>
    <row r="668" ht="14.25" customHeight="1" x14ac:dyDescent="0.55000000000000004"/>
    <row r="669" ht="14.25" customHeight="1" x14ac:dyDescent="0.55000000000000004"/>
    <row r="670" ht="14.25" customHeight="1" x14ac:dyDescent="0.55000000000000004"/>
    <row r="671" ht="14.25" customHeight="1" x14ac:dyDescent="0.55000000000000004"/>
    <row r="672" ht="14.25" customHeight="1" x14ac:dyDescent="0.55000000000000004"/>
    <row r="673" ht="14.25" customHeight="1" x14ac:dyDescent="0.55000000000000004"/>
    <row r="674" ht="14.25" customHeight="1" x14ac:dyDescent="0.55000000000000004"/>
    <row r="675" ht="14.25" customHeight="1" x14ac:dyDescent="0.55000000000000004"/>
    <row r="676" ht="14.25" customHeight="1" x14ac:dyDescent="0.55000000000000004"/>
    <row r="677" ht="14.25" customHeight="1" x14ac:dyDescent="0.55000000000000004"/>
    <row r="678" ht="14.25" customHeight="1" x14ac:dyDescent="0.55000000000000004"/>
    <row r="679" ht="14.25" customHeight="1" x14ac:dyDescent="0.55000000000000004"/>
    <row r="680" ht="14.25" customHeight="1" x14ac:dyDescent="0.55000000000000004"/>
    <row r="681" ht="14.25" customHeight="1" x14ac:dyDescent="0.55000000000000004"/>
    <row r="682" ht="14.25" customHeight="1" x14ac:dyDescent="0.55000000000000004"/>
    <row r="683" ht="14.25" customHeight="1" x14ac:dyDescent="0.55000000000000004"/>
    <row r="684" ht="14.25" customHeight="1" x14ac:dyDescent="0.55000000000000004"/>
    <row r="685" ht="14.25" customHeight="1" x14ac:dyDescent="0.55000000000000004"/>
    <row r="686" ht="14.25" customHeight="1" x14ac:dyDescent="0.55000000000000004"/>
    <row r="687" ht="14.25" customHeight="1" x14ac:dyDescent="0.55000000000000004"/>
    <row r="688" ht="14.25" customHeight="1" x14ac:dyDescent="0.55000000000000004"/>
    <row r="689" ht="14.25" customHeight="1" x14ac:dyDescent="0.55000000000000004"/>
    <row r="690" ht="14.25" customHeight="1" x14ac:dyDescent="0.55000000000000004"/>
    <row r="691" ht="14.25" customHeight="1" x14ac:dyDescent="0.55000000000000004"/>
    <row r="692" ht="14.25" customHeight="1" x14ac:dyDescent="0.55000000000000004"/>
    <row r="693" ht="14.25" customHeight="1" x14ac:dyDescent="0.55000000000000004"/>
    <row r="694" ht="14.25" customHeight="1" x14ac:dyDescent="0.55000000000000004"/>
    <row r="695" ht="14.25" customHeight="1" x14ac:dyDescent="0.55000000000000004"/>
    <row r="696" ht="14.25" customHeight="1" x14ac:dyDescent="0.55000000000000004"/>
    <row r="697" ht="14.25" customHeight="1" x14ac:dyDescent="0.55000000000000004"/>
    <row r="698" ht="14.25" customHeight="1" x14ac:dyDescent="0.55000000000000004"/>
    <row r="699" ht="14.25" customHeight="1" x14ac:dyDescent="0.55000000000000004"/>
    <row r="700" ht="14.25" customHeight="1" x14ac:dyDescent="0.55000000000000004"/>
    <row r="701" ht="14.25" customHeight="1" x14ac:dyDescent="0.55000000000000004"/>
    <row r="702" ht="14.25" customHeight="1" x14ac:dyDescent="0.55000000000000004"/>
    <row r="703" ht="14.25" customHeight="1" x14ac:dyDescent="0.55000000000000004"/>
    <row r="704" ht="14.25" customHeight="1" x14ac:dyDescent="0.55000000000000004"/>
    <row r="705" ht="14.25" customHeight="1" x14ac:dyDescent="0.55000000000000004"/>
    <row r="706" ht="14.25" customHeight="1" x14ac:dyDescent="0.55000000000000004"/>
    <row r="707" ht="14.25" customHeight="1" x14ac:dyDescent="0.55000000000000004"/>
    <row r="708" ht="14.25" customHeight="1" x14ac:dyDescent="0.55000000000000004"/>
    <row r="709" ht="14.25" customHeight="1" x14ac:dyDescent="0.55000000000000004"/>
    <row r="710" ht="14.25" customHeight="1" x14ac:dyDescent="0.55000000000000004"/>
    <row r="711" ht="14.25" customHeight="1" x14ac:dyDescent="0.55000000000000004"/>
    <row r="712" ht="14.25" customHeight="1" x14ac:dyDescent="0.55000000000000004"/>
    <row r="713" ht="14.25" customHeight="1" x14ac:dyDescent="0.55000000000000004"/>
    <row r="714" ht="14.25" customHeight="1" x14ac:dyDescent="0.55000000000000004"/>
    <row r="715" ht="14.25" customHeight="1" x14ac:dyDescent="0.55000000000000004"/>
    <row r="716" ht="14.25" customHeight="1" x14ac:dyDescent="0.55000000000000004"/>
    <row r="717" ht="14.25" customHeight="1" x14ac:dyDescent="0.55000000000000004"/>
    <row r="718" ht="14.25" customHeight="1" x14ac:dyDescent="0.55000000000000004"/>
    <row r="719" ht="14.25" customHeight="1" x14ac:dyDescent="0.55000000000000004"/>
    <row r="720" ht="14.25" customHeight="1" x14ac:dyDescent="0.55000000000000004"/>
    <row r="721" ht="14.25" customHeight="1" x14ac:dyDescent="0.55000000000000004"/>
    <row r="722" ht="14.25" customHeight="1" x14ac:dyDescent="0.55000000000000004"/>
    <row r="723" ht="14.25" customHeight="1" x14ac:dyDescent="0.55000000000000004"/>
    <row r="724" ht="14.25" customHeight="1" x14ac:dyDescent="0.55000000000000004"/>
    <row r="725" ht="14.25" customHeight="1" x14ac:dyDescent="0.55000000000000004"/>
    <row r="726" ht="14.25" customHeight="1" x14ac:dyDescent="0.55000000000000004"/>
    <row r="727" ht="14.25" customHeight="1" x14ac:dyDescent="0.55000000000000004"/>
    <row r="728" ht="14.25" customHeight="1" x14ac:dyDescent="0.55000000000000004"/>
    <row r="729" ht="14.25" customHeight="1" x14ac:dyDescent="0.55000000000000004"/>
    <row r="730" ht="14.25" customHeight="1" x14ac:dyDescent="0.55000000000000004"/>
    <row r="731" ht="14.25" customHeight="1" x14ac:dyDescent="0.55000000000000004"/>
    <row r="732" ht="14.25" customHeight="1" x14ac:dyDescent="0.55000000000000004"/>
    <row r="733" ht="14.25" customHeight="1" x14ac:dyDescent="0.55000000000000004"/>
    <row r="734" ht="14.25" customHeight="1" x14ac:dyDescent="0.55000000000000004"/>
    <row r="735" ht="14.25" customHeight="1" x14ac:dyDescent="0.55000000000000004"/>
    <row r="736" ht="14.25" customHeight="1" x14ac:dyDescent="0.55000000000000004"/>
    <row r="737" ht="14.25" customHeight="1" x14ac:dyDescent="0.55000000000000004"/>
    <row r="738" ht="14.25" customHeight="1" x14ac:dyDescent="0.55000000000000004"/>
    <row r="739" ht="14.25" customHeight="1" x14ac:dyDescent="0.55000000000000004"/>
    <row r="740" ht="14.25" customHeight="1" x14ac:dyDescent="0.55000000000000004"/>
    <row r="741" ht="14.25" customHeight="1" x14ac:dyDescent="0.55000000000000004"/>
    <row r="742" ht="14.25" customHeight="1" x14ac:dyDescent="0.55000000000000004"/>
    <row r="743" ht="14.25" customHeight="1" x14ac:dyDescent="0.55000000000000004"/>
    <row r="744" ht="14.25" customHeight="1" x14ac:dyDescent="0.55000000000000004"/>
    <row r="745" ht="14.25" customHeight="1" x14ac:dyDescent="0.55000000000000004"/>
    <row r="746" ht="14.25" customHeight="1" x14ac:dyDescent="0.55000000000000004"/>
    <row r="747" ht="14.25" customHeight="1" x14ac:dyDescent="0.55000000000000004"/>
    <row r="748" ht="14.25" customHeight="1" x14ac:dyDescent="0.55000000000000004"/>
    <row r="749" ht="14.25" customHeight="1" x14ac:dyDescent="0.55000000000000004"/>
    <row r="750" ht="14.25" customHeight="1" x14ac:dyDescent="0.55000000000000004"/>
    <row r="751" ht="14.25" customHeight="1" x14ac:dyDescent="0.55000000000000004"/>
    <row r="752" ht="14.25" customHeight="1" x14ac:dyDescent="0.55000000000000004"/>
    <row r="753" ht="14.25" customHeight="1" x14ac:dyDescent="0.55000000000000004"/>
    <row r="754" ht="14.25" customHeight="1" x14ac:dyDescent="0.55000000000000004"/>
    <row r="755" ht="14.25" customHeight="1" x14ac:dyDescent="0.55000000000000004"/>
    <row r="756" ht="14.25" customHeight="1" x14ac:dyDescent="0.55000000000000004"/>
    <row r="757" ht="14.25" customHeight="1" x14ac:dyDescent="0.55000000000000004"/>
    <row r="758" ht="14.25" customHeight="1" x14ac:dyDescent="0.55000000000000004"/>
    <row r="759" ht="14.25" customHeight="1" x14ac:dyDescent="0.55000000000000004"/>
    <row r="760" ht="14.25" customHeight="1" x14ac:dyDescent="0.55000000000000004"/>
    <row r="761" ht="14.25" customHeight="1" x14ac:dyDescent="0.55000000000000004"/>
    <row r="762" ht="14.25" customHeight="1" x14ac:dyDescent="0.55000000000000004"/>
    <row r="763" ht="14.25" customHeight="1" x14ac:dyDescent="0.55000000000000004"/>
    <row r="764" ht="14.25" customHeight="1" x14ac:dyDescent="0.55000000000000004"/>
    <row r="765" ht="14.25" customHeight="1" x14ac:dyDescent="0.55000000000000004"/>
    <row r="766" ht="14.25" customHeight="1" x14ac:dyDescent="0.55000000000000004"/>
    <row r="767" ht="14.25" customHeight="1" x14ac:dyDescent="0.55000000000000004"/>
    <row r="768" ht="14.25" customHeight="1" x14ac:dyDescent="0.55000000000000004"/>
    <row r="769" ht="14.25" customHeight="1" x14ac:dyDescent="0.55000000000000004"/>
    <row r="770" ht="14.25" customHeight="1" x14ac:dyDescent="0.55000000000000004"/>
    <row r="771" ht="14.25" customHeight="1" x14ac:dyDescent="0.55000000000000004"/>
    <row r="772" ht="14.25" customHeight="1" x14ac:dyDescent="0.55000000000000004"/>
    <row r="773" ht="14.25" customHeight="1" x14ac:dyDescent="0.55000000000000004"/>
    <row r="774" ht="14.25" customHeight="1" x14ac:dyDescent="0.55000000000000004"/>
    <row r="775" ht="14.25" customHeight="1" x14ac:dyDescent="0.55000000000000004"/>
    <row r="776" ht="14.25" customHeight="1" x14ac:dyDescent="0.55000000000000004"/>
    <row r="777" ht="14.25" customHeight="1" x14ac:dyDescent="0.55000000000000004"/>
    <row r="778" ht="14.25" customHeight="1" x14ac:dyDescent="0.55000000000000004"/>
    <row r="779" ht="14.25" customHeight="1" x14ac:dyDescent="0.55000000000000004"/>
    <row r="780" ht="14.25" customHeight="1" x14ac:dyDescent="0.55000000000000004"/>
    <row r="781" ht="14.25" customHeight="1" x14ac:dyDescent="0.55000000000000004"/>
    <row r="782" ht="14.25" customHeight="1" x14ac:dyDescent="0.55000000000000004"/>
    <row r="783" ht="14.25" customHeight="1" x14ac:dyDescent="0.55000000000000004"/>
    <row r="784" ht="14.25" customHeight="1" x14ac:dyDescent="0.55000000000000004"/>
    <row r="785" ht="14.25" customHeight="1" x14ac:dyDescent="0.55000000000000004"/>
    <row r="786" ht="14.25" customHeight="1" x14ac:dyDescent="0.55000000000000004"/>
    <row r="787" ht="14.25" customHeight="1" x14ac:dyDescent="0.55000000000000004"/>
    <row r="788" ht="14.25" customHeight="1" x14ac:dyDescent="0.55000000000000004"/>
    <row r="789" ht="14.25" customHeight="1" x14ac:dyDescent="0.55000000000000004"/>
    <row r="790" ht="14.25" customHeight="1" x14ac:dyDescent="0.55000000000000004"/>
    <row r="791" ht="14.25" customHeight="1" x14ac:dyDescent="0.55000000000000004"/>
    <row r="792" ht="14.25" customHeight="1" x14ac:dyDescent="0.55000000000000004"/>
    <row r="793" ht="14.25" customHeight="1" x14ac:dyDescent="0.55000000000000004"/>
    <row r="794" ht="14.25" customHeight="1" x14ac:dyDescent="0.55000000000000004"/>
    <row r="795" ht="14.25" customHeight="1" x14ac:dyDescent="0.55000000000000004"/>
    <row r="796" ht="14.25" customHeight="1" x14ac:dyDescent="0.55000000000000004"/>
    <row r="797" ht="14.25" customHeight="1" x14ac:dyDescent="0.55000000000000004"/>
    <row r="798" ht="14.25" customHeight="1" x14ac:dyDescent="0.55000000000000004"/>
    <row r="799" ht="14.25" customHeight="1" x14ac:dyDescent="0.55000000000000004"/>
    <row r="800" ht="14.25" customHeight="1" x14ac:dyDescent="0.55000000000000004"/>
    <row r="801" ht="14.25" customHeight="1" x14ac:dyDescent="0.55000000000000004"/>
    <row r="802" ht="14.25" customHeight="1" x14ac:dyDescent="0.55000000000000004"/>
    <row r="803" ht="14.25" customHeight="1" x14ac:dyDescent="0.55000000000000004"/>
    <row r="804" ht="14.25" customHeight="1" x14ac:dyDescent="0.55000000000000004"/>
    <row r="805" ht="14.25" customHeight="1" x14ac:dyDescent="0.55000000000000004"/>
    <row r="806" ht="14.25" customHeight="1" x14ac:dyDescent="0.55000000000000004"/>
    <row r="807" ht="14.25" customHeight="1" x14ac:dyDescent="0.55000000000000004"/>
    <row r="808" ht="14.25" customHeight="1" x14ac:dyDescent="0.55000000000000004"/>
    <row r="809" ht="14.25" customHeight="1" x14ac:dyDescent="0.55000000000000004"/>
    <row r="810" ht="14.25" customHeight="1" x14ac:dyDescent="0.55000000000000004"/>
    <row r="811" ht="14.25" customHeight="1" x14ac:dyDescent="0.55000000000000004"/>
    <row r="812" ht="14.25" customHeight="1" x14ac:dyDescent="0.55000000000000004"/>
    <row r="813" ht="14.25" customHeight="1" x14ac:dyDescent="0.55000000000000004"/>
    <row r="814" ht="14.25" customHeight="1" x14ac:dyDescent="0.55000000000000004"/>
    <row r="815" ht="14.25" customHeight="1" x14ac:dyDescent="0.55000000000000004"/>
    <row r="816" ht="14.25" customHeight="1" x14ac:dyDescent="0.55000000000000004"/>
    <row r="817" ht="14.25" customHeight="1" x14ac:dyDescent="0.55000000000000004"/>
    <row r="818" ht="14.25" customHeight="1" x14ac:dyDescent="0.55000000000000004"/>
    <row r="819" ht="14.25" customHeight="1" x14ac:dyDescent="0.55000000000000004"/>
    <row r="820" ht="14.25" customHeight="1" x14ac:dyDescent="0.55000000000000004"/>
    <row r="821" ht="14.25" customHeight="1" x14ac:dyDescent="0.55000000000000004"/>
    <row r="822" ht="14.25" customHeight="1" x14ac:dyDescent="0.55000000000000004"/>
    <row r="823" ht="14.25" customHeight="1" x14ac:dyDescent="0.55000000000000004"/>
    <row r="824" ht="14.25" customHeight="1" x14ac:dyDescent="0.55000000000000004"/>
    <row r="825" ht="14.25" customHeight="1" x14ac:dyDescent="0.55000000000000004"/>
    <row r="826" ht="14.25" customHeight="1" x14ac:dyDescent="0.55000000000000004"/>
    <row r="827" ht="14.25" customHeight="1" x14ac:dyDescent="0.55000000000000004"/>
    <row r="828" ht="14.25" customHeight="1" x14ac:dyDescent="0.55000000000000004"/>
    <row r="829" ht="14.25" customHeight="1" x14ac:dyDescent="0.55000000000000004"/>
    <row r="830" ht="14.25" customHeight="1" x14ac:dyDescent="0.55000000000000004"/>
    <row r="831" ht="14.25" customHeight="1" x14ac:dyDescent="0.55000000000000004"/>
    <row r="832" ht="14.25" customHeight="1" x14ac:dyDescent="0.55000000000000004"/>
    <row r="833" ht="14.25" customHeight="1" x14ac:dyDescent="0.55000000000000004"/>
    <row r="834" ht="14.25" customHeight="1" x14ac:dyDescent="0.55000000000000004"/>
    <row r="835" ht="14.25" customHeight="1" x14ac:dyDescent="0.55000000000000004"/>
    <row r="836" ht="14.25" customHeight="1" x14ac:dyDescent="0.55000000000000004"/>
    <row r="837" ht="14.25" customHeight="1" x14ac:dyDescent="0.55000000000000004"/>
    <row r="838" ht="14.25" customHeight="1" x14ac:dyDescent="0.55000000000000004"/>
    <row r="839" ht="14.25" customHeight="1" x14ac:dyDescent="0.55000000000000004"/>
    <row r="840" ht="14.25" customHeight="1" x14ac:dyDescent="0.55000000000000004"/>
    <row r="841" ht="14.25" customHeight="1" x14ac:dyDescent="0.55000000000000004"/>
    <row r="842" ht="14.25" customHeight="1" x14ac:dyDescent="0.55000000000000004"/>
    <row r="843" ht="14.25" customHeight="1" x14ac:dyDescent="0.55000000000000004"/>
    <row r="844" ht="14.25" customHeight="1" x14ac:dyDescent="0.55000000000000004"/>
    <row r="845" ht="14.25" customHeight="1" x14ac:dyDescent="0.55000000000000004"/>
    <row r="846" ht="14.25" customHeight="1" x14ac:dyDescent="0.55000000000000004"/>
    <row r="847" ht="14.25" customHeight="1" x14ac:dyDescent="0.55000000000000004"/>
    <row r="848" ht="14.25" customHeight="1" x14ac:dyDescent="0.55000000000000004"/>
    <row r="849" ht="14.25" customHeight="1" x14ac:dyDescent="0.55000000000000004"/>
    <row r="850" ht="14.25" customHeight="1" x14ac:dyDescent="0.55000000000000004"/>
    <row r="851" ht="14.25" customHeight="1" x14ac:dyDescent="0.55000000000000004"/>
    <row r="852" ht="14.25" customHeight="1" x14ac:dyDescent="0.55000000000000004"/>
    <row r="853" ht="14.25" customHeight="1" x14ac:dyDescent="0.55000000000000004"/>
    <row r="854" ht="14.25" customHeight="1" x14ac:dyDescent="0.55000000000000004"/>
    <row r="855" ht="14.25" customHeight="1" x14ac:dyDescent="0.55000000000000004"/>
    <row r="856" ht="14.25" customHeight="1" x14ac:dyDescent="0.55000000000000004"/>
    <row r="857" ht="14.25" customHeight="1" x14ac:dyDescent="0.55000000000000004"/>
    <row r="858" ht="14.25" customHeight="1" x14ac:dyDescent="0.55000000000000004"/>
    <row r="859" ht="14.25" customHeight="1" x14ac:dyDescent="0.55000000000000004"/>
    <row r="860" ht="14.25" customHeight="1" x14ac:dyDescent="0.55000000000000004"/>
    <row r="861" ht="14.25" customHeight="1" x14ac:dyDescent="0.55000000000000004"/>
    <row r="862" ht="14.25" customHeight="1" x14ac:dyDescent="0.55000000000000004"/>
    <row r="863" ht="14.25" customHeight="1" x14ac:dyDescent="0.55000000000000004"/>
    <row r="864" ht="14.25" customHeight="1" x14ac:dyDescent="0.55000000000000004"/>
    <row r="865" ht="14.25" customHeight="1" x14ac:dyDescent="0.55000000000000004"/>
    <row r="866" ht="14.25" customHeight="1" x14ac:dyDescent="0.55000000000000004"/>
    <row r="867" ht="14.25" customHeight="1" x14ac:dyDescent="0.55000000000000004"/>
    <row r="868" ht="14.25" customHeight="1" x14ac:dyDescent="0.55000000000000004"/>
    <row r="869" ht="14.25" customHeight="1" x14ac:dyDescent="0.55000000000000004"/>
    <row r="870" ht="14.25" customHeight="1" x14ac:dyDescent="0.55000000000000004"/>
    <row r="871" ht="14.25" customHeight="1" x14ac:dyDescent="0.55000000000000004"/>
    <row r="872" ht="14.25" customHeight="1" x14ac:dyDescent="0.55000000000000004"/>
    <row r="873" ht="14.25" customHeight="1" x14ac:dyDescent="0.55000000000000004"/>
    <row r="874" ht="14.25" customHeight="1" x14ac:dyDescent="0.55000000000000004"/>
    <row r="875" ht="14.25" customHeight="1" x14ac:dyDescent="0.55000000000000004"/>
    <row r="876" ht="14.25" customHeight="1" x14ac:dyDescent="0.55000000000000004"/>
    <row r="877" ht="14.25" customHeight="1" x14ac:dyDescent="0.55000000000000004"/>
    <row r="878" ht="14.25" customHeight="1" x14ac:dyDescent="0.55000000000000004"/>
    <row r="879" ht="14.25" customHeight="1" x14ac:dyDescent="0.55000000000000004"/>
    <row r="880" ht="14.25" customHeight="1" x14ac:dyDescent="0.55000000000000004"/>
    <row r="881" ht="14.25" customHeight="1" x14ac:dyDescent="0.55000000000000004"/>
    <row r="882" ht="14.25" customHeight="1" x14ac:dyDescent="0.55000000000000004"/>
    <row r="883" ht="14.25" customHeight="1" x14ac:dyDescent="0.55000000000000004"/>
    <row r="884" ht="14.25" customHeight="1" x14ac:dyDescent="0.55000000000000004"/>
    <row r="885" ht="14.25" customHeight="1" x14ac:dyDescent="0.55000000000000004"/>
    <row r="886" ht="14.25" customHeight="1" x14ac:dyDescent="0.55000000000000004"/>
    <row r="887" ht="14.25" customHeight="1" x14ac:dyDescent="0.55000000000000004"/>
    <row r="888" ht="14.25" customHeight="1" x14ac:dyDescent="0.55000000000000004"/>
    <row r="889" ht="14.25" customHeight="1" x14ac:dyDescent="0.55000000000000004"/>
    <row r="890" ht="14.25" customHeight="1" x14ac:dyDescent="0.55000000000000004"/>
    <row r="891" ht="14.25" customHeight="1" x14ac:dyDescent="0.55000000000000004"/>
    <row r="892" ht="14.25" customHeight="1" x14ac:dyDescent="0.55000000000000004"/>
    <row r="893" ht="14.25" customHeight="1" x14ac:dyDescent="0.55000000000000004"/>
    <row r="894" ht="14.25" customHeight="1" x14ac:dyDescent="0.55000000000000004"/>
    <row r="895" ht="14.25" customHeight="1" x14ac:dyDescent="0.55000000000000004"/>
    <row r="896" ht="14.25" customHeight="1" x14ac:dyDescent="0.55000000000000004"/>
    <row r="897" ht="14.25" customHeight="1" x14ac:dyDescent="0.55000000000000004"/>
    <row r="898" ht="14.25" customHeight="1" x14ac:dyDescent="0.55000000000000004"/>
    <row r="899" ht="14.25" customHeight="1" x14ac:dyDescent="0.55000000000000004"/>
    <row r="900" ht="14.25" customHeight="1" x14ac:dyDescent="0.55000000000000004"/>
    <row r="901" ht="14.25" customHeight="1" x14ac:dyDescent="0.55000000000000004"/>
    <row r="902" ht="14.25" customHeight="1" x14ac:dyDescent="0.55000000000000004"/>
    <row r="903" ht="14.25" customHeight="1" x14ac:dyDescent="0.55000000000000004"/>
    <row r="904" ht="14.25" customHeight="1" x14ac:dyDescent="0.55000000000000004"/>
    <row r="905" ht="14.25" customHeight="1" x14ac:dyDescent="0.55000000000000004"/>
    <row r="906" ht="14.25" customHeight="1" x14ac:dyDescent="0.55000000000000004"/>
    <row r="907" ht="14.25" customHeight="1" x14ac:dyDescent="0.55000000000000004"/>
    <row r="908" ht="14.25" customHeight="1" x14ac:dyDescent="0.55000000000000004"/>
    <row r="909" ht="14.25" customHeight="1" x14ac:dyDescent="0.55000000000000004"/>
    <row r="910" ht="14.25" customHeight="1" x14ac:dyDescent="0.55000000000000004"/>
    <row r="911" ht="14.25" customHeight="1" x14ac:dyDescent="0.55000000000000004"/>
    <row r="912" ht="14.25" customHeight="1" x14ac:dyDescent="0.55000000000000004"/>
    <row r="913" ht="14.25" customHeight="1" x14ac:dyDescent="0.55000000000000004"/>
    <row r="914" ht="14.25" customHeight="1" x14ac:dyDescent="0.55000000000000004"/>
    <row r="915" ht="14.25" customHeight="1" x14ac:dyDescent="0.55000000000000004"/>
    <row r="916" ht="14.25" customHeight="1" x14ac:dyDescent="0.55000000000000004"/>
    <row r="917" ht="14.25" customHeight="1" x14ac:dyDescent="0.55000000000000004"/>
    <row r="918" ht="14.25" customHeight="1" x14ac:dyDescent="0.55000000000000004"/>
    <row r="919" ht="14.25" customHeight="1" x14ac:dyDescent="0.55000000000000004"/>
    <row r="920" ht="14.25" customHeight="1" x14ac:dyDescent="0.55000000000000004"/>
    <row r="921" ht="14.25" customHeight="1" x14ac:dyDescent="0.55000000000000004"/>
    <row r="922" ht="14.25" customHeight="1" x14ac:dyDescent="0.55000000000000004"/>
    <row r="923" ht="14.25" customHeight="1" x14ac:dyDescent="0.55000000000000004"/>
    <row r="924" ht="14.25" customHeight="1" x14ac:dyDescent="0.55000000000000004"/>
    <row r="925" ht="14.25" customHeight="1" x14ac:dyDescent="0.55000000000000004"/>
    <row r="926" ht="14.25" customHeight="1" x14ac:dyDescent="0.55000000000000004"/>
    <row r="927" ht="14.25" customHeight="1" x14ac:dyDescent="0.55000000000000004"/>
    <row r="928" ht="14.25" customHeight="1" x14ac:dyDescent="0.55000000000000004"/>
    <row r="929" ht="14.25" customHeight="1" x14ac:dyDescent="0.55000000000000004"/>
    <row r="930" ht="14.25" customHeight="1" x14ac:dyDescent="0.55000000000000004"/>
    <row r="931" ht="14.25" customHeight="1" x14ac:dyDescent="0.55000000000000004"/>
    <row r="932" ht="14.25" customHeight="1" x14ac:dyDescent="0.55000000000000004"/>
    <row r="933" ht="14.25" customHeight="1" x14ac:dyDescent="0.55000000000000004"/>
    <row r="934" ht="14.25" customHeight="1" x14ac:dyDescent="0.55000000000000004"/>
    <row r="935" ht="14.25" customHeight="1" x14ac:dyDescent="0.55000000000000004"/>
    <row r="936" ht="14.25" customHeight="1" x14ac:dyDescent="0.55000000000000004"/>
    <row r="937" ht="14.25" customHeight="1" x14ac:dyDescent="0.55000000000000004"/>
    <row r="938" ht="14.25" customHeight="1" x14ac:dyDescent="0.55000000000000004"/>
    <row r="939" ht="14.25" customHeight="1" x14ac:dyDescent="0.55000000000000004"/>
    <row r="940" ht="14.25" customHeight="1" x14ac:dyDescent="0.55000000000000004"/>
    <row r="941" ht="14.25" customHeight="1" x14ac:dyDescent="0.55000000000000004"/>
    <row r="942" ht="14.25" customHeight="1" x14ac:dyDescent="0.55000000000000004"/>
    <row r="943" ht="14.25" customHeight="1" x14ac:dyDescent="0.55000000000000004"/>
    <row r="944" ht="14.25" customHeight="1" x14ac:dyDescent="0.55000000000000004"/>
    <row r="945" ht="14.25" customHeight="1" x14ac:dyDescent="0.55000000000000004"/>
    <row r="946" ht="14.25" customHeight="1" x14ac:dyDescent="0.55000000000000004"/>
    <row r="947" ht="14.25" customHeight="1" x14ac:dyDescent="0.55000000000000004"/>
    <row r="948" ht="14.25" customHeight="1" x14ac:dyDescent="0.55000000000000004"/>
    <row r="949" ht="14.25" customHeight="1" x14ac:dyDescent="0.55000000000000004"/>
    <row r="950" ht="14.25" customHeight="1" x14ac:dyDescent="0.55000000000000004"/>
    <row r="951" ht="14.25" customHeight="1" x14ac:dyDescent="0.55000000000000004"/>
    <row r="952" ht="14.25" customHeight="1" x14ac:dyDescent="0.55000000000000004"/>
    <row r="953" ht="14.25" customHeight="1" x14ac:dyDescent="0.55000000000000004"/>
    <row r="954" ht="14.25" customHeight="1" x14ac:dyDescent="0.55000000000000004"/>
    <row r="955" ht="14.25" customHeight="1" x14ac:dyDescent="0.55000000000000004"/>
    <row r="956" ht="14.25" customHeight="1" x14ac:dyDescent="0.55000000000000004"/>
    <row r="957" ht="14.25" customHeight="1" x14ac:dyDescent="0.55000000000000004"/>
    <row r="958" ht="14.25" customHeight="1" x14ac:dyDescent="0.55000000000000004"/>
    <row r="959" ht="14.25" customHeight="1" x14ac:dyDescent="0.55000000000000004"/>
    <row r="960" ht="14.25" customHeight="1" x14ac:dyDescent="0.55000000000000004"/>
    <row r="961" ht="14.25" customHeight="1" x14ac:dyDescent="0.55000000000000004"/>
    <row r="962" ht="14.25" customHeight="1" x14ac:dyDescent="0.55000000000000004"/>
    <row r="963" ht="14.25" customHeight="1" x14ac:dyDescent="0.55000000000000004"/>
    <row r="964" ht="14.25" customHeight="1" x14ac:dyDescent="0.55000000000000004"/>
    <row r="965" ht="14.25" customHeight="1" x14ac:dyDescent="0.55000000000000004"/>
    <row r="966" ht="14.25" customHeight="1" x14ac:dyDescent="0.55000000000000004"/>
    <row r="967" ht="14.25" customHeight="1" x14ac:dyDescent="0.55000000000000004"/>
    <row r="968" ht="14.25" customHeight="1" x14ac:dyDescent="0.55000000000000004"/>
    <row r="969" ht="14.25" customHeight="1" x14ac:dyDescent="0.55000000000000004"/>
    <row r="970" ht="14.25" customHeight="1" x14ac:dyDescent="0.55000000000000004"/>
    <row r="971" ht="14.25" customHeight="1" x14ac:dyDescent="0.55000000000000004"/>
    <row r="972" ht="14.25" customHeight="1" x14ac:dyDescent="0.55000000000000004"/>
    <row r="973" ht="14.25" customHeight="1" x14ac:dyDescent="0.55000000000000004"/>
    <row r="974" ht="14.25" customHeight="1" x14ac:dyDescent="0.55000000000000004"/>
    <row r="975" ht="14.25" customHeight="1" x14ac:dyDescent="0.55000000000000004"/>
    <row r="976" ht="14.25" customHeight="1" x14ac:dyDescent="0.55000000000000004"/>
    <row r="977" ht="14.25" customHeight="1" x14ac:dyDescent="0.55000000000000004"/>
    <row r="978" ht="14.25" customHeight="1" x14ac:dyDescent="0.55000000000000004"/>
    <row r="979" ht="14.25" customHeight="1" x14ac:dyDescent="0.55000000000000004"/>
    <row r="980" ht="14.25" customHeight="1" x14ac:dyDescent="0.55000000000000004"/>
    <row r="981" ht="14.25" customHeight="1" x14ac:dyDescent="0.55000000000000004"/>
    <row r="982" ht="14.25" customHeight="1" x14ac:dyDescent="0.55000000000000004"/>
    <row r="983" ht="14.25" customHeight="1" x14ac:dyDescent="0.55000000000000004"/>
    <row r="984" ht="14.25" customHeight="1" x14ac:dyDescent="0.55000000000000004"/>
    <row r="985" ht="14.25" customHeight="1" x14ac:dyDescent="0.55000000000000004"/>
    <row r="986" ht="14.25" customHeight="1" x14ac:dyDescent="0.55000000000000004"/>
    <row r="987" ht="14.25" customHeight="1" x14ac:dyDescent="0.55000000000000004"/>
    <row r="988" ht="14.25" customHeight="1" x14ac:dyDescent="0.55000000000000004"/>
    <row r="989" ht="14.25" customHeight="1" x14ac:dyDescent="0.55000000000000004"/>
    <row r="990" ht="14.25" customHeight="1" x14ac:dyDescent="0.55000000000000004"/>
    <row r="991" ht="14.25" customHeight="1" x14ac:dyDescent="0.55000000000000004"/>
    <row r="992" ht="14.25" customHeight="1" x14ac:dyDescent="0.55000000000000004"/>
    <row r="993" ht="14.25" customHeight="1" x14ac:dyDescent="0.55000000000000004"/>
    <row r="994" ht="14.25" customHeight="1" x14ac:dyDescent="0.55000000000000004"/>
    <row r="995" ht="14.25" customHeight="1" x14ac:dyDescent="0.55000000000000004"/>
    <row r="996" ht="14.25" customHeight="1" x14ac:dyDescent="0.55000000000000004"/>
    <row r="997" ht="14.25" customHeight="1" x14ac:dyDescent="0.55000000000000004"/>
    <row r="998" ht="14.25" customHeight="1" x14ac:dyDescent="0.55000000000000004"/>
    <row r="999" ht="14.25" customHeight="1" x14ac:dyDescent="0.55000000000000004"/>
    <row r="1000" ht="14.25" customHeight="1" x14ac:dyDescent="0.55000000000000004"/>
  </sheetData>
  <autoFilter ref="A1:AC108" xr:uid="{00000000-0009-0000-0000-000000000000}"/>
  <sortState xmlns:xlrd2="http://schemas.microsoft.com/office/spreadsheetml/2017/richdata2" ref="A2:Y108">
    <sortCondition ref="A2:A108"/>
  </sortState>
  <mergeCells count="1">
    <mergeCell ref="W1:Y1"/>
  </mergeCells>
  <conditionalFormatting sqref="B2:B108 M2:P108 S2:S108">
    <cfRule type="cellIs" dxfId="34" priority="20" stopIfTrue="1" operator="greaterThan">
      <formula>99</formula>
    </cfRule>
    <cfRule type="cellIs" dxfId="33" priority="21" stopIfTrue="1" operator="greaterThan">
      <formula>49</formula>
    </cfRule>
    <cfRule type="cellIs" dxfId="32" priority="22" operator="between">
      <formula>45</formula>
      <formula>50</formula>
    </cfRule>
  </conditionalFormatting>
  <conditionalFormatting sqref="D2:D108">
    <cfRule type="cellIs" dxfId="31" priority="27" stopIfTrue="1" operator="greaterThanOrEqual">
      <formula>1000</formula>
    </cfRule>
    <cfRule type="cellIs" dxfId="30" priority="28" stopIfTrue="1" operator="greaterThanOrEqual">
      <formula>500</formula>
    </cfRule>
    <cfRule type="cellIs" dxfId="29" priority="29" operator="greaterThanOrEqual">
      <formula>450</formula>
    </cfRule>
  </conditionalFormatting>
  <conditionalFormatting sqref="E2:F108">
    <cfRule type="cellIs" dxfId="28" priority="2" stopIfTrue="1" operator="greaterThan">
      <formula>99</formula>
    </cfRule>
    <cfRule type="cellIs" dxfId="27" priority="3" stopIfTrue="1" operator="greaterThan">
      <formula>49</formula>
    </cfRule>
  </conditionalFormatting>
  <conditionalFormatting sqref="G2:G108">
    <cfRule type="cellIs" dxfId="26" priority="4" stopIfTrue="1" operator="greaterThanOrEqual">
      <formula>100</formula>
    </cfRule>
    <cfRule type="cellIs" dxfId="25" priority="5" stopIfTrue="1" operator="greaterThanOrEqual">
      <formula>75</formula>
    </cfRule>
    <cfRule type="cellIs" dxfId="24" priority="6" stopIfTrue="1" operator="greaterThanOrEqual">
      <formula>50</formula>
    </cfRule>
    <cfRule type="cellIs" dxfId="23" priority="7" operator="greaterThanOrEqual">
      <formula>40</formula>
    </cfRule>
  </conditionalFormatting>
  <conditionalFormatting sqref="H2:H108">
    <cfRule type="cellIs" dxfId="22" priority="23" stopIfTrue="1" operator="greaterThanOrEqual">
      <formula>5</formula>
    </cfRule>
    <cfRule type="cellIs" dxfId="21" priority="24" stopIfTrue="1" operator="greaterThanOrEqual">
      <formula>3</formula>
    </cfRule>
  </conditionalFormatting>
  <conditionalFormatting sqref="I2:I108">
    <cfRule type="cellIs" dxfId="20" priority="30" stopIfTrue="1" operator="greaterThanOrEqual">
      <formula>3</formula>
    </cfRule>
    <cfRule type="cellIs" dxfId="19" priority="31" stopIfTrue="1" operator="greaterThanOrEqual">
      <formula>1</formula>
    </cfRule>
  </conditionalFormatting>
  <conditionalFormatting sqref="L2:L108">
    <cfRule type="expression" dxfId="18" priority="1">
      <formula>L2&gt;10</formula>
    </cfRule>
  </conditionalFormatting>
  <conditionalFormatting sqref="N2:O108">
    <cfRule type="cellIs" dxfId="17" priority="25" stopIfTrue="1" operator="greaterThanOrEqual">
      <formula>20</formula>
    </cfRule>
    <cfRule type="cellIs" dxfId="16" priority="26" stopIfTrue="1" operator="greaterThanOrEqual">
      <formula>10</formula>
    </cfRule>
  </conditionalFormatting>
  <conditionalFormatting sqref="T2:T108">
    <cfRule type="expression" dxfId="15" priority="8" stopIfTrue="1">
      <formula>IF(S2&lt;10,TRUE,FALSE)</formula>
    </cfRule>
    <cfRule type="cellIs" dxfId="14" priority="9" stopIfTrue="1" operator="lessThan">
      <formula>15</formula>
    </cfRule>
    <cfRule type="cellIs" dxfId="13" priority="10" stopIfTrue="1" operator="lessThan">
      <formula>20</formula>
    </cfRule>
    <cfRule type="cellIs" dxfId="12" priority="11" stopIfTrue="1" operator="lessThan">
      <formula>25</formula>
    </cfRule>
  </conditionalFormatting>
  <conditionalFormatting sqref="U2:U108">
    <cfRule type="expression" dxfId="11" priority="12" stopIfTrue="1">
      <formula>IF(Q2&lt;20,TRUE,FALSE)</formula>
    </cfRule>
    <cfRule type="cellIs" dxfId="10" priority="13" stopIfTrue="1" operator="lessThan">
      <formula>5</formula>
    </cfRule>
    <cfRule type="cellIs" dxfId="9" priority="14" stopIfTrue="1" operator="lessThan">
      <formula>6</formula>
    </cfRule>
    <cfRule type="cellIs" dxfId="8" priority="15" stopIfTrue="1" operator="lessThan">
      <formula>8</formula>
    </cfRule>
  </conditionalFormatting>
  <conditionalFormatting sqref="V2:V108">
    <cfRule type="expression" dxfId="7" priority="16" stopIfTrue="1">
      <formula>IF(S2&lt;10,TRUE,FALSE)</formula>
    </cfRule>
    <cfRule type="cellIs" dxfId="6" priority="17" stopIfTrue="1" operator="lessThanOrEqual">
      <formula>12</formula>
    </cfRule>
    <cfRule type="cellIs" dxfId="5" priority="18" stopIfTrue="1" operator="lessThan">
      <formula>18</formula>
    </cfRule>
    <cfRule type="cellIs" dxfId="4" priority="19" stopIfTrue="1" operator="lessThan">
      <formula>24</formula>
    </cfRule>
  </conditionalFormatting>
  <conditionalFormatting sqref="W2:W1000">
    <cfRule type="cellIs" dxfId="3" priority="32" stopIfTrue="1" operator="greaterThanOrEqual">
      <formula>5</formula>
    </cfRule>
  </conditionalFormatting>
  <conditionalFormatting sqref="X2:X1000">
    <cfRule type="expression" dxfId="2" priority="34">
      <formula>IF(W2&gt;=5,TRUE,FALSE)</formula>
    </cfRule>
  </conditionalFormatting>
  <conditionalFormatting sqref="Y2:Y1000">
    <cfRule type="expression" dxfId="1" priority="33">
      <formula>IF(W2&gt;=5,TRUE,FALSE)</formula>
    </cfRule>
  </conditionalFormatting>
  <pageMargins left="0.25" right="0.25" top="0.75" bottom="0.75" header="0" footer="0"/>
  <pageSetup fitToHeight="0" orientation="landscape" r:id="rId1"/>
  <headerFooter>
    <oddHeader>&amp;C000000NVCC All Time Stats - 2012 to 2023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6"/>
  <sheetViews>
    <sheetView workbookViewId="0">
      <selection activeCell="A7" sqref="A7:XFD7"/>
    </sheetView>
  </sheetViews>
  <sheetFormatPr defaultColWidth="14.41796875" defaultRowHeight="15" customHeight="1" x14ac:dyDescent="0.55000000000000004"/>
  <cols>
    <col min="1" max="1" width="19.68359375" customWidth="1"/>
    <col min="2" max="4" width="8.68359375" customWidth="1"/>
    <col min="5" max="5" width="23" customWidth="1"/>
    <col min="6" max="26" width="8.68359375" customWidth="1"/>
  </cols>
  <sheetData>
    <row r="1" spans="1:5" ht="14.25" customHeight="1" x14ac:dyDescent="0.55000000000000004">
      <c r="A1" s="21" t="str">
        <f>'ALL TIME'!A1</f>
        <v>Player</v>
      </c>
      <c r="B1" s="21" t="str">
        <f>'ALL TIME'!B1</f>
        <v>Matches</v>
      </c>
      <c r="C1" s="21" t="str">
        <f>'ALL TIME'!D1</f>
        <v>Runs</v>
      </c>
      <c r="D1" s="21" t="str">
        <f>'ALL TIME'!S1</f>
        <v>Wickets</v>
      </c>
      <c r="E1" s="21" t="s">
        <v>119</v>
      </c>
    </row>
    <row r="2" spans="1:5" ht="14.25" customHeight="1" x14ac:dyDescent="0.55000000000000004">
      <c r="A2" s="21" t="str">
        <f>'ALL TIME'!$A2</f>
        <v>Adhye, Abhijit</v>
      </c>
      <c r="B2" s="21">
        <f>'ALL TIME'!B2</f>
        <v>67</v>
      </c>
      <c r="C2" s="21">
        <f>'ALL TIME'!D2</f>
        <v>562</v>
      </c>
      <c r="D2" s="21">
        <f>'ALL TIME'!S2</f>
        <v>7</v>
      </c>
      <c r="E2" s="21">
        <f>'ALL TIME'!M2+'ALL TIME'!N2+'ALL TIME'!O2</f>
        <v>20</v>
      </c>
    </row>
    <row r="3" spans="1:5" ht="14.25" customHeight="1" x14ac:dyDescent="0.55000000000000004">
      <c r="A3" s="21" t="str">
        <f>'ALL TIME'!$A3</f>
        <v>Aggarwal, Abhijay</v>
      </c>
      <c r="B3" s="21">
        <f>'ALL TIME'!B3</f>
        <v>19</v>
      </c>
      <c r="C3" s="21">
        <f>'ALL TIME'!D3</f>
        <v>310</v>
      </c>
      <c r="D3" s="21">
        <f>'ALL TIME'!S3</f>
        <v>24</v>
      </c>
      <c r="E3" s="21">
        <f>'ALL TIME'!M3+'ALL TIME'!N3+'ALL TIME'!O3</f>
        <v>8</v>
      </c>
    </row>
    <row r="4" spans="1:5" ht="14.25" customHeight="1" x14ac:dyDescent="0.55000000000000004">
      <c r="A4" s="21" t="str">
        <f>'ALL TIME'!$A4</f>
        <v>Aquilina, David</v>
      </c>
      <c r="B4" s="21">
        <f>'ALL TIME'!B4</f>
        <v>1</v>
      </c>
      <c r="C4" s="21">
        <f>'ALL TIME'!D4</f>
        <v>0</v>
      </c>
      <c r="D4" s="21">
        <f>'ALL TIME'!S4</f>
        <v>0</v>
      </c>
      <c r="E4" s="21">
        <f>'ALL TIME'!M4+'ALL TIME'!N4+'ALL TIME'!O4</f>
        <v>0</v>
      </c>
    </row>
    <row r="5" spans="1:5" ht="14.25" customHeight="1" x14ac:dyDescent="0.55000000000000004">
      <c r="A5" s="21" t="str">
        <f>'ALL TIME'!$A5</f>
        <v>Arora, Vaneet</v>
      </c>
      <c r="B5" s="21">
        <f>'ALL TIME'!B5</f>
        <v>5</v>
      </c>
      <c r="C5" s="21">
        <f>'ALL TIME'!D5</f>
        <v>5</v>
      </c>
      <c r="D5" s="21">
        <f>'ALL TIME'!S5</f>
        <v>1</v>
      </c>
      <c r="E5" s="21">
        <f>'ALL TIME'!M5+'ALL TIME'!N5+'ALL TIME'!O5</f>
        <v>0</v>
      </c>
    </row>
    <row r="6" spans="1:5" ht="14.25" customHeight="1" x14ac:dyDescent="0.55000000000000004">
      <c r="A6" s="21" t="str">
        <f>'ALL TIME'!$A6</f>
        <v>Barrett, Jade</v>
      </c>
      <c r="B6" s="21">
        <f>'ALL TIME'!B6</f>
        <v>2</v>
      </c>
      <c r="C6" s="21">
        <f>'ALL TIME'!D6</f>
        <v>6</v>
      </c>
      <c r="D6" s="21">
        <f>'ALL TIME'!S6</f>
        <v>0</v>
      </c>
      <c r="E6" s="21">
        <f>'ALL TIME'!M6+'ALL TIME'!N6+'ALL TIME'!O6</f>
        <v>0</v>
      </c>
    </row>
    <row r="7" spans="1:5" ht="14.25" customHeight="1" x14ac:dyDescent="0.55000000000000004">
      <c r="A7" s="21" t="str">
        <f>'ALL TIME'!$A7</f>
        <v>Beveridge, Jason</v>
      </c>
      <c r="B7" s="21">
        <f>'ALL TIME'!B7</f>
        <v>44</v>
      </c>
      <c r="C7" s="21">
        <f>'ALL TIME'!D7</f>
        <v>639</v>
      </c>
      <c r="D7" s="21">
        <f>'ALL TIME'!S7</f>
        <v>20</v>
      </c>
      <c r="E7" s="21">
        <f>'ALL TIME'!M7+'ALL TIME'!N7+'ALL TIME'!O7</f>
        <v>28</v>
      </c>
    </row>
    <row r="8" spans="1:5" ht="14.25" customHeight="1" x14ac:dyDescent="0.55000000000000004">
      <c r="A8" s="21" t="str">
        <f>'ALL TIME'!$A8</f>
        <v>Bolch, Rob</v>
      </c>
      <c r="B8" s="21">
        <f>'ALL TIME'!B8</f>
        <v>78</v>
      </c>
      <c r="C8" s="21">
        <f>'ALL TIME'!D8</f>
        <v>598</v>
      </c>
      <c r="D8" s="21">
        <f>'ALL TIME'!S8</f>
        <v>93</v>
      </c>
      <c r="E8" s="21">
        <f>'ALL TIME'!M8+'ALL TIME'!N8+'ALL TIME'!O8</f>
        <v>12</v>
      </c>
    </row>
    <row r="9" spans="1:5" ht="14.25" customHeight="1" x14ac:dyDescent="0.55000000000000004">
      <c r="A9" s="21" t="str">
        <f>'ALL TIME'!$A9</f>
        <v>Bourke, Phil</v>
      </c>
      <c r="B9" s="21">
        <f>'ALL TIME'!B9</f>
        <v>95</v>
      </c>
      <c r="C9" s="21">
        <f>'ALL TIME'!D9</f>
        <v>948</v>
      </c>
      <c r="D9" s="21">
        <f>'ALL TIME'!S9</f>
        <v>1</v>
      </c>
      <c r="E9" s="21">
        <f>'ALL TIME'!M9+'ALL TIME'!N9+'ALL TIME'!O9</f>
        <v>85</v>
      </c>
    </row>
    <row r="10" spans="1:5" ht="14.25" customHeight="1" x14ac:dyDescent="0.55000000000000004">
      <c r="A10" s="21" t="str">
        <f>'ALL TIME'!$A10</f>
        <v>Buckley, Mark</v>
      </c>
      <c r="B10" s="21">
        <f>'ALL TIME'!B10</f>
        <v>9</v>
      </c>
      <c r="C10" s="21">
        <f>'ALL TIME'!D10</f>
        <v>14</v>
      </c>
      <c r="D10" s="21">
        <f>'ALL TIME'!S10</f>
        <v>3</v>
      </c>
      <c r="E10" s="21">
        <f>'ALL TIME'!M10+'ALL TIME'!N10+'ALL TIME'!O10</f>
        <v>2</v>
      </c>
    </row>
    <row r="11" spans="1:5" ht="14.25" customHeight="1" x14ac:dyDescent="0.55000000000000004">
      <c r="A11" s="21" t="str">
        <f>'ALL TIME'!$A11</f>
        <v>Buddo, Dayne</v>
      </c>
      <c r="B11" s="21">
        <f>'ALL TIME'!B11</f>
        <v>7</v>
      </c>
      <c r="C11" s="21">
        <f>'ALL TIME'!D11</f>
        <v>180</v>
      </c>
      <c r="D11" s="21">
        <f>'ALL TIME'!S11</f>
        <v>1</v>
      </c>
      <c r="E11" s="21">
        <f>'ALL TIME'!M11+'ALL TIME'!N11+'ALL TIME'!O11</f>
        <v>2</v>
      </c>
    </row>
    <row r="12" spans="1:5" ht="14.25" customHeight="1" x14ac:dyDescent="0.55000000000000004">
      <c r="A12" s="21" t="str">
        <f>'ALL TIME'!$A13</f>
        <v>Cahill, Damian</v>
      </c>
      <c r="B12" s="21">
        <f>'ALL TIME'!B13</f>
        <v>1</v>
      </c>
      <c r="C12" s="21">
        <f>'ALL TIME'!D13</f>
        <v>7</v>
      </c>
      <c r="D12" s="21">
        <f>'ALL TIME'!S13</f>
        <v>2</v>
      </c>
      <c r="E12" s="21">
        <f>'ALL TIME'!M13+'ALL TIME'!N13+'ALL TIME'!O13</f>
        <v>1</v>
      </c>
    </row>
    <row r="13" spans="1:5" ht="14.25" customHeight="1" x14ac:dyDescent="0.55000000000000004">
      <c r="A13" s="21" t="str">
        <f>'ALL TIME'!$A14</f>
        <v>Cameron, Peter</v>
      </c>
      <c r="B13" s="21">
        <f>'ALL TIME'!B14</f>
        <v>29</v>
      </c>
      <c r="C13" s="21">
        <f>'ALL TIME'!D14</f>
        <v>196</v>
      </c>
      <c r="D13" s="21">
        <f>'ALL TIME'!S14</f>
        <v>1</v>
      </c>
      <c r="E13" s="21">
        <f>'ALL TIME'!M14+'ALL TIME'!N14+'ALL TIME'!O14</f>
        <v>21</v>
      </c>
    </row>
    <row r="14" spans="1:5" ht="14.25" customHeight="1" x14ac:dyDescent="0.55000000000000004">
      <c r="A14" s="21" t="str">
        <f>'ALL TIME'!$A15</f>
        <v>Carson, Peter</v>
      </c>
      <c r="B14" s="21">
        <f>'ALL TIME'!B15</f>
        <v>121</v>
      </c>
      <c r="C14" s="21">
        <f>'ALL TIME'!D15</f>
        <v>749</v>
      </c>
      <c r="D14" s="21">
        <f>'ALL TIME'!S15</f>
        <v>31</v>
      </c>
      <c r="E14" s="21">
        <f>'ALL TIME'!M15+'ALL TIME'!N15+'ALL TIME'!O15</f>
        <v>66</v>
      </c>
    </row>
    <row r="15" spans="1:5" ht="14.25" customHeight="1" x14ac:dyDescent="0.55000000000000004">
      <c r="A15" s="21" t="str">
        <f>'ALL TIME'!$A16</f>
        <v>Cleland, Gus</v>
      </c>
      <c r="B15" s="21">
        <f>'ALL TIME'!B16</f>
        <v>15</v>
      </c>
      <c r="C15" s="21">
        <f>'ALL TIME'!D16</f>
        <v>34</v>
      </c>
      <c r="D15" s="21">
        <f>'ALL TIME'!S16</f>
        <v>17</v>
      </c>
      <c r="E15" s="21">
        <f>'ALL TIME'!M16+'ALL TIME'!N16+'ALL TIME'!O16</f>
        <v>1</v>
      </c>
    </row>
    <row r="16" spans="1:5" ht="14.25" customHeight="1" x14ac:dyDescent="0.55000000000000004">
      <c r="A16" s="21" t="str">
        <f>'ALL TIME'!$A17</f>
        <v>Curwood, Scott</v>
      </c>
      <c r="B16" s="21">
        <f>'ALL TIME'!B17</f>
        <v>34</v>
      </c>
      <c r="C16" s="21">
        <f>'ALL TIME'!D17</f>
        <v>277</v>
      </c>
      <c r="D16" s="21">
        <f>'ALL TIME'!S17</f>
        <v>11</v>
      </c>
      <c r="E16" s="21">
        <f>'ALL TIME'!M17+'ALL TIME'!N17+'ALL TIME'!O17</f>
        <v>11</v>
      </c>
    </row>
    <row r="17" spans="1:5" ht="14.25" customHeight="1" x14ac:dyDescent="0.55000000000000004">
      <c r="A17" s="21" t="str">
        <f>'ALL TIME'!$A18</f>
        <v>Das, Sorabh</v>
      </c>
      <c r="B17" s="21">
        <f>'ALL TIME'!B18</f>
        <v>56</v>
      </c>
      <c r="C17" s="21">
        <f>'ALL TIME'!D18</f>
        <v>788</v>
      </c>
      <c r="D17" s="21">
        <f>'ALL TIME'!S18</f>
        <v>47</v>
      </c>
      <c r="E17" s="21">
        <f>'ALL TIME'!M18+'ALL TIME'!N18+'ALL TIME'!O18</f>
        <v>20</v>
      </c>
    </row>
    <row r="18" spans="1:5" ht="14.25" customHeight="1" x14ac:dyDescent="0.55000000000000004">
      <c r="A18" s="21" t="str">
        <f>'ALL TIME'!$A19</f>
        <v>Dev, Abhinav</v>
      </c>
      <c r="B18" s="21">
        <f>'ALL TIME'!B19</f>
        <v>5</v>
      </c>
      <c r="C18" s="21">
        <f>'ALL TIME'!D19</f>
        <v>25</v>
      </c>
      <c r="D18" s="21">
        <f>'ALL TIME'!S19</f>
        <v>1</v>
      </c>
      <c r="E18" s="21">
        <f>'ALL TIME'!M19+'ALL TIME'!N19+'ALL TIME'!O19</f>
        <v>2</v>
      </c>
    </row>
    <row r="19" spans="1:5" ht="14.25" customHeight="1" x14ac:dyDescent="0.55000000000000004">
      <c r="A19" s="21" t="str">
        <f>'ALL TIME'!$A20</f>
        <v>Devnani, Raj</v>
      </c>
      <c r="B19" s="21">
        <f>'ALL TIME'!B20</f>
        <v>15</v>
      </c>
      <c r="C19" s="21">
        <f>'ALL TIME'!D20</f>
        <v>316</v>
      </c>
      <c r="D19" s="21">
        <f>'ALL TIME'!S20</f>
        <v>2</v>
      </c>
      <c r="E19" s="21">
        <f>'ALL TIME'!M20+'ALL TIME'!N20+'ALL TIME'!O20</f>
        <v>2</v>
      </c>
    </row>
    <row r="20" spans="1:5" ht="14.25" customHeight="1" x14ac:dyDescent="0.55000000000000004">
      <c r="A20" s="21" t="str">
        <f>'ALL TIME'!$A21</f>
        <v>Donegan, Tom</v>
      </c>
      <c r="B20" s="21">
        <f>'ALL TIME'!B21</f>
        <v>3</v>
      </c>
      <c r="C20" s="21">
        <f>'ALL TIME'!D21</f>
        <v>46</v>
      </c>
      <c r="D20" s="21">
        <f>'ALL TIME'!S21</f>
        <v>6</v>
      </c>
      <c r="E20" s="21">
        <f>'ALL TIME'!M21+'ALL TIME'!N21+'ALL TIME'!O21</f>
        <v>0</v>
      </c>
    </row>
    <row r="21" spans="1:5" ht="14.25" customHeight="1" x14ac:dyDescent="0.55000000000000004">
      <c r="A21" s="21" t="str">
        <f>'ALL TIME'!$A22</f>
        <v>Evanko, Jack</v>
      </c>
      <c r="B21" s="21">
        <f>'ALL TIME'!B22</f>
        <v>8</v>
      </c>
      <c r="C21" s="21">
        <f>'ALL TIME'!D22</f>
        <v>30</v>
      </c>
      <c r="D21" s="21">
        <f>'ALL TIME'!S22</f>
        <v>0</v>
      </c>
      <c r="E21" s="21">
        <f>'ALL TIME'!M22+'ALL TIME'!N22+'ALL TIME'!O22</f>
        <v>3</v>
      </c>
    </row>
    <row r="22" spans="1:5" ht="14.25" customHeight="1" x14ac:dyDescent="0.55000000000000004">
      <c r="A22" s="21" t="str">
        <f>'ALL TIME'!$A23</f>
        <v>Fenton, Bruce</v>
      </c>
      <c r="B22" s="21">
        <f>'ALL TIME'!B23</f>
        <v>7</v>
      </c>
      <c r="C22" s="21">
        <f>'ALL TIME'!D23</f>
        <v>27</v>
      </c>
      <c r="D22" s="21">
        <f>'ALL TIME'!S23</f>
        <v>2</v>
      </c>
      <c r="E22" s="21">
        <f>'ALL TIME'!M23+'ALL TIME'!N23+'ALL TIME'!O23</f>
        <v>1</v>
      </c>
    </row>
    <row r="23" spans="1:5" ht="14.25" customHeight="1" x14ac:dyDescent="0.55000000000000004">
      <c r="A23" s="21" t="str">
        <f>'ALL TIME'!$A24</f>
        <v>Foot, Adriaan</v>
      </c>
      <c r="B23" s="21">
        <f>'ALL TIME'!B24</f>
        <v>14</v>
      </c>
      <c r="C23" s="21">
        <f>'ALL TIME'!D24</f>
        <v>71</v>
      </c>
      <c r="D23" s="21">
        <f>'ALL TIME'!S24</f>
        <v>2</v>
      </c>
      <c r="E23" s="21">
        <f>'ALL TIME'!M24+'ALL TIME'!N24+'ALL TIME'!O24</f>
        <v>6</v>
      </c>
    </row>
    <row r="24" spans="1:5" ht="14.25" customHeight="1" x14ac:dyDescent="0.55000000000000004">
      <c r="A24" s="21" t="str">
        <f>'ALL TIME'!$A25</f>
        <v>Ford, Tim</v>
      </c>
      <c r="B24" s="21">
        <f>'ALL TIME'!B25</f>
        <v>4</v>
      </c>
      <c r="C24" s="21">
        <f>'ALL TIME'!D25</f>
        <v>129</v>
      </c>
      <c r="D24" s="21">
        <f>'ALL TIME'!S25</f>
        <v>6</v>
      </c>
      <c r="E24" s="21">
        <f>'ALL TIME'!M25+'ALL TIME'!N25+'ALL TIME'!O25</f>
        <v>2</v>
      </c>
    </row>
    <row r="25" spans="1:5" ht="14.25" customHeight="1" x14ac:dyDescent="0.55000000000000004">
      <c r="A25" s="21" t="str">
        <f>'ALL TIME'!$A26</f>
        <v>Grewal, Karan</v>
      </c>
      <c r="B25" s="21">
        <f>'ALL TIME'!B26</f>
        <v>85</v>
      </c>
      <c r="C25" s="21">
        <f>'ALL TIME'!D26</f>
        <v>1801</v>
      </c>
      <c r="D25" s="21">
        <f>'ALL TIME'!S26</f>
        <v>133</v>
      </c>
      <c r="E25" s="21">
        <f>'ALL TIME'!M26+'ALL TIME'!N26+'ALL TIME'!O26</f>
        <v>39</v>
      </c>
    </row>
    <row r="26" spans="1:5" ht="14.25" customHeight="1" x14ac:dyDescent="0.55000000000000004">
      <c r="A26" s="21" t="str">
        <f>'ALL TIME'!$A27</f>
        <v>Grover, Nikhil</v>
      </c>
      <c r="B26" s="21">
        <f>'ALL TIME'!B27</f>
        <v>17</v>
      </c>
      <c r="C26" s="21">
        <f>'ALL TIME'!D27</f>
        <v>277</v>
      </c>
      <c r="D26" s="21">
        <f>'ALL TIME'!S27</f>
        <v>15</v>
      </c>
      <c r="E26" s="21">
        <f>'ALL TIME'!M27+'ALL TIME'!N27+'ALL TIME'!O27</f>
        <v>9</v>
      </c>
    </row>
    <row r="27" spans="1:5" ht="14.25" customHeight="1" x14ac:dyDescent="0.55000000000000004">
      <c r="A27" s="21" t="str">
        <f>'ALL TIME'!$A28</f>
        <v>Healy, Andrew</v>
      </c>
      <c r="B27" s="21">
        <f>'ALL TIME'!B28</f>
        <v>111</v>
      </c>
      <c r="C27" s="21">
        <f>'ALL TIME'!D28</f>
        <v>260</v>
      </c>
      <c r="D27" s="21">
        <f>'ALL TIME'!S28</f>
        <v>111</v>
      </c>
      <c r="E27" s="21">
        <f>'ALL TIME'!M28+'ALL TIME'!N28+'ALL TIME'!O28</f>
        <v>22</v>
      </c>
    </row>
    <row r="28" spans="1:5" ht="14.25" customHeight="1" x14ac:dyDescent="0.55000000000000004">
      <c r="A28" s="21" t="str">
        <f>'ALL TIME'!$A29</f>
        <v>Healy, Caen</v>
      </c>
      <c r="B28" s="21">
        <f>'ALL TIME'!B29</f>
        <v>15</v>
      </c>
      <c r="C28" s="21">
        <f>'ALL TIME'!D29</f>
        <v>199</v>
      </c>
      <c r="D28" s="21">
        <f>'ALL TIME'!S29</f>
        <v>4</v>
      </c>
      <c r="E28" s="21">
        <f>'ALL TIME'!M29+'ALL TIME'!N29+'ALL TIME'!O29</f>
        <v>19</v>
      </c>
    </row>
    <row r="29" spans="1:5" ht="14.25" customHeight="1" x14ac:dyDescent="0.55000000000000004">
      <c r="A29" s="21" t="str">
        <f>'ALL TIME'!$A30</f>
        <v>Helme, Brendan</v>
      </c>
      <c r="B29" s="21">
        <f>'ALL TIME'!B30</f>
        <v>22</v>
      </c>
      <c r="C29" s="21">
        <f>'ALL TIME'!D30</f>
        <v>143</v>
      </c>
      <c r="D29" s="21">
        <f>'ALL TIME'!S30</f>
        <v>32</v>
      </c>
      <c r="E29" s="21">
        <f>'ALL TIME'!M30+'ALL TIME'!N30+'ALL TIME'!O30</f>
        <v>17</v>
      </c>
    </row>
    <row r="30" spans="1:5" ht="14.25" customHeight="1" x14ac:dyDescent="0.55000000000000004">
      <c r="A30" s="21" t="str">
        <f>'ALL TIME'!$A31</f>
        <v>Irwin, Tim</v>
      </c>
      <c r="B30" s="21">
        <f>'ALL TIME'!B31</f>
        <v>55</v>
      </c>
      <c r="C30" s="21">
        <f>'ALL TIME'!D31</f>
        <v>733</v>
      </c>
      <c r="D30" s="21">
        <f>'ALL TIME'!S31</f>
        <v>69</v>
      </c>
      <c r="E30" s="21">
        <f>'ALL TIME'!M31+'ALL TIME'!N31+'ALL TIME'!O31</f>
        <v>37</v>
      </c>
    </row>
    <row r="31" spans="1:5" ht="14.25" customHeight="1" x14ac:dyDescent="0.55000000000000004">
      <c r="A31" s="21" t="str">
        <f>'ALL TIME'!$A32</f>
        <v>Johnson, Jamie</v>
      </c>
      <c r="B31" s="21">
        <f>'ALL TIME'!B32</f>
        <v>46</v>
      </c>
      <c r="C31" s="21">
        <f>'ALL TIME'!D32</f>
        <v>182</v>
      </c>
      <c r="D31" s="21">
        <f>'ALL TIME'!S32</f>
        <v>1</v>
      </c>
      <c r="E31" s="21">
        <f>'ALL TIME'!M32+'ALL TIME'!N32+'ALL TIME'!O32</f>
        <v>17</v>
      </c>
    </row>
    <row r="32" spans="1:5" ht="14.25" customHeight="1" x14ac:dyDescent="0.55000000000000004">
      <c r="A32" s="21" t="str">
        <f>'ALL TIME'!$A33</f>
        <v>Jones, Graham</v>
      </c>
      <c r="B32" s="21">
        <f>'ALL TIME'!B33</f>
        <v>1</v>
      </c>
      <c r="C32" s="21">
        <f>'ALL TIME'!D33</f>
        <v>0</v>
      </c>
      <c r="D32" s="21">
        <f>'ALL TIME'!S33</f>
        <v>0</v>
      </c>
      <c r="E32" s="21">
        <f>'ALL TIME'!M33+'ALL TIME'!N33+'ALL TIME'!O33</f>
        <v>0</v>
      </c>
    </row>
    <row r="33" spans="1:5" ht="14.25" customHeight="1" x14ac:dyDescent="0.55000000000000004">
      <c r="A33" s="21" t="str">
        <f>'ALL TIME'!$A34</f>
        <v>Joshua, Sanjeev</v>
      </c>
      <c r="B33" s="21">
        <f>'ALL TIME'!B34</f>
        <v>23</v>
      </c>
      <c r="C33" s="21">
        <f>'ALL TIME'!D34</f>
        <v>100</v>
      </c>
      <c r="D33" s="21">
        <f>'ALL TIME'!S34</f>
        <v>6</v>
      </c>
      <c r="E33" s="21">
        <f>'ALL TIME'!M34+'ALL TIME'!N34+'ALL TIME'!O34</f>
        <v>0</v>
      </c>
    </row>
    <row r="34" spans="1:5" ht="14.25" customHeight="1" x14ac:dyDescent="0.55000000000000004">
      <c r="A34" s="21" t="str">
        <f>'ALL TIME'!$A35</f>
        <v>Kahn, Azam</v>
      </c>
      <c r="B34" s="21">
        <f>'ALL TIME'!B35</f>
        <v>2</v>
      </c>
      <c r="C34" s="21">
        <f>'ALL TIME'!D35</f>
        <v>13</v>
      </c>
      <c r="D34" s="21">
        <f>'ALL TIME'!S35</f>
        <v>2</v>
      </c>
      <c r="E34" s="21">
        <f>'ALL TIME'!M35+'ALL TIME'!N35+'ALL TIME'!O35</f>
        <v>3</v>
      </c>
    </row>
    <row r="35" spans="1:5" ht="14.25" customHeight="1" x14ac:dyDescent="0.55000000000000004">
      <c r="A35" s="21" t="str">
        <f>'ALL TIME'!$A36</f>
        <v>Kallepalli, Varun</v>
      </c>
      <c r="B35" s="21">
        <f>'ALL TIME'!B36</f>
        <v>2</v>
      </c>
      <c r="C35" s="21">
        <f>'ALL TIME'!D36</f>
        <v>39</v>
      </c>
      <c r="D35" s="21">
        <f>'ALL TIME'!S36</f>
        <v>1</v>
      </c>
      <c r="E35" s="21">
        <f>'ALL TIME'!M36+'ALL TIME'!N36+'ALL TIME'!O36</f>
        <v>2</v>
      </c>
    </row>
    <row r="36" spans="1:5" ht="14.25" customHeight="1" x14ac:dyDescent="0.55000000000000004">
      <c r="A36" s="21" t="str">
        <f>'ALL TIME'!$A37</f>
        <v>Karsan, Harish</v>
      </c>
      <c r="B36" s="21">
        <f>'ALL TIME'!B37</f>
        <v>6</v>
      </c>
      <c r="C36" s="21">
        <f>'ALL TIME'!D37</f>
        <v>6</v>
      </c>
      <c r="D36" s="21">
        <f>'ALL TIME'!S37</f>
        <v>0</v>
      </c>
      <c r="E36" s="21">
        <f>'ALL TIME'!M37+'ALL TIME'!N37+'ALL TIME'!O37</f>
        <v>2</v>
      </c>
    </row>
    <row r="37" spans="1:5" ht="14.25" customHeight="1" x14ac:dyDescent="0.55000000000000004">
      <c r="A37" s="21" t="str">
        <f>'ALL TIME'!$A38</f>
        <v>Kay, Tim</v>
      </c>
      <c r="B37" s="21">
        <f>'ALL TIME'!B38</f>
        <v>15</v>
      </c>
      <c r="C37" s="21">
        <f>'ALL TIME'!D38</f>
        <v>81</v>
      </c>
      <c r="D37" s="21">
        <f>'ALL TIME'!S38</f>
        <v>11</v>
      </c>
      <c r="E37" s="21">
        <f>'ALL TIME'!M38+'ALL TIME'!N38+'ALL TIME'!O38</f>
        <v>7</v>
      </c>
    </row>
    <row r="38" spans="1:5" ht="14.25" customHeight="1" x14ac:dyDescent="0.55000000000000004">
      <c r="A38" s="21" t="str">
        <f>'ALL TIME'!$A39</f>
        <v>Keene, Jeff</v>
      </c>
      <c r="B38" s="21">
        <f>'ALL TIME'!B39</f>
        <v>66</v>
      </c>
      <c r="C38" s="21">
        <f>'ALL TIME'!D39</f>
        <v>849</v>
      </c>
      <c r="D38" s="21">
        <f>'ALL TIME'!S39</f>
        <v>2</v>
      </c>
      <c r="E38" s="21">
        <f>'ALL TIME'!M39+'ALL TIME'!N39+'ALL TIME'!O39</f>
        <v>57</v>
      </c>
    </row>
    <row r="39" spans="1:5" ht="14.25" customHeight="1" x14ac:dyDescent="0.55000000000000004">
      <c r="A39" s="21" t="str">
        <f>'ALL TIME'!$A40</f>
        <v>Leake, John</v>
      </c>
      <c r="B39" s="21">
        <f>'ALL TIME'!B40</f>
        <v>13</v>
      </c>
      <c r="C39" s="21">
        <f>'ALL TIME'!D40</f>
        <v>870</v>
      </c>
      <c r="D39" s="21">
        <f>'ALL TIME'!S40</f>
        <v>14</v>
      </c>
      <c r="E39" s="21">
        <f>'ALL TIME'!M40+'ALL TIME'!N40+'ALL TIME'!O40</f>
        <v>6</v>
      </c>
    </row>
    <row r="40" spans="1:5" ht="14.25" customHeight="1" x14ac:dyDescent="0.55000000000000004">
      <c r="A40" s="21" t="str">
        <f>'ALL TIME'!$A41</f>
        <v>Lilley, Angus</v>
      </c>
      <c r="B40" s="21">
        <f>'ALL TIME'!B41</f>
        <v>1</v>
      </c>
      <c r="C40" s="21">
        <f>'ALL TIME'!D41</f>
        <v>0</v>
      </c>
      <c r="D40" s="21">
        <f>'ALL TIME'!S41</f>
        <v>1</v>
      </c>
      <c r="E40" s="21">
        <f>'ALL TIME'!M41+'ALL TIME'!N41+'ALL TIME'!O41</f>
        <v>0</v>
      </c>
    </row>
    <row r="41" spans="1:5" ht="14.25" customHeight="1" x14ac:dyDescent="0.55000000000000004">
      <c r="A41" s="21" t="str">
        <f>'ALL TIME'!$A42</f>
        <v>Loeki, Shane</v>
      </c>
      <c r="B41" s="21">
        <f>'ALL TIME'!B42</f>
        <v>4</v>
      </c>
      <c r="C41" s="21">
        <f>'ALL TIME'!D42</f>
        <v>7</v>
      </c>
      <c r="D41" s="21">
        <f>'ALL TIME'!S42</f>
        <v>4</v>
      </c>
      <c r="E41" s="21">
        <f>'ALL TIME'!M42+'ALL TIME'!N42+'ALL TIME'!O42</f>
        <v>2</v>
      </c>
    </row>
    <row r="42" spans="1:5" ht="14.25" customHeight="1" x14ac:dyDescent="0.55000000000000004">
      <c r="A42" s="21" t="str">
        <f>'ALL TIME'!$A43</f>
        <v>Lynch, Ryan</v>
      </c>
      <c r="B42" s="21">
        <f>'ALL TIME'!B43</f>
        <v>4</v>
      </c>
      <c r="C42" s="21">
        <f>'ALL TIME'!D43</f>
        <v>16</v>
      </c>
      <c r="D42" s="21">
        <f>'ALL TIME'!S43</f>
        <v>1</v>
      </c>
      <c r="E42" s="21">
        <f>'ALL TIME'!M43+'ALL TIME'!N43+'ALL TIME'!O43</f>
        <v>0</v>
      </c>
    </row>
    <row r="43" spans="1:5" ht="14.25" customHeight="1" x14ac:dyDescent="0.55000000000000004">
      <c r="A43" s="21" t="str">
        <f>'ALL TIME'!$A44</f>
        <v>Mackenzie, Martin</v>
      </c>
      <c r="B43" s="21">
        <f>'ALL TIME'!B44</f>
        <v>85</v>
      </c>
      <c r="C43" s="21">
        <f>'ALL TIME'!D44</f>
        <v>1412</v>
      </c>
      <c r="D43" s="21">
        <f>'ALL TIME'!S44</f>
        <v>68</v>
      </c>
      <c r="E43" s="21">
        <f>'ALL TIME'!M44+'ALL TIME'!N44+'ALL TIME'!O44</f>
        <v>52</v>
      </c>
    </row>
    <row r="44" spans="1:5" ht="14.25" customHeight="1" x14ac:dyDescent="0.55000000000000004">
      <c r="A44" s="21" t="str">
        <f>'ALL TIME'!$A45</f>
        <v>Madavan, Vinay</v>
      </c>
      <c r="B44" s="21">
        <f>'ALL TIME'!B45</f>
        <v>29</v>
      </c>
      <c r="C44" s="21">
        <f>'ALL TIME'!D45</f>
        <v>244</v>
      </c>
      <c r="D44" s="21">
        <f>'ALL TIME'!S45</f>
        <v>2</v>
      </c>
      <c r="E44" s="21">
        <f>'ALL TIME'!M45+'ALL TIME'!N45+'ALL TIME'!O45</f>
        <v>7</v>
      </c>
    </row>
    <row r="45" spans="1:5" ht="14.25" customHeight="1" x14ac:dyDescent="0.55000000000000004">
      <c r="A45" s="21" t="str">
        <f>'ALL TIME'!$A46</f>
        <v>Manogaran, Barry</v>
      </c>
      <c r="B45" s="21">
        <f>'ALL TIME'!B46</f>
        <v>1</v>
      </c>
      <c r="C45" s="21">
        <f>'ALL TIME'!D46</f>
        <v>21</v>
      </c>
      <c r="D45" s="21">
        <f>'ALL TIME'!S46</f>
        <v>0</v>
      </c>
      <c r="E45" s="21">
        <f>'ALL TIME'!M46+'ALL TIME'!N46+'ALL TIME'!O46</f>
        <v>0</v>
      </c>
    </row>
    <row r="46" spans="1:5" ht="14.25" customHeight="1" x14ac:dyDescent="0.55000000000000004">
      <c r="A46" s="21" t="str">
        <f>'ALL TIME'!$A47</f>
        <v>Maqsood, Adersh</v>
      </c>
      <c r="B46" s="21">
        <f>'ALL TIME'!B47</f>
        <v>66</v>
      </c>
      <c r="C46" s="21">
        <f>'ALL TIME'!D47</f>
        <v>695</v>
      </c>
      <c r="D46" s="21">
        <f>'ALL TIME'!S47</f>
        <v>72</v>
      </c>
      <c r="E46" s="21">
        <f>'ALL TIME'!M47+'ALL TIME'!N47+'ALL TIME'!O47</f>
        <v>35</v>
      </c>
    </row>
    <row r="47" spans="1:5" ht="14.25" customHeight="1" x14ac:dyDescent="0.55000000000000004">
      <c r="A47" s="21" t="str">
        <f>'ALL TIME'!$A49</f>
        <v>Marshall, Timothy</v>
      </c>
      <c r="B47" s="21">
        <f>'ALL TIME'!B49</f>
        <v>6</v>
      </c>
      <c r="C47" s="21">
        <f>'ALL TIME'!D49</f>
        <v>68</v>
      </c>
      <c r="D47" s="21">
        <f>'ALL TIME'!S49</f>
        <v>2</v>
      </c>
      <c r="E47" s="21">
        <f>'ALL TIME'!M49+'ALL TIME'!N49+'ALL TIME'!O49</f>
        <v>2</v>
      </c>
    </row>
    <row r="48" spans="1:5" ht="14.25" customHeight="1" x14ac:dyDescent="0.55000000000000004">
      <c r="A48" s="21" t="str">
        <f>'ALL TIME'!$A50</f>
        <v>Martin, Alistair</v>
      </c>
      <c r="B48" s="21">
        <f>'ALL TIME'!B50</f>
        <v>4</v>
      </c>
      <c r="C48" s="21">
        <f>'ALL TIME'!D50</f>
        <v>159</v>
      </c>
      <c r="D48" s="21">
        <f>'ALL TIME'!S50</f>
        <v>2</v>
      </c>
      <c r="E48" s="21">
        <f>'ALL TIME'!M50+'ALL TIME'!N50+'ALL TIME'!O50</f>
        <v>0</v>
      </c>
    </row>
    <row r="49" spans="1:5" ht="14.25" customHeight="1" x14ac:dyDescent="0.55000000000000004">
      <c r="A49" s="21" t="str">
        <f>'ALL TIME'!$A51</f>
        <v>Martin, Nick</v>
      </c>
      <c r="B49" s="21">
        <f>'ALL TIME'!B51</f>
        <v>20</v>
      </c>
      <c r="C49" s="21">
        <f>'ALL TIME'!D51</f>
        <v>190</v>
      </c>
      <c r="D49" s="21">
        <f>'ALL TIME'!S51</f>
        <v>24</v>
      </c>
      <c r="E49" s="21">
        <f>'ALL TIME'!M51+'ALL TIME'!N51+'ALL TIME'!O51</f>
        <v>12</v>
      </c>
    </row>
    <row r="50" spans="1:5" ht="14.25" customHeight="1" x14ac:dyDescent="0.55000000000000004">
      <c r="A50" s="21" t="str">
        <f>'ALL TIME'!$A52</f>
        <v>Mattner, Richard</v>
      </c>
      <c r="B50" s="21">
        <f>'ALL TIME'!B52</f>
        <v>3</v>
      </c>
      <c r="C50" s="21">
        <f>'ALL TIME'!D52</f>
        <v>161</v>
      </c>
      <c r="D50" s="21">
        <f>'ALL TIME'!S52</f>
        <v>5</v>
      </c>
      <c r="E50" s="21">
        <f>'ALL TIME'!M52+'ALL TIME'!N52+'ALL TIME'!O52</f>
        <v>1</v>
      </c>
    </row>
    <row r="51" spans="1:5" ht="14.25" customHeight="1" x14ac:dyDescent="0.55000000000000004">
      <c r="A51" s="21" t="str">
        <f>'ALL TIME'!$A53</f>
        <v>Mcdonald, Rob</v>
      </c>
      <c r="B51" s="21">
        <f>'ALL TIME'!B53</f>
        <v>2</v>
      </c>
      <c r="C51" s="21">
        <f>'ALL TIME'!D53</f>
        <v>11</v>
      </c>
      <c r="D51" s="21">
        <f>'ALL TIME'!S53</f>
        <v>0</v>
      </c>
      <c r="E51" s="21">
        <f>'ALL TIME'!M53+'ALL TIME'!N53+'ALL TIME'!O53</f>
        <v>0</v>
      </c>
    </row>
    <row r="52" spans="1:5" ht="14.25" customHeight="1" x14ac:dyDescent="0.55000000000000004">
      <c r="A52" s="21" t="str">
        <f>'ALL TIME'!$A54</f>
        <v>Mclean, Adrian</v>
      </c>
      <c r="B52" s="21">
        <f>'ALL TIME'!B54</f>
        <v>2</v>
      </c>
      <c r="C52" s="21">
        <f>'ALL TIME'!D54</f>
        <v>12</v>
      </c>
      <c r="D52" s="21">
        <f>'ALL TIME'!S54</f>
        <v>0</v>
      </c>
      <c r="E52" s="21">
        <f>'ALL TIME'!M54+'ALL TIME'!N54+'ALL TIME'!O54</f>
        <v>0</v>
      </c>
    </row>
    <row r="53" spans="1:5" ht="14.25" customHeight="1" x14ac:dyDescent="0.55000000000000004">
      <c r="A53" s="21" t="str">
        <f>'ALL TIME'!$A55</f>
        <v>Mills, Tim</v>
      </c>
      <c r="B53" s="21">
        <f>'ALL TIME'!B55</f>
        <v>19</v>
      </c>
      <c r="C53" s="21">
        <f>'ALL TIME'!D55</f>
        <v>52</v>
      </c>
      <c r="D53" s="21">
        <f>'ALL TIME'!S55</f>
        <v>24</v>
      </c>
      <c r="E53" s="21">
        <f>'ALL TIME'!M55+'ALL TIME'!N55+'ALL TIME'!O55</f>
        <v>8</v>
      </c>
    </row>
    <row r="54" spans="1:5" ht="14.25" customHeight="1" x14ac:dyDescent="0.55000000000000004">
      <c r="A54" s="21" t="str">
        <f>'ALL TIME'!$A56</f>
        <v>Modi, Dipen</v>
      </c>
      <c r="B54" s="21">
        <f>'ALL TIME'!B56</f>
        <v>3</v>
      </c>
      <c r="C54" s="21">
        <f>'ALL TIME'!D56</f>
        <v>21</v>
      </c>
      <c r="D54" s="21">
        <f>'ALL TIME'!S56</f>
        <v>0</v>
      </c>
      <c r="E54" s="21">
        <f>'ALL TIME'!M56+'ALL TIME'!N56+'ALL TIME'!O56</f>
        <v>2</v>
      </c>
    </row>
    <row r="55" spans="1:5" ht="14.25" customHeight="1" x14ac:dyDescent="0.55000000000000004">
      <c r="A55" s="21" t="str">
        <f>'ALL TIME'!$A57</f>
        <v>Moorhouse, Dale</v>
      </c>
      <c r="B55" s="21">
        <f>'ALL TIME'!B57</f>
        <v>13</v>
      </c>
      <c r="C55" s="21">
        <f>'ALL TIME'!D57</f>
        <v>333</v>
      </c>
      <c r="D55" s="21">
        <f>'ALL TIME'!S57</f>
        <v>14</v>
      </c>
      <c r="E55" s="21">
        <f>'ALL TIME'!M57+'ALL TIME'!N57+'ALL TIME'!O57</f>
        <v>10</v>
      </c>
    </row>
    <row r="56" spans="1:5" ht="14.25" customHeight="1" x14ac:dyDescent="0.55000000000000004">
      <c r="A56" s="21" t="str">
        <f>'ALL TIME'!$A58</f>
        <v>Nancarrow, Bill</v>
      </c>
      <c r="B56" s="21">
        <f>'ALL TIME'!B58</f>
        <v>15</v>
      </c>
      <c r="C56" s="21">
        <f>'ALL TIME'!D58</f>
        <v>323</v>
      </c>
      <c r="D56" s="21">
        <f>'ALL TIME'!S58</f>
        <v>2</v>
      </c>
      <c r="E56" s="21">
        <f>'ALL TIME'!M58+'ALL TIME'!N58+'ALL TIME'!O58</f>
        <v>7</v>
      </c>
    </row>
    <row r="57" spans="1:5" ht="14.25" customHeight="1" x14ac:dyDescent="0.55000000000000004">
      <c r="A57" s="21" t="str">
        <f>'ALL TIME'!$A59</f>
        <v>Naresh, Sai</v>
      </c>
      <c r="B57" s="21">
        <f>'ALL TIME'!B59</f>
        <v>5</v>
      </c>
      <c r="C57" s="21">
        <f>'ALL TIME'!D59</f>
        <v>85</v>
      </c>
      <c r="D57" s="21">
        <f>'ALL TIME'!S59</f>
        <v>2</v>
      </c>
      <c r="E57" s="21">
        <f>'ALL TIME'!M59+'ALL TIME'!N59+'ALL TIME'!O59</f>
        <v>2</v>
      </c>
    </row>
    <row r="58" spans="1:5" ht="14.25" customHeight="1" x14ac:dyDescent="0.55000000000000004">
      <c r="A58" s="21" t="str">
        <f>'ALL TIME'!$A60</f>
        <v>Nethaway, Tyler</v>
      </c>
      <c r="B58" s="21">
        <f>'ALL TIME'!B60</f>
        <v>9</v>
      </c>
      <c r="C58" s="21">
        <f>'ALL TIME'!D60</f>
        <v>35</v>
      </c>
      <c r="D58" s="21">
        <f>'ALL TIME'!S60</f>
        <v>0</v>
      </c>
      <c r="E58" s="21">
        <f>'ALL TIME'!M60+'ALL TIME'!N60+'ALL TIME'!O60</f>
        <v>10</v>
      </c>
    </row>
    <row r="59" spans="1:5" ht="14.25" customHeight="1" x14ac:dyDescent="0.55000000000000004">
      <c r="A59" s="21" t="str">
        <f>'ALL TIME'!$A61</f>
        <v>Nolan, Colin</v>
      </c>
      <c r="B59" s="21">
        <f>'ALL TIME'!B61</f>
        <v>6</v>
      </c>
      <c r="C59" s="21">
        <f>'ALL TIME'!D61</f>
        <v>20</v>
      </c>
      <c r="D59" s="21">
        <f>'ALL TIME'!S61</f>
        <v>2</v>
      </c>
      <c r="E59" s="21">
        <f>'ALL TIME'!M61+'ALL TIME'!N61+'ALL TIME'!O61</f>
        <v>2</v>
      </c>
    </row>
    <row r="60" spans="1:5" ht="14.25" customHeight="1" x14ac:dyDescent="0.55000000000000004">
      <c r="A60" s="21" t="str">
        <f>'ALL TIME'!$A62</f>
        <v>Ojha, Bijoy</v>
      </c>
      <c r="B60" s="21">
        <f>'ALL TIME'!B62</f>
        <v>53</v>
      </c>
      <c r="C60" s="21">
        <f>'ALL TIME'!D62</f>
        <v>1062</v>
      </c>
      <c r="D60" s="21">
        <f>'ALL TIME'!S62</f>
        <v>36</v>
      </c>
      <c r="E60" s="21">
        <f>'ALL TIME'!M62+'ALL TIME'!N62+'ALL TIME'!O62</f>
        <v>17</v>
      </c>
    </row>
    <row r="61" spans="1:5" ht="14.25" customHeight="1" x14ac:dyDescent="0.55000000000000004">
      <c r="A61" s="21" t="str">
        <f>'ALL TIME'!$A63</f>
        <v>O'Neil, Patrick</v>
      </c>
      <c r="B61" s="21">
        <f>'ALL TIME'!B63</f>
        <v>6</v>
      </c>
      <c r="C61" s="21">
        <f>'ALL TIME'!D63</f>
        <v>48</v>
      </c>
      <c r="D61" s="21">
        <f>'ALL TIME'!S63</f>
        <v>3</v>
      </c>
      <c r="E61" s="21">
        <f>'ALL TIME'!M63+'ALL TIME'!N63+'ALL TIME'!O63</f>
        <v>6</v>
      </c>
    </row>
    <row r="62" spans="1:5" ht="14.25" customHeight="1" x14ac:dyDescent="0.55000000000000004">
      <c r="A62" s="21" t="str">
        <f>'ALL TIME'!$A64</f>
        <v>Pandya, Arjun</v>
      </c>
      <c r="B62" s="21">
        <f>'ALL TIME'!B64</f>
        <v>3</v>
      </c>
      <c r="C62" s="21">
        <f>'ALL TIME'!D64</f>
        <v>61</v>
      </c>
      <c r="D62" s="21">
        <f>'ALL TIME'!S64</f>
        <v>0</v>
      </c>
      <c r="E62" s="21">
        <f>'ALL TIME'!M64+'ALL TIME'!N64+'ALL TIME'!O64</f>
        <v>2</v>
      </c>
    </row>
    <row r="63" spans="1:5" ht="14.25" customHeight="1" x14ac:dyDescent="0.55000000000000004">
      <c r="A63" s="21" t="str">
        <f>'ALL TIME'!$A65</f>
        <v>Pantavaidya, Amrish</v>
      </c>
      <c r="B63" s="21">
        <f>'ALL TIME'!B65</f>
        <v>2</v>
      </c>
      <c r="C63" s="21">
        <f>'ALL TIME'!D65</f>
        <v>54</v>
      </c>
      <c r="D63" s="21">
        <f>'ALL TIME'!S65</f>
        <v>0</v>
      </c>
      <c r="E63" s="21">
        <f>'ALL TIME'!M65+'ALL TIME'!N65+'ALL TIME'!O65</f>
        <v>0</v>
      </c>
    </row>
    <row r="64" spans="1:5" ht="14.25" customHeight="1" x14ac:dyDescent="0.55000000000000004">
      <c r="A64" s="21" t="str">
        <f>'ALL TIME'!$A66</f>
        <v>Parashar, Bobby</v>
      </c>
      <c r="B64" s="21">
        <f>'ALL TIME'!B66</f>
        <v>1</v>
      </c>
      <c r="C64" s="21">
        <f>'ALL TIME'!D66</f>
        <v>1</v>
      </c>
      <c r="D64" s="21">
        <f>'ALL TIME'!S66</f>
        <v>0</v>
      </c>
      <c r="E64" s="21">
        <f>'ALL TIME'!M66+'ALL TIME'!N66+'ALL TIME'!O66</f>
        <v>2</v>
      </c>
    </row>
    <row r="65" spans="1:5" ht="14.25" customHeight="1" x14ac:dyDescent="0.55000000000000004">
      <c r="A65" s="21" t="str">
        <f>'ALL TIME'!$A67</f>
        <v>Parrish, Tony</v>
      </c>
      <c r="B65" s="21">
        <f>'ALL TIME'!B67</f>
        <v>4</v>
      </c>
      <c r="C65" s="21">
        <f>'ALL TIME'!D67</f>
        <v>14</v>
      </c>
      <c r="D65" s="21">
        <f>'ALL TIME'!S67</f>
        <v>4</v>
      </c>
      <c r="E65" s="21">
        <f>'ALL TIME'!M67+'ALL TIME'!N67+'ALL TIME'!O67</f>
        <v>0</v>
      </c>
    </row>
    <row r="66" spans="1:5" ht="14.25" customHeight="1" x14ac:dyDescent="0.55000000000000004">
      <c r="A66" s="21" t="str">
        <f>'ALL TIME'!$A68</f>
        <v>Peacock, Bernie</v>
      </c>
      <c r="B66" s="21">
        <f>'ALL TIME'!B68</f>
        <v>96</v>
      </c>
      <c r="C66" s="21">
        <f>'ALL TIME'!D68</f>
        <v>435</v>
      </c>
      <c r="D66" s="21">
        <f>'ALL TIME'!S68</f>
        <v>137</v>
      </c>
      <c r="E66" s="21">
        <f>'ALL TIME'!M68+'ALL TIME'!N68+'ALL TIME'!O68</f>
        <v>34</v>
      </c>
    </row>
    <row r="67" spans="1:5" ht="14.25" customHeight="1" x14ac:dyDescent="0.55000000000000004">
      <c r="A67" s="21" t="str">
        <f>'ALL TIME'!$A69</f>
        <v>Radloff, Jake</v>
      </c>
      <c r="B67" s="21">
        <f>'ALL TIME'!B69</f>
        <v>27</v>
      </c>
      <c r="C67" s="21">
        <f>'ALL TIME'!D69</f>
        <v>486</v>
      </c>
      <c r="D67" s="21">
        <f>'ALL TIME'!S69</f>
        <v>26</v>
      </c>
      <c r="E67" s="21">
        <f>'ALL TIME'!M69+'ALL TIME'!N69+'ALL TIME'!O69</f>
        <v>31</v>
      </c>
    </row>
    <row r="68" spans="1:5" ht="14.25" customHeight="1" x14ac:dyDescent="0.55000000000000004">
      <c r="A68" s="21" t="str">
        <f>'ALL TIME'!$A70</f>
        <v>Read, Stuart</v>
      </c>
      <c r="B68" s="21">
        <f>'ALL TIME'!B70</f>
        <v>1</v>
      </c>
      <c r="C68" s="21">
        <f>'ALL TIME'!D70</f>
        <v>20</v>
      </c>
      <c r="D68" s="21">
        <f>'ALL TIME'!S70</f>
        <v>1</v>
      </c>
      <c r="E68" s="21">
        <f>'ALL TIME'!M70+'ALL TIME'!N70+'ALL TIME'!O70</f>
        <v>0</v>
      </c>
    </row>
    <row r="69" spans="1:5" ht="14.25" customHeight="1" x14ac:dyDescent="0.55000000000000004">
      <c r="A69" s="21" t="str">
        <f>'ALL TIME'!$A71</f>
        <v>Reddy, Nitin</v>
      </c>
      <c r="B69" s="21">
        <f>'ALL TIME'!B71</f>
        <v>4</v>
      </c>
      <c r="C69" s="21">
        <f>'ALL TIME'!D71</f>
        <v>124</v>
      </c>
      <c r="D69" s="21">
        <f>'ALL TIME'!S71</f>
        <v>1</v>
      </c>
      <c r="E69" s="21">
        <f>'ALL TIME'!M71+'ALL TIME'!N71+'ALL TIME'!O71</f>
        <v>6</v>
      </c>
    </row>
    <row r="70" spans="1:5" ht="14.25" customHeight="1" x14ac:dyDescent="0.55000000000000004">
      <c r="A70" s="21" t="str">
        <f>'ALL TIME'!$A72</f>
        <v>Reddy, Shankar</v>
      </c>
      <c r="B70" s="21">
        <f>'ALL TIME'!B72</f>
        <v>1</v>
      </c>
      <c r="C70" s="21">
        <f>'ALL TIME'!D72</f>
        <v>0</v>
      </c>
      <c r="D70" s="21">
        <f>'ALL TIME'!S72</f>
        <v>0</v>
      </c>
      <c r="E70" s="21">
        <f>'ALL TIME'!M72+'ALL TIME'!N72+'ALL TIME'!O72</f>
        <v>0</v>
      </c>
    </row>
    <row r="71" spans="1:5" ht="14.25" customHeight="1" x14ac:dyDescent="0.55000000000000004">
      <c r="A71" s="21" t="str">
        <f>'ALL TIME'!$A73</f>
        <v>Richardson, Clive</v>
      </c>
      <c r="B71" s="21">
        <f>'ALL TIME'!B73</f>
        <v>38</v>
      </c>
      <c r="C71" s="21">
        <f>'ALL TIME'!D73</f>
        <v>148</v>
      </c>
      <c r="D71" s="21">
        <f>'ALL TIME'!S73</f>
        <v>0</v>
      </c>
      <c r="E71" s="21">
        <f>'ALL TIME'!M73+'ALL TIME'!N73+'ALL TIME'!O73</f>
        <v>12</v>
      </c>
    </row>
    <row r="72" spans="1:5" ht="14.25" customHeight="1" x14ac:dyDescent="0.55000000000000004">
      <c r="A72" s="21" t="str">
        <f>'ALL TIME'!$A74</f>
        <v>Ritchie, Leigh</v>
      </c>
      <c r="B72" s="21">
        <f>'ALL TIME'!B74</f>
        <v>21</v>
      </c>
      <c r="C72" s="21">
        <f>'ALL TIME'!D74</f>
        <v>112</v>
      </c>
      <c r="D72" s="21">
        <f>'ALL TIME'!S74</f>
        <v>3</v>
      </c>
      <c r="E72" s="21">
        <f>'ALL TIME'!M74+'ALL TIME'!N74+'ALL TIME'!O74</f>
        <v>6</v>
      </c>
    </row>
    <row r="73" spans="1:5" ht="14.25" customHeight="1" x14ac:dyDescent="0.55000000000000004">
      <c r="A73" s="21" t="str">
        <f>'ALL TIME'!$A75</f>
        <v>Ruddick, Bruce</v>
      </c>
      <c r="B73" s="21">
        <f>'ALL TIME'!B75</f>
        <v>1</v>
      </c>
      <c r="C73" s="21">
        <f>'ALL TIME'!D75</f>
        <v>9</v>
      </c>
      <c r="D73" s="21">
        <f>'ALL TIME'!S75</f>
        <v>0</v>
      </c>
      <c r="E73" s="21">
        <f>'ALL TIME'!M75+'ALL TIME'!N75+'ALL TIME'!O75</f>
        <v>0</v>
      </c>
    </row>
    <row r="74" spans="1:5" ht="14.25" customHeight="1" x14ac:dyDescent="0.55000000000000004">
      <c r="A74" s="21" t="str">
        <f>'ALL TIME'!$A76</f>
        <v>Rule, Michael</v>
      </c>
      <c r="B74" s="21">
        <f>'ALL TIME'!B76</f>
        <v>13</v>
      </c>
      <c r="C74" s="21">
        <f>'ALL TIME'!D76</f>
        <v>104</v>
      </c>
      <c r="D74" s="21">
        <f>'ALL TIME'!S76</f>
        <v>0</v>
      </c>
      <c r="E74" s="21">
        <f>'ALL TIME'!M76+'ALL TIME'!N76+'ALL TIME'!O76</f>
        <v>1</v>
      </c>
    </row>
    <row r="75" spans="1:5" ht="14.25" customHeight="1" x14ac:dyDescent="0.55000000000000004">
      <c r="A75" s="21" t="str">
        <f>'ALL TIME'!$A77</f>
        <v>Safdari, Mujtaba</v>
      </c>
      <c r="B75" s="21">
        <f>'ALL TIME'!B77</f>
        <v>6</v>
      </c>
      <c r="C75" s="21">
        <f>'ALL TIME'!D77</f>
        <v>14</v>
      </c>
      <c r="D75" s="21">
        <f>'ALL TIME'!S77</f>
        <v>2</v>
      </c>
      <c r="E75" s="21">
        <f>'ALL TIME'!M77+'ALL TIME'!N77+'ALL TIME'!O77</f>
        <v>2</v>
      </c>
    </row>
    <row r="76" spans="1:5" ht="14.25" customHeight="1" x14ac:dyDescent="0.55000000000000004">
      <c r="A76" s="21" t="str">
        <f>'ALL TIME'!$A78</f>
        <v>Safdari,Mustafa</v>
      </c>
      <c r="B76" s="21">
        <f>'ALL TIME'!B78</f>
        <v>5</v>
      </c>
      <c r="C76" s="21">
        <f>'ALL TIME'!D78</f>
        <v>16</v>
      </c>
      <c r="D76" s="21">
        <f>'ALL TIME'!S78</f>
        <v>7</v>
      </c>
      <c r="E76" s="21">
        <f>'ALL TIME'!M78+'ALL TIME'!N78+'ALL TIME'!O78</f>
        <v>2</v>
      </c>
    </row>
    <row r="77" spans="1:5" ht="14.25" customHeight="1" x14ac:dyDescent="0.55000000000000004">
      <c r="A77" s="21" t="str">
        <f>'ALL TIME'!$A79</f>
        <v>Sander, Peter</v>
      </c>
      <c r="B77" s="21">
        <f>'ALL TIME'!B79</f>
        <v>38</v>
      </c>
      <c r="C77" s="21">
        <f>'ALL TIME'!D79</f>
        <v>249</v>
      </c>
      <c r="D77" s="21">
        <f>'ALL TIME'!S79</f>
        <v>7</v>
      </c>
      <c r="E77" s="21">
        <f>'ALL TIME'!M79+'ALL TIME'!N79+'ALL TIME'!O79</f>
        <v>15</v>
      </c>
    </row>
    <row r="78" spans="1:5" ht="14.25" customHeight="1" x14ac:dyDescent="0.55000000000000004">
      <c r="A78" s="21" t="str">
        <f>'ALL TIME'!$A80</f>
        <v>Sawle, Damian</v>
      </c>
      <c r="B78" s="21">
        <f>'ALL TIME'!B80</f>
        <v>8</v>
      </c>
      <c r="C78" s="21">
        <f>'ALL TIME'!D80</f>
        <v>3</v>
      </c>
      <c r="D78" s="21">
        <f>'ALL TIME'!S80</f>
        <v>0</v>
      </c>
      <c r="E78" s="21">
        <f>'ALL TIME'!M80+'ALL TIME'!N80+'ALL TIME'!O80</f>
        <v>1</v>
      </c>
    </row>
    <row r="79" spans="1:5" ht="14.25" customHeight="1" x14ac:dyDescent="0.55000000000000004">
      <c r="A79" s="21" t="str">
        <f>'ALL TIME'!$A81</f>
        <v>Shafi, Amir</v>
      </c>
      <c r="B79" s="21">
        <f>'ALL TIME'!B81</f>
        <v>6</v>
      </c>
      <c r="C79" s="21">
        <f>'ALL TIME'!D81</f>
        <v>21</v>
      </c>
      <c r="D79" s="21">
        <f>'ALL TIME'!S81</f>
        <v>6</v>
      </c>
      <c r="E79" s="21">
        <f>'ALL TIME'!M81+'ALL TIME'!N81+'ALL TIME'!O81</f>
        <v>1</v>
      </c>
    </row>
    <row r="80" spans="1:5" ht="14.25" customHeight="1" x14ac:dyDescent="0.55000000000000004">
      <c r="A80" s="21" t="str">
        <f>'ALL TIME'!$A82</f>
        <v>Singh, Amritpal</v>
      </c>
      <c r="B80" s="21">
        <f>'ALL TIME'!B82</f>
        <v>20</v>
      </c>
      <c r="C80" s="21">
        <f>'ALL TIME'!D82</f>
        <v>585</v>
      </c>
      <c r="D80" s="21">
        <f>'ALL TIME'!S82</f>
        <v>36</v>
      </c>
      <c r="E80" s="21">
        <f>'ALL TIME'!M82+'ALL TIME'!N82+'ALL TIME'!O82</f>
        <v>12</v>
      </c>
    </row>
    <row r="81" spans="1:5" ht="14.25" customHeight="1" x14ac:dyDescent="0.55000000000000004">
      <c r="A81" s="21" t="str">
        <f>'ALL TIME'!$A83</f>
        <v>Singh, Chandanpreet</v>
      </c>
      <c r="B81" s="21">
        <f>'ALL TIME'!B83</f>
        <v>14</v>
      </c>
      <c r="C81" s="21">
        <f>'ALL TIME'!D83</f>
        <v>168</v>
      </c>
      <c r="D81" s="21">
        <f>'ALL TIME'!S83</f>
        <v>8</v>
      </c>
      <c r="E81" s="21">
        <f>'ALL TIME'!M83+'ALL TIME'!N83+'ALL TIME'!O83</f>
        <v>11</v>
      </c>
    </row>
    <row r="82" spans="1:5" ht="14.25" customHeight="1" x14ac:dyDescent="0.55000000000000004">
      <c r="A82" s="21" t="str">
        <f>'ALL TIME'!$A84</f>
        <v>Singh, Harjit</v>
      </c>
      <c r="B82" s="21">
        <f>'ALL TIME'!B84</f>
        <v>32</v>
      </c>
      <c r="C82" s="21">
        <f>'ALL TIME'!D84</f>
        <v>564</v>
      </c>
      <c r="D82" s="21">
        <f>'ALL TIME'!S84</f>
        <v>13</v>
      </c>
      <c r="E82" s="21">
        <f>'ALL TIME'!M84+'ALL TIME'!N84+'ALL TIME'!O84</f>
        <v>15</v>
      </c>
    </row>
    <row r="83" spans="1:5" ht="14.25" customHeight="1" x14ac:dyDescent="0.55000000000000004">
      <c r="A83" s="21" t="str">
        <f>'ALL TIME'!$A85</f>
        <v>Singh, Inderjeet</v>
      </c>
      <c r="B83" s="21">
        <f>'ALL TIME'!B85</f>
        <v>13</v>
      </c>
      <c r="C83" s="21">
        <f>'ALL TIME'!D85</f>
        <v>415</v>
      </c>
      <c r="D83" s="21">
        <f>'ALL TIME'!S85</f>
        <v>21</v>
      </c>
      <c r="E83" s="21">
        <f>'ALL TIME'!M85+'ALL TIME'!N85+'ALL TIME'!O85</f>
        <v>14</v>
      </c>
    </row>
    <row r="84" spans="1:5" ht="14.25" customHeight="1" x14ac:dyDescent="0.55000000000000004">
      <c r="A84" s="21" t="str">
        <f>'ALL TIME'!$A86</f>
        <v>Singh, Kiranpreet</v>
      </c>
      <c r="B84" s="21">
        <f>'ALL TIME'!B86</f>
        <v>19</v>
      </c>
      <c r="C84" s="21">
        <f>'ALL TIME'!D86</f>
        <v>164</v>
      </c>
      <c r="D84" s="21">
        <f>'ALL TIME'!S86</f>
        <v>31</v>
      </c>
      <c r="E84" s="21">
        <f>'ALL TIME'!M86+'ALL TIME'!N86+'ALL TIME'!O86</f>
        <v>6</v>
      </c>
    </row>
    <row r="85" spans="1:5" ht="14.25" customHeight="1" x14ac:dyDescent="0.55000000000000004">
      <c r="A85" s="21" t="str">
        <f>'ALL TIME'!$A87</f>
        <v>Singh, Sarabjit</v>
      </c>
      <c r="B85" s="21">
        <f>'ALL TIME'!B87</f>
        <v>15</v>
      </c>
      <c r="C85" s="21">
        <f>'ALL TIME'!D87</f>
        <v>245</v>
      </c>
      <c r="D85" s="21">
        <f>'ALL TIME'!S87</f>
        <v>10</v>
      </c>
      <c r="E85" s="21">
        <f>'ALL TIME'!M87+'ALL TIME'!N87+'ALL TIME'!O87</f>
        <v>8</v>
      </c>
    </row>
    <row r="86" spans="1:5" ht="14.25" customHeight="1" x14ac:dyDescent="0.55000000000000004">
      <c r="A86" s="21" t="str">
        <f>'ALL TIME'!$A88</f>
        <v>Singh, Sukhvirsra</v>
      </c>
      <c r="B86" s="21">
        <f>'ALL TIME'!B88</f>
        <v>6</v>
      </c>
      <c r="C86" s="21">
        <f>'ALL TIME'!D88</f>
        <v>196</v>
      </c>
      <c r="D86" s="21">
        <f>'ALL TIME'!S88</f>
        <v>3</v>
      </c>
      <c r="E86" s="21">
        <f>'ALL TIME'!M88+'ALL TIME'!N88+'ALL TIME'!O88</f>
        <v>4</v>
      </c>
    </row>
    <row r="87" spans="1:5" ht="14.25" customHeight="1" x14ac:dyDescent="0.55000000000000004">
      <c r="A87" s="21" t="str">
        <f>'ALL TIME'!$A89</f>
        <v>Solanki, Nadeem</v>
      </c>
      <c r="B87" s="21">
        <f>'ALL TIME'!B89</f>
        <v>1</v>
      </c>
      <c r="C87" s="21">
        <f>'ALL TIME'!D89</f>
        <v>1</v>
      </c>
      <c r="D87" s="21">
        <f>'ALL TIME'!S89</f>
        <v>2</v>
      </c>
      <c r="E87" s="21">
        <f>'ALL TIME'!M89+'ALL TIME'!N89+'ALL TIME'!O89</f>
        <v>0</v>
      </c>
    </row>
    <row r="88" spans="1:5" ht="14.25" customHeight="1" x14ac:dyDescent="0.55000000000000004">
      <c r="A88" s="21" t="str">
        <f>'ALL TIME'!$A90</f>
        <v>Stern, Nathan</v>
      </c>
      <c r="B88" s="21">
        <f>'ALL TIME'!B90</f>
        <v>5</v>
      </c>
      <c r="C88" s="21">
        <f>'ALL TIME'!D90</f>
        <v>3</v>
      </c>
      <c r="D88" s="21">
        <f>'ALL TIME'!S90</f>
        <v>0</v>
      </c>
      <c r="E88" s="21">
        <f>'ALL TIME'!M90+'ALL TIME'!N90+'ALL TIME'!O90</f>
        <v>0</v>
      </c>
    </row>
    <row r="89" spans="1:5" ht="14.25" customHeight="1" x14ac:dyDescent="0.55000000000000004">
      <c r="A89" s="21" t="str">
        <f>'ALL TIME'!$A91</f>
        <v>Takhar, Hardeep</v>
      </c>
      <c r="B89" s="21">
        <f>'ALL TIME'!B91</f>
        <v>6</v>
      </c>
      <c r="C89" s="21">
        <f>'ALL TIME'!D91</f>
        <v>58</v>
      </c>
      <c r="D89" s="21">
        <f>'ALL TIME'!S91</f>
        <v>4</v>
      </c>
      <c r="E89" s="21">
        <f>'ALL TIME'!M91+'ALL TIME'!N91+'ALL TIME'!O91</f>
        <v>3</v>
      </c>
    </row>
    <row r="90" spans="1:5" ht="14.25" customHeight="1" x14ac:dyDescent="0.55000000000000004">
      <c r="A90" s="21" t="str">
        <f>'ALL TIME'!$A92</f>
        <v>Thatcher, Jared</v>
      </c>
      <c r="B90" s="21">
        <f>'ALL TIME'!B92</f>
        <v>20</v>
      </c>
      <c r="C90" s="21">
        <f>'ALL TIME'!D92</f>
        <v>171</v>
      </c>
      <c r="D90" s="21">
        <f>'ALL TIME'!S92</f>
        <v>6</v>
      </c>
      <c r="E90" s="21">
        <f>'ALL TIME'!M92+'ALL TIME'!N92+'ALL TIME'!O92</f>
        <v>7</v>
      </c>
    </row>
    <row r="91" spans="1:5" ht="14.25" customHeight="1" x14ac:dyDescent="0.55000000000000004">
      <c r="A91" s="21" t="str">
        <f>'ALL TIME'!$A93</f>
        <v>Todiwala, Kayanush</v>
      </c>
      <c r="B91" s="21">
        <f>'ALL TIME'!B93</f>
        <v>9</v>
      </c>
      <c r="C91" s="21">
        <f>'ALL TIME'!D93</f>
        <v>43</v>
      </c>
      <c r="D91" s="21">
        <f>'ALL TIME'!S93</f>
        <v>3</v>
      </c>
      <c r="E91" s="21">
        <f>'ALL TIME'!M93+'ALL TIME'!N93+'ALL TIME'!O93</f>
        <v>2</v>
      </c>
    </row>
    <row r="92" spans="1:5" ht="14.25" customHeight="1" x14ac:dyDescent="0.55000000000000004">
      <c r="A92" s="21" t="str">
        <f>'ALL TIME'!$A94</f>
        <v>Torpy, Adam</v>
      </c>
      <c r="B92" s="21">
        <f>'ALL TIME'!B94</f>
        <v>1</v>
      </c>
      <c r="C92" s="21">
        <f>'ALL TIME'!D94</f>
        <v>0</v>
      </c>
      <c r="D92" s="21">
        <f>'ALL TIME'!S94</f>
        <v>1</v>
      </c>
      <c r="E92" s="21">
        <f>'ALL TIME'!M94+'ALL TIME'!N94+'ALL TIME'!O94</f>
        <v>0</v>
      </c>
    </row>
    <row r="93" spans="1:5" ht="14.25" customHeight="1" x14ac:dyDescent="0.55000000000000004">
      <c r="A93" s="21" t="str">
        <f>'ALL TIME'!$A95</f>
        <v>Tuta, Avinash</v>
      </c>
      <c r="B93" s="21">
        <f>'ALL TIME'!B95</f>
        <v>38</v>
      </c>
      <c r="C93" s="21">
        <f>'ALL TIME'!D95</f>
        <v>530</v>
      </c>
      <c r="D93" s="21">
        <f>'ALL TIME'!S95</f>
        <v>9</v>
      </c>
      <c r="E93" s="21">
        <f>'ALL TIME'!M95+'ALL TIME'!N95+'ALL TIME'!O95</f>
        <v>14</v>
      </c>
    </row>
    <row r="94" spans="1:5" ht="14.25" customHeight="1" x14ac:dyDescent="0.55000000000000004">
      <c r="A94" s="21" t="str">
        <f>'ALL TIME'!$A96</f>
        <v>van Staden, JC</v>
      </c>
      <c r="B94" s="21">
        <f>'ALL TIME'!B96</f>
        <v>3</v>
      </c>
      <c r="C94" s="21">
        <f>'ALL TIME'!D96</f>
        <v>5</v>
      </c>
      <c r="D94" s="21">
        <f>'ALL TIME'!S96</f>
        <v>2</v>
      </c>
      <c r="E94" s="21">
        <f>'ALL TIME'!M96+'ALL TIME'!N96+'ALL TIME'!O96</f>
        <v>1</v>
      </c>
    </row>
    <row r="95" spans="1:5" ht="14.25" customHeight="1" x14ac:dyDescent="0.55000000000000004">
      <c r="A95" s="21" t="str">
        <f>'ALL TIME'!$A97</f>
        <v>Vesley, Tony</v>
      </c>
      <c r="B95" s="21">
        <f>'ALL TIME'!B97</f>
        <v>2</v>
      </c>
      <c r="C95" s="21">
        <f>'ALL TIME'!D97</f>
        <v>12</v>
      </c>
      <c r="D95" s="21">
        <f>'ALL TIME'!S97</f>
        <v>0</v>
      </c>
      <c r="E95" s="21">
        <f>'ALL TIME'!M97+'ALL TIME'!N97+'ALL TIME'!O97</f>
        <v>1</v>
      </c>
    </row>
    <row r="96" spans="1:5" ht="14.25" customHeight="1" x14ac:dyDescent="0.55000000000000004">
      <c r="A96" s="21" t="str">
        <f>'ALL TIME'!$A98</f>
        <v>Watters, Troy</v>
      </c>
      <c r="B96" s="21">
        <f>'ALL TIME'!B98</f>
        <v>4</v>
      </c>
      <c r="C96" s="21">
        <f>'ALL TIME'!D98</f>
        <v>11</v>
      </c>
      <c r="D96" s="21">
        <f>'ALL TIME'!S98</f>
        <v>1</v>
      </c>
      <c r="E96" s="21">
        <f>'ALL TIME'!M98+'ALL TIME'!N98+'ALL TIME'!O98</f>
        <v>0</v>
      </c>
    </row>
    <row r="97" spans="1:5" ht="14.25" customHeight="1" x14ac:dyDescent="0.55000000000000004">
      <c r="A97" s="21" t="str">
        <f>'ALL TIME'!$A99</f>
        <v>Weis, Brett</v>
      </c>
      <c r="B97" s="21">
        <f>'ALL TIME'!B99</f>
        <v>3</v>
      </c>
      <c r="C97" s="21">
        <f>'ALL TIME'!D99</f>
        <v>19</v>
      </c>
      <c r="D97" s="21">
        <f>'ALL TIME'!S99</f>
        <v>0</v>
      </c>
      <c r="E97" s="21">
        <f>'ALL TIME'!M99+'ALL TIME'!N99+'ALL TIME'!O99</f>
        <v>4</v>
      </c>
    </row>
    <row r="98" spans="1:5" ht="14.25" customHeight="1" x14ac:dyDescent="0.55000000000000004">
      <c r="A98" s="21" t="str">
        <f>'ALL TIME'!$A100</f>
        <v>Withers, Nick</v>
      </c>
      <c r="B98" s="21">
        <f>'ALL TIME'!B100</f>
        <v>10</v>
      </c>
      <c r="C98" s="21">
        <f>'ALL TIME'!D100</f>
        <v>229</v>
      </c>
      <c r="D98" s="21">
        <f>'ALL TIME'!S100</f>
        <v>10</v>
      </c>
      <c r="E98" s="21">
        <f>'ALL TIME'!M100+'ALL TIME'!N100+'ALL TIME'!O100</f>
        <v>4</v>
      </c>
    </row>
    <row r="99" spans="1:5" ht="14.25" customHeight="1" x14ac:dyDescent="0.55000000000000004">
      <c r="A99" s="21" t="str">
        <f>'ALL TIME'!$A101</f>
        <v>Wood, Matt</v>
      </c>
      <c r="B99" s="21">
        <f>'ALL TIME'!B101</f>
        <v>8</v>
      </c>
      <c r="C99" s="21">
        <f>'ALL TIME'!D101</f>
        <v>2</v>
      </c>
      <c r="D99" s="21">
        <f>'ALL TIME'!S101</f>
        <v>19</v>
      </c>
      <c r="E99" s="21">
        <f>'ALL TIME'!M101+'ALL TIME'!N101+'ALL TIME'!O101</f>
        <v>2</v>
      </c>
    </row>
    <row r="100" spans="1:5" ht="14.25" customHeight="1" x14ac:dyDescent="0.55000000000000004">
      <c r="A100" s="21">
        <f>'ALL TIME'!$A102</f>
        <v>0</v>
      </c>
      <c r="B100" s="21">
        <f>'ALL TIME'!B102</f>
        <v>0</v>
      </c>
      <c r="C100" s="21">
        <f>'ALL TIME'!D102</f>
        <v>0</v>
      </c>
      <c r="D100" s="21">
        <f>'ALL TIME'!S102</f>
        <v>0</v>
      </c>
      <c r="E100" s="21">
        <f>'ALL TIME'!M102+'ALL TIME'!N102+'ALL TIME'!O102</f>
        <v>0</v>
      </c>
    </row>
    <row r="101" spans="1:5" ht="14.25" customHeight="1" x14ac:dyDescent="0.55000000000000004">
      <c r="A101" s="21">
        <f>'ALL TIME'!$A103</f>
        <v>0</v>
      </c>
      <c r="B101" s="21">
        <f>'ALL TIME'!B103</f>
        <v>0</v>
      </c>
      <c r="C101" s="21">
        <f>'ALL TIME'!D103</f>
        <v>0</v>
      </c>
      <c r="D101" s="21">
        <f>'ALL TIME'!S103</f>
        <v>0</v>
      </c>
      <c r="E101" s="21">
        <f>'ALL TIME'!M103+'ALL TIME'!N103+'ALL TIME'!O103</f>
        <v>0</v>
      </c>
    </row>
    <row r="102" spans="1:5" ht="14.25" customHeight="1" x14ac:dyDescent="0.55000000000000004">
      <c r="A102" s="21">
        <f>'ALL TIME'!$A104</f>
        <v>0</v>
      </c>
      <c r="B102" s="21">
        <f>'ALL TIME'!B104</f>
        <v>0</v>
      </c>
      <c r="C102" s="21">
        <f>'ALL TIME'!D104</f>
        <v>0</v>
      </c>
      <c r="D102" s="21">
        <f>'ALL TIME'!S104</f>
        <v>0</v>
      </c>
      <c r="E102" s="21">
        <f>'ALL TIME'!M104+'ALL TIME'!N104+'ALL TIME'!O104</f>
        <v>0</v>
      </c>
    </row>
    <row r="103" spans="1:5" ht="14.25" customHeight="1" x14ac:dyDescent="0.55000000000000004">
      <c r="A103" s="21">
        <f>'ALL TIME'!$A105</f>
        <v>0</v>
      </c>
      <c r="B103" s="21">
        <f>'ALL TIME'!B105</f>
        <v>0</v>
      </c>
      <c r="C103" s="21">
        <f>'ALL TIME'!D105</f>
        <v>0</v>
      </c>
      <c r="D103" s="21">
        <f>'ALL TIME'!S105</f>
        <v>0</v>
      </c>
      <c r="E103" s="21">
        <f>'ALL TIME'!M105+'ALL TIME'!N105+'ALL TIME'!O105</f>
        <v>0</v>
      </c>
    </row>
    <row r="104" spans="1:5" ht="14.25" customHeight="1" x14ac:dyDescent="0.55000000000000004">
      <c r="A104" s="21">
        <f>'ALL TIME'!$A106</f>
        <v>0</v>
      </c>
      <c r="B104" s="21">
        <f>'ALL TIME'!B106</f>
        <v>0</v>
      </c>
      <c r="C104" s="21">
        <f>'ALL TIME'!D106</f>
        <v>0</v>
      </c>
      <c r="D104" s="21">
        <f>'ALL TIME'!S106</f>
        <v>0</v>
      </c>
      <c r="E104" s="21">
        <f>'ALL TIME'!M106+'ALL TIME'!N106+'ALL TIME'!O106</f>
        <v>0</v>
      </c>
    </row>
    <row r="105" spans="1:5" ht="14.25" customHeight="1" x14ac:dyDescent="0.55000000000000004">
      <c r="A105" s="21">
        <f>'ALL TIME'!$A107</f>
        <v>0</v>
      </c>
      <c r="B105" s="21">
        <f>'ALL TIME'!B107</f>
        <v>0</v>
      </c>
      <c r="C105" s="21">
        <f>'ALL TIME'!D107</f>
        <v>0</v>
      </c>
      <c r="D105" s="21">
        <f>'ALL TIME'!S107</f>
        <v>0</v>
      </c>
      <c r="E105" s="21">
        <f>'ALL TIME'!M107+'ALL TIME'!N107+'ALL TIME'!O107</f>
        <v>0</v>
      </c>
    </row>
    <row r="106" spans="1:5" ht="14.25" customHeight="1" x14ac:dyDescent="0.55000000000000004">
      <c r="A106" s="21">
        <f>'ALL TIME'!$A108</f>
        <v>0</v>
      </c>
      <c r="B106" s="21">
        <f>'ALL TIME'!B108</f>
        <v>0</v>
      </c>
      <c r="C106" s="21">
        <f>'ALL TIME'!D108</f>
        <v>0</v>
      </c>
      <c r="D106" s="21">
        <f>'ALL TIME'!S108</f>
        <v>0</v>
      </c>
      <c r="E106" s="21">
        <f>'ALL TIME'!M108+'ALL TIME'!N108+'ALL TIME'!O108</f>
        <v>0</v>
      </c>
    </row>
  </sheetData>
  <pageMargins left="0.7" right="0.7" top="0.75" bottom="0.75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A22A9-AACD-400C-A444-699C0E4267C5}">
  <sheetPr>
    <tabColor rgb="FF92D050"/>
    <pageSetUpPr fitToPage="1"/>
  </sheetPr>
  <dimension ref="A1:Z34"/>
  <sheetViews>
    <sheetView showGridLines="0" tabSelected="1" workbookViewId="0">
      <pane ySplit="1" topLeftCell="A2" activePane="bottomLeft" state="frozen"/>
      <selection pane="bottomLeft" sqref="A1:Y30"/>
    </sheetView>
  </sheetViews>
  <sheetFormatPr defaultColWidth="14.41796875" defaultRowHeight="15" customHeight="1" x14ac:dyDescent="0.55000000000000004"/>
  <cols>
    <col min="1" max="1" width="21" customWidth="1"/>
    <col min="2" max="2" width="7.578125" customWidth="1"/>
    <col min="3" max="3" width="6.68359375" customWidth="1"/>
    <col min="4" max="4" width="7" customWidth="1"/>
    <col min="5" max="5" width="7.15625" customWidth="1"/>
    <col min="6" max="6" width="7" customWidth="1"/>
    <col min="7" max="7" width="7.68359375" customWidth="1"/>
    <col min="8" max="11" width="6.68359375" customWidth="1"/>
    <col min="12" max="12" width="7.1015625" customWidth="1"/>
    <col min="13" max="13" width="8.578125" customWidth="1"/>
    <col min="14" max="14" width="7.68359375" customWidth="1"/>
    <col min="15" max="15" width="9.20703125" bestFit="1" customWidth="1"/>
    <col min="16" max="17" width="7.68359375" customWidth="1"/>
    <col min="18" max="18" width="8.15625" customWidth="1"/>
    <col min="19" max="19" width="7.15625" bestFit="1" customWidth="1"/>
    <col min="20" max="20" width="7.3671875" bestFit="1" customWidth="1"/>
    <col min="21" max="21" width="5.26171875" customWidth="1"/>
    <col min="22" max="22" width="6.47265625" bestFit="1" customWidth="1"/>
    <col min="23" max="23" width="3.3125" bestFit="1" customWidth="1"/>
    <col min="24" max="24" width="3.68359375" bestFit="1" customWidth="1"/>
    <col min="25" max="25" width="3.89453125" bestFit="1" customWidth="1"/>
    <col min="26" max="28" width="9.15625" customWidth="1"/>
  </cols>
  <sheetData>
    <row r="1" spans="1:26" ht="43.2" x14ac:dyDescent="0.55000000000000004">
      <c r="A1" s="53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46" t="s">
        <v>120</v>
      </c>
      <c r="G1" s="47" t="s">
        <v>121</v>
      </c>
      <c r="H1" s="24" t="s">
        <v>7</v>
      </c>
      <c r="I1" s="24" t="s">
        <v>8</v>
      </c>
      <c r="J1" s="24" t="s">
        <v>126</v>
      </c>
      <c r="K1" s="24" t="s">
        <v>127</v>
      </c>
      <c r="L1" s="97" t="s">
        <v>9</v>
      </c>
      <c r="M1" s="24" t="s">
        <v>10</v>
      </c>
      <c r="N1" s="46" t="s">
        <v>122</v>
      </c>
      <c r="O1" s="24" t="s">
        <v>123</v>
      </c>
      <c r="P1" s="24" t="s">
        <v>13</v>
      </c>
      <c r="Q1" s="24" t="s">
        <v>14</v>
      </c>
      <c r="R1" s="24" t="s">
        <v>3</v>
      </c>
      <c r="S1" s="24" t="s">
        <v>15</v>
      </c>
      <c r="T1" s="47" t="s">
        <v>121</v>
      </c>
      <c r="U1" s="47" t="s">
        <v>16</v>
      </c>
      <c r="V1" s="47" t="s">
        <v>17</v>
      </c>
      <c r="W1" s="115" t="s">
        <v>18</v>
      </c>
      <c r="X1" s="116"/>
      <c r="Y1" s="117"/>
      <c r="Z1" s="88"/>
    </row>
    <row r="2" spans="1:26" ht="20.25" customHeight="1" x14ac:dyDescent="0.7">
      <c r="A2" s="57" t="s">
        <v>136</v>
      </c>
      <c r="B2" s="58">
        <v>2</v>
      </c>
      <c r="C2" s="59">
        <v>1</v>
      </c>
      <c r="D2" s="60">
        <v>20</v>
      </c>
      <c r="E2" s="60">
        <v>20</v>
      </c>
      <c r="F2" s="61">
        <v>1</v>
      </c>
      <c r="G2" s="62" t="str">
        <f t="shared" ref="G2:G30" si="0">IFERROR(D2/(C2-F2),"")</f>
        <v/>
      </c>
      <c r="H2" s="61"/>
      <c r="I2" s="61"/>
      <c r="J2" s="61">
        <v>0</v>
      </c>
      <c r="K2" s="61">
        <v>0</v>
      </c>
      <c r="L2" s="57"/>
      <c r="M2" s="98"/>
      <c r="N2" s="98"/>
      <c r="O2" s="98"/>
      <c r="P2" s="63">
        <f t="shared" ref="P2:P30" si="1">IF(B2&gt;0,M2+N2+O2,"")</f>
        <v>0</v>
      </c>
      <c r="Q2" s="57">
        <v>0</v>
      </c>
      <c r="R2" s="98">
        <v>0</v>
      </c>
      <c r="S2" s="98">
        <v>0</v>
      </c>
      <c r="T2" s="64" t="str">
        <f t="shared" ref="T2:T30" si="2">IFERROR(R2/S2," ")</f>
        <v xml:space="preserve"> </v>
      </c>
      <c r="U2" s="65" t="str">
        <f t="shared" ref="U2:U30" si="3">IFERROR(R2/Q2," ")</f>
        <v xml:space="preserve"> </v>
      </c>
      <c r="V2" s="99" t="str">
        <f t="shared" ref="V2:V30" si="4">IFERROR(((TRUNC(Q2)*6)+(MOD(Q2,1)*10))/S2," ")</f>
        <v xml:space="preserve"> </v>
      </c>
      <c r="W2" s="100"/>
      <c r="X2" s="101"/>
      <c r="Y2" s="102"/>
      <c r="Z2" s="111"/>
    </row>
    <row r="3" spans="1:26" ht="20.25" customHeight="1" x14ac:dyDescent="0.7">
      <c r="A3" s="57" t="s">
        <v>138</v>
      </c>
      <c r="B3" s="58">
        <v>5</v>
      </c>
      <c r="C3" s="59">
        <v>3</v>
      </c>
      <c r="D3" s="60">
        <v>5</v>
      </c>
      <c r="E3" s="60">
        <v>5</v>
      </c>
      <c r="F3" s="61">
        <v>0</v>
      </c>
      <c r="G3" s="62">
        <f t="shared" si="0"/>
        <v>1.6666666666666667</v>
      </c>
      <c r="H3" s="61"/>
      <c r="I3" s="61"/>
      <c r="J3" s="61">
        <v>0</v>
      </c>
      <c r="K3" s="61">
        <v>0</v>
      </c>
      <c r="L3" s="57">
        <v>2</v>
      </c>
      <c r="M3" s="98"/>
      <c r="N3" s="98"/>
      <c r="O3" s="98"/>
      <c r="P3" s="63">
        <f t="shared" si="1"/>
        <v>0</v>
      </c>
      <c r="Q3" s="57">
        <v>5</v>
      </c>
      <c r="R3" s="98">
        <v>42</v>
      </c>
      <c r="S3" s="98">
        <v>1</v>
      </c>
      <c r="T3" s="64">
        <f t="shared" si="2"/>
        <v>42</v>
      </c>
      <c r="U3" s="65">
        <f t="shared" si="3"/>
        <v>8.4</v>
      </c>
      <c r="V3" s="99">
        <f t="shared" si="4"/>
        <v>30</v>
      </c>
      <c r="W3" s="104">
        <v>1</v>
      </c>
      <c r="X3" s="40" t="s">
        <v>23</v>
      </c>
      <c r="Y3" s="105">
        <v>15</v>
      </c>
      <c r="Z3" s="111"/>
    </row>
    <row r="4" spans="1:26" ht="20.25" customHeight="1" x14ac:dyDescent="0.7">
      <c r="A4" s="57" t="s">
        <v>27</v>
      </c>
      <c r="B4" s="58">
        <v>3</v>
      </c>
      <c r="C4" s="59">
        <v>3</v>
      </c>
      <c r="D4" s="60">
        <v>54</v>
      </c>
      <c r="E4" s="60">
        <v>48</v>
      </c>
      <c r="F4" s="61">
        <v>0</v>
      </c>
      <c r="G4" s="62">
        <f t="shared" si="0"/>
        <v>18</v>
      </c>
      <c r="H4" s="61"/>
      <c r="I4" s="61"/>
      <c r="J4" s="61">
        <v>6</v>
      </c>
      <c r="K4" s="61">
        <v>2</v>
      </c>
      <c r="L4" s="57"/>
      <c r="M4" s="98">
        <v>1</v>
      </c>
      <c r="N4" s="98"/>
      <c r="O4" s="98"/>
      <c r="P4" s="63">
        <f t="shared" si="1"/>
        <v>1</v>
      </c>
      <c r="Q4" s="57">
        <v>7</v>
      </c>
      <c r="R4" s="98">
        <v>52</v>
      </c>
      <c r="S4" s="98">
        <v>2</v>
      </c>
      <c r="T4" s="64">
        <f t="shared" si="2"/>
        <v>26</v>
      </c>
      <c r="U4" s="65">
        <f t="shared" si="3"/>
        <v>7.4285714285714288</v>
      </c>
      <c r="V4" s="99">
        <f t="shared" si="4"/>
        <v>21</v>
      </c>
      <c r="W4" s="104">
        <v>1</v>
      </c>
      <c r="X4" s="40" t="s">
        <v>23</v>
      </c>
      <c r="Y4" s="105">
        <v>25</v>
      </c>
      <c r="Z4" s="111"/>
    </row>
    <row r="5" spans="1:26" ht="20.25" customHeight="1" x14ac:dyDescent="0.7">
      <c r="A5" s="57" t="s">
        <v>28</v>
      </c>
      <c r="B5" s="58">
        <v>3</v>
      </c>
      <c r="C5" s="59">
        <v>3</v>
      </c>
      <c r="D5" s="60">
        <v>10</v>
      </c>
      <c r="E5" s="60">
        <v>6</v>
      </c>
      <c r="F5" s="61">
        <v>0</v>
      </c>
      <c r="G5" s="62">
        <f t="shared" si="0"/>
        <v>3.3333333333333335</v>
      </c>
      <c r="H5" s="61"/>
      <c r="I5" s="61"/>
      <c r="J5" s="61">
        <v>0</v>
      </c>
      <c r="K5" s="61">
        <v>0</v>
      </c>
      <c r="L5" s="57">
        <v>1</v>
      </c>
      <c r="M5" s="98"/>
      <c r="N5" s="98">
        <v>1</v>
      </c>
      <c r="O5" s="98"/>
      <c r="P5" s="63">
        <f t="shared" si="1"/>
        <v>1</v>
      </c>
      <c r="Q5" s="57">
        <v>8</v>
      </c>
      <c r="R5" s="98">
        <v>33</v>
      </c>
      <c r="S5" s="98">
        <v>3</v>
      </c>
      <c r="T5" s="64">
        <f t="shared" si="2"/>
        <v>11</v>
      </c>
      <c r="U5" s="65">
        <f t="shared" si="3"/>
        <v>4.125</v>
      </c>
      <c r="V5" s="99">
        <f t="shared" si="4"/>
        <v>16</v>
      </c>
      <c r="W5" s="104">
        <v>2</v>
      </c>
      <c r="X5" s="40" t="s">
        <v>23</v>
      </c>
      <c r="Y5" s="105">
        <v>25</v>
      </c>
      <c r="Z5" s="111"/>
    </row>
    <row r="6" spans="1:26" ht="20.25" customHeight="1" x14ac:dyDescent="0.7">
      <c r="A6" s="57" t="s">
        <v>29</v>
      </c>
      <c r="B6" s="58">
        <v>10</v>
      </c>
      <c r="C6" s="59">
        <v>9</v>
      </c>
      <c r="D6" s="60">
        <v>72</v>
      </c>
      <c r="E6" s="60">
        <v>27</v>
      </c>
      <c r="F6" s="61">
        <v>3</v>
      </c>
      <c r="G6" s="62">
        <f t="shared" si="0"/>
        <v>12</v>
      </c>
      <c r="H6" s="61"/>
      <c r="I6" s="61"/>
      <c r="J6" s="61">
        <v>4</v>
      </c>
      <c r="K6" s="61">
        <v>0</v>
      </c>
      <c r="L6" s="57">
        <v>1</v>
      </c>
      <c r="M6" s="98">
        <v>8</v>
      </c>
      <c r="N6" s="98"/>
      <c r="O6" s="98">
        <v>1</v>
      </c>
      <c r="P6" s="106">
        <f t="shared" si="1"/>
        <v>9</v>
      </c>
      <c r="Q6" s="57">
        <v>0</v>
      </c>
      <c r="R6" s="98">
        <v>0</v>
      </c>
      <c r="S6" s="98">
        <v>0</v>
      </c>
      <c r="T6" s="64" t="str">
        <f t="shared" si="2"/>
        <v xml:space="preserve"> </v>
      </c>
      <c r="U6" s="65" t="str">
        <f t="shared" si="3"/>
        <v xml:space="preserve"> </v>
      </c>
      <c r="V6" s="99" t="str">
        <f t="shared" si="4"/>
        <v xml:space="preserve"> </v>
      </c>
      <c r="W6" s="104"/>
      <c r="X6" s="40"/>
      <c r="Y6" s="105"/>
      <c r="Z6" s="111"/>
    </row>
    <row r="7" spans="1:26" ht="20.25" customHeight="1" x14ac:dyDescent="0.7">
      <c r="A7" s="57" t="s">
        <v>35</v>
      </c>
      <c r="B7" s="58">
        <v>6</v>
      </c>
      <c r="C7" s="59">
        <v>6</v>
      </c>
      <c r="D7" s="60">
        <v>49</v>
      </c>
      <c r="E7" s="60">
        <v>25</v>
      </c>
      <c r="F7" s="61">
        <v>4</v>
      </c>
      <c r="G7" s="62">
        <f t="shared" si="0"/>
        <v>24.5</v>
      </c>
      <c r="H7" s="61"/>
      <c r="I7" s="61"/>
      <c r="J7" s="61">
        <v>1</v>
      </c>
      <c r="K7" s="61">
        <v>0</v>
      </c>
      <c r="L7" s="57">
        <v>1</v>
      </c>
      <c r="M7" s="98">
        <v>2</v>
      </c>
      <c r="N7" s="98"/>
      <c r="O7" s="98"/>
      <c r="P7" s="63">
        <f t="shared" si="1"/>
        <v>2</v>
      </c>
      <c r="Q7" s="57">
        <v>7.2</v>
      </c>
      <c r="R7" s="98">
        <v>54</v>
      </c>
      <c r="S7" s="98">
        <v>2</v>
      </c>
      <c r="T7" s="64">
        <f t="shared" si="2"/>
        <v>27</v>
      </c>
      <c r="U7" s="65">
        <f t="shared" si="3"/>
        <v>7.5</v>
      </c>
      <c r="V7" s="99">
        <f t="shared" si="4"/>
        <v>22</v>
      </c>
      <c r="W7" s="104">
        <v>2</v>
      </c>
      <c r="X7" s="40" t="s">
        <v>23</v>
      </c>
      <c r="Y7" s="105">
        <v>38</v>
      </c>
      <c r="Z7" s="111"/>
    </row>
    <row r="8" spans="1:26" ht="20.25" customHeight="1" x14ac:dyDescent="0.7">
      <c r="A8" s="57" t="s">
        <v>38</v>
      </c>
      <c r="B8" s="58">
        <v>2</v>
      </c>
      <c r="C8" s="59">
        <v>2</v>
      </c>
      <c r="D8" s="60">
        <v>21</v>
      </c>
      <c r="E8" s="60">
        <v>21</v>
      </c>
      <c r="F8" s="61">
        <v>1</v>
      </c>
      <c r="G8" s="62">
        <f t="shared" si="0"/>
        <v>21</v>
      </c>
      <c r="H8" s="61"/>
      <c r="I8" s="61"/>
      <c r="J8" s="61">
        <v>3</v>
      </c>
      <c r="K8" s="61">
        <v>1</v>
      </c>
      <c r="L8" s="57">
        <v>1</v>
      </c>
      <c r="M8" s="98">
        <v>1</v>
      </c>
      <c r="N8" s="98"/>
      <c r="O8" s="98"/>
      <c r="P8" s="63">
        <f t="shared" si="1"/>
        <v>1</v>
      </c>
      <c r="Q8" s="57">
        <v>7</v>
      </c>
      <c r="R8" s="98">
        <v>38</v>
      </c>
      <c r="S8" s="98">
        <v>2</v>
      </c>
      <c r="T8" s="64">
        <f t="shared" si="2"/>
        <v>19</v>
      </c>
      <c r="U8" s="65">
        <f t="shared" si="3"/>
        <v>5.4285714285714288</v>
      </c>
      <c r="V8" s="99">
        <f t="shared" si="4"/>
        <v>21</v>
      </c>
      <c r="W8" s="104">
        <v>1</v>
      </c>
      <c r="X8" s="40" t="s">
        <v>23</v>
      </c>
      <c r="Y8" s="105">
        <v>12</v>
      </c>
      <c r="Z8" s="111"/>
    </row>
    <row r="9" spans="1:26" ht="20.25" customHeight="1" x14ac:dyDescent="0.7">
      <c r="A9" s="57" t="s">
        <v>128</v>
      </c>
      <c r="B9" s="58">
        <v>5</v>
      </c>
      <c r="C9" s="59">
        <v>5</v>
      </c>
      <c r="D9" s="60">
        <v>25</v>
      </c>
      <c r="E9" s="60">
        <v>20</v>
      </c>
      <c r="F9" s="61">
        <v>1</v>
      </c>
      <c r="G9" s="62">
        <f t="shared" si="0"/>
        <v>6.25</v>
      </c>
      <c r="H9" s="61"/>
      <c r="I9" s="61"/>
      <c r="J9" s="61">
        <v>2</v>
      </c>
      <c r="K9" s="61">
        <v>0</v>
      </c>
      <c r="L9" s="57">
        <v>2</v>
      </c>
      <c r="M9" s="98">
        <v>2</v>
      </c>
      <c r="N9" s="98"/>
      <c r="O9" s="98"/>
      <c r="P9" s="63">
        <f t="shared" si="1"/>
        <v>2</v>
      </c>
      <c r="Q9" s="57">
        <v>1</v>
      </c>
      <c r="R9" s="98">
        <v>7</v>
      </c>
      <c r="S9" s="98">
        <v>1</v>
      </c>
      <c r="T9" s="64">
        <f t="shared" si="2"/>
        <v>7</v>
      </c>
      <c r="U9" s="65">
        <f t="shared" si="3"/>
        <v>7</v>
      </c>
      <c r="V9" s="99">
        <f t="shared" si="4"/>
        <v>6</v>
      </c>
      <c r="W9" s="104">
        <v>1</v>
      </c>
      <c r="X9" s="40" t="s">
        <v>23</v>
      </c>
      <c r="Y9" s="105">
        <v>7</v>
      </c>
      <c r="Z9" s="111"/>
    </row>
    <row r="10" spans="1:26" ht="20.25" customHeight="1" x14ac:dyDescent="0.7">
      <c r="A10" s="57" t="s">
        <v>39</v>
      </c>
      <c r="B10" s="58">
        <v>2</v>
      </c>
      <c r="C10" s="59">
        <v>2</v>
      </c>
      <c r="D10" s="60">
        <v>5</v>
      </c>
      <c r="E10" s="60">
        <v>5</v>
      </c>
      <c r="F10" s="61">
        <v>0</v>
      </c>
      <c r="G10" s="62">
        <f t="shared" si="0"/>
        <v>2.5</v>
      </c>
      <c r="H10" s="61"/>
      <c r="I10" s="61"/>
      <c r="J10" s="61">
        <v>0</v>
      </c>
      <c r="K10" s="61">
        <v>0</v>
      </c>
      <c r="L10" s="57">
        <v>1</v>
      </c>
      <c r="M10" s="98"/>
      <c r="N10" s="98"/>
      <c r="O10" s="98"/>
      <c r="P10" s="63">
        <f t="shared" si="1"/>
        <v>0</v>
      </c>
      <c r="Q10" s="57">
        <v>0</v>
      </c>
      <c r="R10" s="98">
        <v>0</v>
      </c>
      <c r="S10" s="98">
        <v>0</v>
      </c>
      <c r="T10" s="64" t="str">
        <f t="shared" si="2"/>
        <v xml:space="preserve"> </v>
      </c>
      <c r="U10" s="65" t="str">
        <f t="shared" si="3"/>
        <v xml:space="preserve"> </v>
      </c>
      <c r="V10" s="99" t="str">
        <f t="shared" si="4"/>
        <v xml:space="preserve"> </v>
      </c>
      <c r="W10" s="104"/>
      <c r="X10" s="40"/>
      <c r="Y10" s="105"/>
      <c r="Z10" s="111"/>
    </row>
    <row r="11" spans="1:26" ht="20.25" customHeight="1" x14ac:dyDescent="0.7">
      <c r="A11" s="57" t="s">
        <v>45</v>
      </c>
      <c r="B11" s="58">
        <v>11</v>
      </c>
      <c r="C11" s="59">
        <v>11</v>
      </c>
      <c r="D11" s="103">
        <v>208</v>
      </c>
      <c r="E11" s="103">
        <v>91</v>
      </c>
      <c r="F11" s="61">
        <v>1</v>
      </c>
      <c r="G11" s="62">
        <f t="shared" si="0"/>
        <v>20.8</v>
      </c>
      <c r="H11" s="61">
        <v>1</v>
      </c>
      <c r="I11" s="61"/>
      <c r="J11" s="61">
        <v>20</v>
      </c>
      <c r="K11" s="61">
        <v>4</v>
      </c>
      <c r="L11" s="57">
        <v>1</v>
      </c>
      <c r="M11" s="98">
        <v>5</v>
      </c>
      <c r="N11" s="98">
        <v>1</v>
      </c>
      <c r="O11" s="98"/>
      <c r="P11" s="106">
        <f t="shared" si="1"/>
        <v>6</v>
      </c>
      <c r="Q11" s="57">
        <v>65.099999999999994</v>
      </c>
      <c r="R11" s="98">
        <v>292</v>
      </c>
      <c r="S11" s="107">
        <v>25</v>
      </c>
      <c r="T11" s="64">
        <f t="shared" si="2"/>
        <v>11.68</v>
      </c>
      <c r="U11" s="65">
        <f t="shared" si="3"/>
        <v>4.4854070660522281</v>
      </c>
      <c r="V11" s="99">
        <f t="shared" si="4"/>
        <v>15.639999999999997</v>
      </c>
      <c r="W11" s="104">
        <v>5</v>
      </c>
      <c r="X11" s="40" t="s">
        <v>23</v>
      </c>
      <c r="Y11" s="105">
        <v>21</v>
      </c>
      <c r="Z11" s="111"/>
    </row>
    <row r="12" spans="1:26" ht="20.25" customHeight="1" x14ac:dyDescent="0.7">
      <c r="A12" s="57" t="s">
        <v>46</v>
      </c>
      <c r="B12" s="58">
        <v>6</v>
      </c>
      <c r="C12" s="59">
        <v>6</v>
      </c>
      <c r="D12" s="103">
        <v>163</v>
      </c>
      <c r="E12" s="103">
        <v>54</v>
      </c>
      <c r="F12" s="61">
        <v>0</v>
      </c>
      <c r="G12" s="62">
        <f t="shared" si="0"/>
        <v>27.166666666666668</v>
      </c>
      <c r="H12" s="61">
        <v>1</v>
      </c>
      <c r="I12" s="61"/>
      <c r="J12" s="61">
        <v>9</v>
      </c>
      <c r="K12" s="61">
        <v>10</v>
      </c>
      <c r="L12" s="57"/>
      <c r="M12" s="98">
        <v>5</v>
      </c>
      <c r="N12" s="98">
        <v>1</v>
      </c>
      <c r="O12" s="98"/>
      <c r="P12" s="63">
        <f t="shared" si="1"/>
        <v>6</v>
      </c>
      <c r="Q12" s="57">
        <v>23</v>
      </c>
      <c r="R12" s="98">
        <v>72</v>
      </c>
      <c r="S12" s="98">
        <v>8</v>
      </c>
      <c r="T12" s="64">
        <f t="shared" si="2"/>
        <v>9</v>
      </c>
      <c r="U12" s="65">
        <f t="shared" si="3"/>
        <v>3.1304347826086958</v>
      </c>
      <c r="V12" s="99">
        <f t="shared" si="4"/>
        <v>17.25</v>
      </c>
      <c r="W12" s="104">
        <v>4</v>
      </c>
      <c r="X12" s="40" t="s">
        <v>23</v>
      </c>
      <c r="Y12" s="105">
        <v>12</v>
      </c>
      <c r="Z12" s="111"/>
    </row>
    <row r="13" spans="1:26" ht="20.25" customHeight="1" x14ac:dyDescent="0.7">
      <c r="A13" s="57" t="s">
        <v>47</v>
      </c>
      <c r="B13" s="58">
        <v>6</v>
      </c>
      <c r="C13" s="59">
        <v>4</v>
      </c>
      <c r="D13" s="60">
        <v>49</v>
      </c>
      <c r="E13" s="60">
        <v>16</v>
      </c>
      <c r="F13" s="61">
        <v>0</v>
      </c>
      <c r="G13" s="62">
        <f t="shared" si="0"/>
        <v>12.25</v>
      </c>
      <c r="H13" s="61"/>
      <c r="I13" s="61"/>
      <c r="J13" s="61">
        <v>3</v>
      </c>
      <c r="K13" s="61">
        <v>0</v>
      </c>
      <c r="L13" s="57"/>
      <c r="M13" s="98"/>
      <c r="N13" s="98">
        <v>1</v>
      </c>
      <c r="O13" s="98"/>
      <c r="P13" s="63">
        <f t="shared" si="1"/>
        <v>1</v>
      </c>
      <c r="Q13" s="57">
        <v>29</v>
      </c>
      <c r="R13" s="98">
        <v>158</v>
      </c>
      <c r="S13" s="98">
        <v>7</v>
      </c>
      <c r="T13" s="64">
        <f t="shared" si="2"/>
        <v>22.571428571428573</v>
      </c>
      <c r="U13" s="65">
        <f t="shared" si="3"/>
        <v>5.4482758620689653</v>
      </c>
      <c r="V13" s="99">
        <f t="shared" si="4"/>
        <v>24.857142857142858</v>
      </c>
      <c r="W13" s="104">
        <v>2</v>
      </c>
      <c r="X13" s="40" t="s">
        <v>23</v>
      </c>
      <c r="Y13" s="105">
        <v>25</v>
      </c>
      <c r="Z13" s="111"/>
    </row>
    <row r="14" spans="1:26" ht="20.25" customHeight="1" x14ac:dyDescent="0.7">
      <c r="A14" s="57" t="s">
        <v>50</v>
      </c>
      <c r="B14" s="58">
        <v>5</v>
      </c>
      <c r="C14" s="59">
        <v>4</v>
      </c>
      <c r="D14" s="60">
        <v>23</v>
      </c>
      <c r="E14" s="60">
        <v>16</v>
      </c>
      <c r="F14" s="61">
        <v>0</v>
      </c>
      <c r="G14" s="62">
        <f t="shared" si="0"/>
        <v>5.75</v>
      </c>
      <c r="H14" s="61"/>
      <c r="I14" s="61"/>
      <c r="J14" s="61">
        <v>0</v>
      </c>
      <c r="K14" s="61">
        <v>0</v>
      </c>
      <c r="L14" s="57"/>
      <c r="M14" s="98"/>
      <c r="N14" s="98">
        <v>1</v>
      </c>
      <c r="O14" s="98"/>
      <c r="P14" s="63">
        <f t="shared" si="1"/>
        <v>1</v>
      </c>
      <c r="Q14" s="57">
        <v>4</v>
      </c>
      <c r="R14" s="98">
        <v>16</v>
      </c>
      <c r="S14" s="98">
        <v>1</v>
      </c>
      <c r="T14" s="64">
        <f t="shared" si="2"/>
        <v>16</v>
      </c>
      <c r="U14" s="65">
        <f t="shared" si="3"/>
        <v>4</v>
      </c>
      <c r="V14" s="99">
        <f t="shared" si="4"/>
        <v>24</v>
      </c>
      <c r="W14" s="104">
        <v>1</v>
      </c>
      <c r="X14" s="40" t="s">
        <v>23</v>
      </c>
      <c r="Y14" s="105">
        <v>11</v>
      </c>
      <c r="Z14" s="111"/>
    </row>
    <row r="15" spans="1:26" ht="20.25" customHeight="1" x14ac:dyDescent="0.7">
      <c r="A15" s="57" t="s">
        <v>51</v>
      </c>
      <c r="B15" s="58">
        <v>2</v>
      </c>
      <c r="C15" s="59">
        <v>2</v>
      </c>
      <c r="D15" s="60">
        <v>7</v>
      </c>
      <c r="E15" s="60">
        <v>5</v>
      </c>
      <c r="F15" s="61">
        <v>1</v>
      </c>
      <c r="G15" s="62">
        <f t="shared" si="0"/>
        <v>7</v>
      </c>
      <c r="H15" s="61"/>
      <c r="I15" s="61"/>
      <c r="J15" s="61">
        <v>0</v>
      </c>
      <c r="K15" s="61">
        <v>0</v>
      </c>
      <c r="L15" s="57"/>
      <c r="M15" s="98"/>
      <c r="N15" s="98"/>
      <c r="O15" s="98"/>
      <c r="P15" s="63">
        <f t="shared" si="1"/>
        <v>0</v>
      </c>
      <c r="Q15" s="57">
        <v>0</v>
      </c>
      <c r="R15" s="98">
        <v>0</v>
      </c>
      <c r="S15" s="98">
        <v>0</v>
      </c>
      <c r="T15" s="64" t="str">
        <f t="shared" si="2"/>
        <v xml:space="preserve"> </v>
      </c>
      <c r="U15" s="65" t="str">
        <f t="shared" si="3"/>
        <v xml:space="preserve"> </v>
      </c>
      <c r="V15" s="99" t="str">
        <f t="shared" si="4"/>
        <v xml:space="preserve"> </v>
      </c>
      <c r="W15" s="104"/>
      <c r="X15" s="40"/>
      <c r="Y15" s="105"/>
      <c r="Z15" s="111"/>
    </row>
    <row r="16" spans="1:26" ht="20.25" customHeight="1" x14ac:dyDescent="0.7">
      <c r="A16" s="57" t="s">
        <v>58</v>
      </c>
      <c r="B16" s="58">
        <v>8</v>
      </c>
      <c r="C16" s="59">
        <v>8</v>
      </c>
      <c r="D16" s="60">
        <v>67</v>
      </c>
      <c r="E16" s="60">
        <v>30</v>
      </c>
      <c r="F16" s="61">
        <v>1</v>
      </c>
      <c r="G16" s="62">
        <f t="shared" si="0"/>
        <v>9.5714285714285712</v>
      </c>
      <c r="H16" s="61"/>
      <c r="I16" s="61"/>
      <c r="J16" s="61">
        <v>4</v>
      </c>
      <c r="K16" s="61">
        <v>0</v>
      </c>
      <c r="L16" s="57"/>
      <c r="M16" s="98">
        <v>5</v>
      </c>
      <c r="N16" s="98"/>
      <c r="O16" s="98"/>
      <c r="P16" s="63">
        <f t="shared" si="1"/>
        <v>5</v>
      </c>
      <c r="Q16" s="57">
        <v>2</v>
      </c>
      <c r="R16" s="98">
        <v>9</v>
      </c>
      <c r="S16" s="98">
        <v>1</v>
      </c>
      <c r="T16" s="64">
        <f t="shared" si="2"/>
        <v>9</v>
      </c>
      <c r="U16" s="65">
        <f t="shared" si="3"/>
        <v>4.5</v>
      </c>
      <c r="V16" s="99">
        <f t="shared" si="4"/>
        <v>12</v>
      </c>
      <c r="W16" s="104">
        <v>1</v>
      </c>
      <c r="X16" s="40" t="s">
        <v>23</v>
      </c>
      <c r="Y16" s="105">
        <v>4</v>
      </c>
      <c r="Z16" s="111"/>
    </row>
    <row r="17" spans="1:26" ht="20.25" customHeight="1" x14ac:dyDescent="0.7">
      <c r="A17" s="57" t="s">
        <v>132</v>
      </c>
      <c r="B17" s="58">
        <v>3</v>
      </c>
      <c r="C17" s="59">
        <v>2</v>
      </c>
      <c r="D17" s="60">
        <v>4</v>
      </c>
      <c r="E17" s="60">
        <v>3</v>
      </c>
      <c r="F17" s="61">
        <v>0</v>
      </c>
      <c r="G17" s="62">
        <f t="shared" si="0"/>
        <v>2</v>
      </c>
      <c r="H17" s="61"/>
      <c r="I17" s="61"/>
      <c r="J17" s="61">
        <v>0</v>
      </c>
      <c r="K17" s="61">
        <v>0</v>
      </c>
      <c r="L17" s="57"/>
      <c r="M17" s="98">
        <v>1</v>
      </c>
      <c r="N17" s="98"/>
      <c r="O17" s="98"/>
      <c r="P17" s="63">
        <f t="shared" si="1"/>
        <v>1</v>
      </c>
      <c r="Q17" s="57">
        <v>0</v>
      </c>
      <c r="R17" s="98">
        <v>0</v>
      </c>
      <c r="S17" s="98">
        <v>0</v>
      </c>
      <c r="T17" s="64" t="str">
        <f t="shared" si="2"/>
        <v xml:space="preserve"> </v>
      </c>
      <c r="U17" s="65" t="str">
        <f t="shared" si="3"/>
        <v xml:space="preserve"> </v>
      </c>
      <c r="V17" s="99" t="str">
        <f t="shared" si="4"/>
        <v xml:space="preserve"> </v>
      </c>
      <c r="W17" s="104"/>
      <c r="X17" s="40"/>
      <c r="Y17" s="105"/>
      <c r="Z17" s="111"/>
    </row>
    <row r="18" spans="1:26" ht="20.25" customHeight="1" x14ac:dyDescent="0.7">
      <c r="A18" s="57" t="s">
        <v>62</v>
      </c>
      <c r="B18" s="58">
        <v>1</v>
      </c>
      <c r="C18" s="59">
        <v>1</v>
      </c>
      <c r="D18" s="60">
        <v>8</v>
      </c>
      <c r="E18" s="60">
        <v>8</v>
      </c>
      <c r="F18" s="61">
        <v>0</v>
      </c>
      <c r="G18" s="62">
        <f t="shared" si="0"/>
        <v>8</v>
      </c>
      <c r="H18" s="61"/>
      <c r="I18" s="61"/>
      <c r="J18" s="61">
        <v>1</v>
      </c>
      <c r="K18" s="61">
        <v>0</v>
      </c>
      <c r="L18" s="57"/>
      <c r="M18" s="98"/>
      <c r="N18" s="98"/>
      <c r="O18" s="98"/>
      <c r="P18" s="63">
        <f t="shared" si="1"/>
        <v>0</v>
      </c>
      <c r="Q18" s="57">
        <v>1</v>
      </c>
      <c r="R18" s="98">
        <v>5</v>
      </c>
      <c r="S18" s="98">
        <v>1</v>
      </c>
      <c r="T18" s="64">
        <f t="shared" si="2"/>
        <v>5</v>
      </c>
      <c r="U18" s="65">
        <f t="shared" si="3"/>
        <v>5</v>
      </c>
      <c r="V18" s="99">
        <f t="shared" si="4"/>
        <v>6</v>
      </c>
      <c r="W18" s="104">
        <v>1</v>
      </c>
      <c r="X18" s="40" t="s">
        <v>23</v>
      </c>
      <c r="Y18" s="105">
        <v>5</v>
      </c>
      <c r="Z18" s="111"/>
    </row>
    <row r="19" spans="1:26" ht="20.25" customHeight="1" x14ac:dyDescent="0.7">
      <c r="A19" s="57" t="s">
        <v>63</v>
      </c>
      <c r="B19" s="58">
        <v>8</v>
      </c>
      <c r="C19" s="59">
        <v>7</v>
      </c>
      <c r="D19" s="60">
        <v>34</v>
      </c>
      <c r="E19" s="60">
        <v>15</v>
      </c>
      <c r="F19" s="61">
        <v>0</v>
      </c>
      <c r="G19" s="62">
        <f t="shared" si="0"/>
        <v>4.8571428571428568</v>
      </c>
      <c r="H19" s="61"/>
      <c r="I19" s="61"/>
      <c r="J19" s="61">
        <v>3</v>
      </c>
      <c r="K19" s="61">
        <v>0</v>
      </c>
      <c r="L19" s="57">
        <v>2</v>
      </c>
      <c r="M19" s="98">
        <v>7</v>
      </c>
      <c r="N19" s="98">
        <v>1</v>
      </c>
      <c r="O19" s="98"/>
      <c r="P19" s="106">
        <f t="shared" si="1"/>
        <v>8</v>
      </c>
      <c r="Q19" s="57">
        <v>18.5</v>
      </c>
      <c r="R19" s="98">
        <v>115</v>
      </c>
      <c r="S19" s="98">
        <v>6</v>
      </c>
      <c r="T19" s="64">
        <f t="shared" si="2"/>
        <v>19.166666666666668</v>
      </c>
      <c r="U19" s="65">
        <f t="shared" si="3"/>
        <v>6.2162162162162158</v>
      </c>
      <c r="V19" s="99">
        <f t="shared" si="4"/>
        <v>18.833333333333332</v>
      </c>
      <c r="W19" s="104">
        <v>4</v>
      </c>
      <c r="X19" s="40" t="s">
        <v>23</v>
      </c>
      <c r="Y19" s="105">
        <v>32</v>
      </c>
      <c r="Z19" s="111"/>
    </row>
    <row r="20" spans="1:26" ht="20.25" customHeight="1" x14ac:dyDescent="0.7">
      <c r="A20" s="57" t="s">
        <v>66</v>
      </c>
      <c r="B20" s="58">
        <v>10</v>
      </c>
      <c r="C20" s="59">
        <v>8</v>
      </c>
      <c r="D20" s="103">
        <v>153</v>
      </c>
      <c r="E20" s="103">
        <v>50</v>
      </c>
      <c r="F20" s="61">
        <v>2</v>
      </c>
      <c r="G20" s="62">
        <f t="shared" si="0"/>
        <v>25.5</v>
      </c>
      <c r="H20" s="61">
        <v>1</v>
      </c>
      <c r="I20" s="61"/>
      <c r="J20" s="61">
        <v>10</v>
      </c>
      <c r="K20" s="61">
        <v>1</v>
      </c>
      <c r="L20" s="57"/>
      <c r="M20" s="98">
        <v>5</v>
      </c>
      <c r="N20" s="98">
        <v>1</v>
      </c>
      <c r="O20" s="98"/>
      <c r="P20" s="63">
        <f t="shared" si="1"/>
        <v>6</v>
      </c>
      <c r="Q20" s="57">
        <v>39.4</v>
      </c>
      <c r="R20" s="98">
        <v>207</v>
      </c>
      <c r="S20" s="107">
        <v>10</v>
      </c>
      <c r="T20" s="64">
        <f t="shared" si="2"/>
        <v>20.7</v>
      </c>
      <c r="U20" s="65">
        <f t="shared" si="3"/>
        <v>5.2538071065989849</v>
      </c>
      <c r="V20" s="99">
        <f t="shared" si="4"/>
        <v>23.8</v>
      </c>
      <c r="W20" s="104">
        <v>3</v>
      </c>
      <c r="X20" s="40" t="s">
        <v>23</v>
      </c>
      <c r="Y20" s="105">
        <v>30</v>
      </c>
      <c r="Z20" s="111"/>
    </row>
    <row r="21" spans="1:26" ht="20.25" customHeight="1" x14ac:dyDescent="0.7">
      <c r="A21" s="57" t="s">
        <v>67</v>
      </c>
      <c r="B21" s="58">
        <v>5</v>
      </c>
      <c r="C21" s="59">
        <v>4</v>
      </c>
      <c r="D21" s="60">
        <v>8</v>
      </c>
      <c r="E21" s="60">
        <v>6</v>
      </c>
      <c r="F21" s="61">
        <v>2</v>
      </c>
      <c r="G21" s="62">
        <f t="shared" si="0"/>
        <v>4</v>
      </c>
      <c r="H21" s="61"/>
      <c r="I21" s="61"/>
      <c r="J21" s="61">
        <v>0</v>
      </c>
      <c r="K21" s="61">
        <v>0</v>
      </c>
      <c r="L21" s="57">
        <v>2</v>
      </c>
      <c r="M21" s="98">
        <v>5</v>
      </c>
      <c r="N21" s="98"/>
      <c r="O21" s="98"/>
      <c r="P21" s="63">
        <f t="shared" si="1"/>
        <v>5</v>
      </c>
      <c r="Q21" s="57">
        <v>20</v>
      </c>
      <c r="R21" s="98">
        <v>113</v>
      </c>
      <c r="S21" s="98">
        <v>6</v>
      </c>
      <c r="T21" s="64">
        <f t="shared" si="2"/>
        <v>18.833333333333332</v>
      </c>
      <c r="U21" s="65">
        <f t="shared" si="3"/>
        <v>5.65</v>
      </c>
      <c r="V21" s="99">
        <f t="shared" si="4"/>
        <v>20</v>
      </c>
      <c r="W21" s="104">
        <v>3</v>
      </c>
      <c r="X21" s="40" t="s">
        <v>23</v>
      </c>
      <c r="Y21" s="105">
        <v>19</v>
      </c>
      <c r="Z21" s="111"/>
    </row>
    <row r="22" spans="1:26" ht="20.25" customHeight="1" x14ac:dyDescent="0.7">
      <c r="A22" s="57" t="s">
        <v>137</v>
      </c>
      <c r="B22" s="58">
        <v>2</v>
      </c>
      <c r="C22" s="59">
        <v>2</v>
      </c>
      <c r="D22" s="60">
        <v>11</v>
      </c>
      <c r="E22" s="60">
        <v>6</v>
      </c>
      <c r="F22" s="61">
        <v>0</v>
      </c>
      <c r="G22" s="62">
        <f t="shared" si="0"/>
        <v>5.5</v>
      </c>
      <c r="H22" s="61"/>
      <c r="I22" s="61"/>
      <c r="J22" s="61">
        <v>0</v>
      </c>
      <c r="K22" s="61">
        <v>0</v>
      </c>
      <c r="L22" s="57"/>
      <c r="M22" s="98"/>
      <c r="N22" s="98"/>
      <c r="O22" s="98"/>
      <c r="P22" s="63">
        <f t="shared" si="1"/>
        <v>0</v>
      </c>
      <c r="Q22" s="57">
        <v>0</v>
      </c>
      <c r="R22" s="98">
        <v>0</v>
      </c>
      <c r="S22" s="98">
        <v>0</v>
      </c>
      <c r="T22" s="64" t="str">
        <f t="shared" si="2"/>
        <v xml:space="preserve"> </v>
      </c>
      <c r="U22" s="65" t="str">
        <f t="shared" si="3"/>
        <v xml:space="preserve"> </v>
      </c>
      <c r="V22" s="99" t="str">
        <f t="shared" si="4"/>
        <v xml:space="preserve"> </v>
      </c>
      <c r="W22" s="104"/>
      <c r="X22" s="40"/>
      <c r="Y22" s="105"/>
      <c r="Z22" s="111"/>
    </row>
    <row r="23" spans="1:26" ht="20.25" customHeight="1" x14ac:dyDescent="0.7">
      <c r="A23" s="57" t="s">
        <v>72</v>
      </c>
      <c r="B23" s="58">
        <v>1</v>
      </c>
      <c r="C23" s="59">
        <v>1</v>
      </c>
      <c r="D23" s="60">
        <v>12</v>
      </c>
      <c r="E23" s="60">
        <v>12</v>
      </c>
      <c r="F23" s="61">
        <v>0</v>
      </c>
      <c r="G23" s="62">
        <f t="shared" si="0"/>
        <v>12</v>
      </c>
      <c r="H23" s="61"/>
      <c r="I23" s="61"/>
      <c r="J23" s="61">
        <v>0</v>
      </c>
      <c r="K23" s="61">
        <v>0</v>
      </c>
      <c r="L23" s="61"/>
      <c r="M23" s="98"/>
      <c r="N23" s="98"/>
      <c r="O23" s="98"/>
      <c r="P23" s="63">
        <f t="shared" si="1"/>
        <v>0</v>
      </c>
      <c r="Q23" s="57">
        <v>0</v>
      </c>
      <c r="R23" s="98">
        <v>0</v>
      </c>
      <c r="S23" s="98">
        <v>0</v>
      </c>
      <c r="T23" s="64" t="str">
        <f t="shared" si="2"/>
        <v xml:space="preserve"> </v>
      </c>
      <c r="U23" s="65" t="str">
        <f t="shared" si="3"/>
        <v xml:space="preserve"> </v>
      </c>
      <c r="V23" s="99" t="str">
        <f t="shared" si="4"/>
        <v xml:space="preserve"> </v>
      </c>
      <c r="W23" s="104"/>
      <c r="X23" s="40"/>
      <c r="Y23" s="105"/>
      <c r="Z23" s="111"/>
    </row>
    <row r="24" spans="1:26" ht="20.25" customHeight="1" x14ac:dyDescent="0.7">
      <c r="A24" s="57" t="s">
        <v>86</v>
      </c>
      <c r="B24" s="58">
        <v>6</v>
      </c>
      <c r="C24" s="59">
        <v>6</v>
      </c>
      <c r="D24" s="60">
        <v>41</v>
      </c>
      <c r="E24" s="60">
        <v>22</v>
      </c>
      <c r="F24" s="61">
        <v>2</v>
      </c>
      <c r="G24" s="62">
        <f t="shared" si="0"/>
        <v>10.25</v>
      </c>
      <c r="H24" s="61"/>
      <c r="I24" s="61"/>
      <c r="J24" s="61">
        <v>2</v>
      </c>
      <c r="K24" s="61">
        <v>0</v>
      </c>
      <c r="L24" s="57"/>
      <c r="M24" s="98">
        <v>1</v>
      </c>
      <c r="N24" s="98"/>
      <c r="O24" s="98"/>
      <c r="P24" s="63">
        <f t="shared" si="1"/>
        <v>1</v>
      </c>
      <c r="Q24" s="57">
        <v>32</v>
      </c>
      <c r="R24" s="98">
        <v>103</v>
      </c>
      <c r="S24" s="98">
        <v>4</v>
      </c>
      <c r="T24" s="64">
        <f t="shared" si="2"/>
        <v>25.75</v>
      </c>
      <c r="U24" s="65">
        <f t="shared" si="3"/>
        <v>3.21875</v>
      </c>
      <c r="V24" s="99">
        <f t="shared" si="4"/>
        <v>48</v>
      </c>
      <c r="W24" s="104">
        <v>2</v>
      </c>
      <c r="X24" s="40" t="s">
        <v>23</v>
      </c>
      <c r="Y24" s="105" t="s">
        <v>133</v>
      </c>
      <c r="Z24" s="111"/>
    </row>
    <row r="25" spans="1:26" ht="20.25" customHeight="1" x14ac:dyDescent="0.7">
      <c r="A25" s="57" t="s">
        <v>135</v>
      </c>
      <c r="B25" s="58">
        <v>4</v>
      </c>
      <c r="C25" s="59">
        <v>4</v>
      </c>
      <c r="D25" s="103">
        <v>124</v>
      </c>
      <c r="E25" s="103">
        <v>50</v>
      </c>
      <c r="F25" s="61">
        <v>1</v>
      </c>
      <c r="G25" s="62">
        <f t="shared" si="0"/>
        <v>41.333333333333336</v>
      </c>
      <c r="H25" s="61">
        <v>1</v>
      </c>
      <c r="I25" s="61"/>
      <c r="J25" s="61">
        <v>11</v>
      </c>
      <c r="K25" s="61">
        <v>3</v>
      </c>
      <c r="L25" s="57"/>
      <c r="M25" s="98">
        <v>3</v>
      </c>
      <c r="N25" s="98">
        <v>3</v>
      </c>
      <c r="O25" s="98"/>
      <c r="P25" s="106">
        <f t="shared" si="1"/>
        <v>6</v>
      </c>
      <c r="Q25" s="57">
        <v>20</v>
      </c>
      <c r="R25" s="98">
        <v>107</v>
      </c>
      <c r="S25" s="98">
        <v>1</v>
      </c>
      <c r="T25" s="64">
        <f t="shared" si="2"/>
        <v>107</v>
      </c>
      <c r="U25" s="65">
        <f t="shared" si="3"/>
        <v>5.35</v>
      </c>
      <c r="V25" s="99">
        <f t="shared" si="4"/>
        <v>120</v>
      </c>
      <c r="W25" s="104">
        <v>1</v>
      </c>
      <c r="X25" s="40" t="s">
        <v>23</v>
      </c>
      <c r="Y25" s="105" t="s">
        <v>134</v>
      </c>
      <c r="Z25" s="111"/>
    </row>
    <row r="26" spans="1:26" ht="20.25" customHeight="1" x14ac:dyDescent="0.7">
      <c r="A26" s="57" t="s">
        <v>96</v>
      </c>
      <c r="B26" s="58">
        <v>5</v>
      </c>
      <c r="C26" s="59">
        <v>5</v>
      </c>
      <c r="D26" s="60">
        <v>42</v>
      </c>
      <c r="E26" s="60">
        <v>23</v>
      </c>
      <c r="F26" s="61">
        <v>0</v>
      </c>
      <c r="G26" s="62">
        <f t="shared" si="0"/>
        <v>8.4</v>
      </c>
      <c r="H26" s="61"/>
      <c r="I26" s="61"/>
      <c r="J26" s="61">
        <v>4</v>
      </c>
      <c r="K26" s="61">
        <v>1</v>
      </c>
      <c r="L26" s="57">
        <v>1</v>
      </c>
      <c r="M26" s="98">
        <v>2</v>
      </c>
      <c r="N26" s="98"/>
      <c r="O26" s="98"/>
      <c r="P26" s="63">
        <f t="shared" si="1"/>
        <v>2</v>
      </c>
      <c r="Q26" s="57">
        <v>6</v>
      </c>
      <c r="R26" s="98">
        <v>61</v>
      </c>
      <c r="S26" s="98">
        <v>1</v>
      </c>
      <c r="T26" s="64">
        <f t="shared" si="2"/>
        <v>61</v>
      </c>
      <c r="U26" s="65">
        <f t="shared" si="3"/>
        <v>10.166666666666666</v>
      </c>
      <c r="V26" s="99">
        <f t="shared" si="4"/>
        <v>36</v>
      </c>
      <c r="W26" s="104">
        <v>1</v>
      </c>
      <c r="X26" s="40" t="s">
        <v>23</v>
      </c>
      <c r="Y26" s="105" t="s">
        <v>129</v>
      </c>
      <c r="Z26" s="111"/>
    </row>
    <row r="27" spans="1:26" ht="20.25" customHeight="1" x14ac:dyDescent="0.7">
      <c r="A27" s="57" t="s">
        <v>98</v>
      </c>
      <c r="B27" s="58">
        <v>5</v>
      </c>
      <c r="C27" s="59">
        <v>4</v>
      </c>
      <c r="D27" s="60">
        <v>10</v>
      </c>
      <c r="E27" s="60">
        <v>10</v>
      </c>
      <c r="F27" s="61">
        <v>1</v>
      </c>
      <c r="G27" s="62">
        <f t="shared" si="0"/>
        <v>3.3333333333333335</v>
      </c>
      <c r="H27" s="61"/>
      <c r="I27" s="61"/>
      <c r="J27" s="61">
        <v>1</v>
      </c>
      <c r="K27" s="61">
        <v>0</v>
      </c>
      <c r="L27" s="57">
        <v>2</v>
      </c>
      <c r="M27" s="98">
        <v>1</v>
      </c>
      <c r="N27" s="98"/>
      <c r="O27" s="98"/>
      <c r="P27" s="63">
        <f t="shared" si="1"/>
        <v>1</v>
      </c>
      <c r="Q27" s="57">
        <v>24.3</v>
      </c>
      <c r="R27" s="98">
        <v>115</v>
      </c>
      <c r="S27" s="98">
        <v>6</v>
      </c>
      <c r="T27" s="64">
        <f t="shared" si="2"/>
        <v>19.166666666666668</v>
      </c>
      <c r="U27" s="65">
        <f t="shared" si="3"/>
        <v>4.7325102880658436</v>
      </c>
      <c r="V27" s="99">
        <f t="shared" si="4"/>
        <v>24.5</v>
      </c>
      <c r="W27" s="104">
        <v>4</v>
      </c>
      <c r="X27" s="40" t="s">
        <v>23</v>
      </c>
      <c r="Y27" s="105" t="s">
        <v>130</v>
      </c>
      <c r="Z27" s="111"/>
    </row>
    <row r="28" spans="1:26" ht="20.25" customHeight="1" x14ac:dyDescent="0.7">
      <c r="A28" s="57" t="s">
        <v>99</v>
      </c>
      <c r="B28" s="58">
        <v>1</v>
      </c>
      <c r="C28" s="59">
        <v>1</v>
      </c>
      <c r="D28" s="60">
        <v>35</v>
      </c>
      <c r="E28" s="60">
        <v>35</v>
      </c>
      <c r="F28" s="61">
        <v>1</v>
      </c>
      <c r="G28" s="62" t="str">
        <f t="shared" si="0"/>
        <v/>
      </c>
      <c r="H28" s="61"/>
      <c r="I28" s="61"/>
      <c r="J28" s="61">
        <v>6</v>
      </c>
      <c r="K28" s="61">
        <v>0</v>
      </c>
      <c r="L28" s="57"/>
      <c r="M28" s="98"/>
      <c r="N28" s="98"/>
      <c r="O28" s="98"/>
      <c r="P28" s="63">
        <f t="shared" si="1"/>
        <v>0</v>
      </c>
      <c r="Q28" s="57">
        <v>4</v>
      </c>
      <c r="R28" s="98">
        <v>14</v>
      </c>
      <c r="S28" s="98">
        <v>1</v>
      </c>
      <c r="T28" s="64">
        <f t="shared" si="2"/>
        <v>14</v>
      </c>
      <c r="U28" s="65">
        <f t="shared" si="3"/>
        <v>3.5</v>
      </c>
      <c r="V28" s="99">
        <f t="shared" si="4"/>
        <v>24</v>
      </c>
      <c r="W28" s="104">
        <v>1</v>
      </c>
      <c r="X28" s="40" t="s">
        <v>23</v>
      </c>
      <c r="Y28" s="105" t="s">
        <v>131</v>
      </c>
      <c r="Z28" s="111"/>
    </row>
    <row r="29" spans="1:26" ht="20.25" customHeight="1" x14ac:dyDescent="0.7">
      <c r="A29" s="57" t="s">
        <v>103</v>
      </c>
      <c r="B29" s="58">
        <v>3</v>
      </c>
      <c r="C29" s="59">
        <v>3</v>
      </c>
      <c r="D29" s="60">
        <v>57</v>
      </c>
      <c r="E29" s="60">
        <v>32</v>
      </c>
      <c r="F29" s="61">
        <v>0</v>
      </c>
      <c r="G29" s="62">
        <f t="shared" si="0"/>
        <v>19</v>
      </c>
      <c r="H29" s="61"/>
      <c r="I29" s="61"/>
      <c r="J29" s="61">
        <v>2</v>
      </c>
      <c r="K29" s="61">
        <v>0</v>
      </c>
      <c r="L29" s="57"/>
      <c r="M29" s="98">
        <v>1</v>
      </c>
      <c r="N29" s="98"/>
      <c r="O29" s="98"/>
      <c r="P29" s="63">
        <f t="shared" si="1"/>
        <v>1</v>
      </c>
      <c r="Q29" s="57">
        <v>20</v>
      </c>
      <c r="R29" s="98">
        <v>89</v>
      </c>
      <c r="S29" s="98">
        <v>7</v>
      </c>
      <c r="T29" s="64">
        <f t="shared" si="2"/>
        <v>12.714285714285714</v>
      </c>
      <c r="U29" s="65">
        <f t="shared" si="3"/>
        <v>4.45</v>
      </c>
      <c r="V29" s="99">
        <f t="shared" si="4"/>
        <v>17.142857142857142</v>
      </c>
      <c r="W29" s="104">
        <v>3</v>
      </c>
      <c r="X29" s="40" t="s">
        <v>23</v>
      </c>
      <c r="Y29" s="105" t="s">
        <v>134</v>
      </c>
      <c r="Z29" s="111"/>
    </row>
    <row r="30" spans="1:26" ht="20.25" customHeight="1" x14ac:dyDescent="0.7">
      <c r="A30" s="57" t="s">
        <v>112</v>
      </c>
      <c r="B30" s="58">
        <v>2</v>
      </c>
      <c r="C30" s="59">
        <v>2</v>
      </c>
      <c r="D30" s="60">
        <v>44</v>
      </c>
      <c r="E30" s="60">
        <v>39</v>
      </c>
      <c r="F30" s="61">
        <v>1</v>
      </c>
      <c r="G30" s="62">
        <f t="shared" si="0"/>
        <v>44</v>
      </c>
      <c r="H30" s="61"/>
      <c r="I30" s="61"/>
      <c r="J30" s="61">
        <v>3</v>
      </c>
      <c r="K30" s="61">
        <v>1</v>
      </c>
      <c r="L30" s="57">
        <v>1</v>
      </c>
      <c r="M30" s="98">
        <v>1</v>
      </c>
      <c r="N30" s="98"/>
      <c r="O30" s="98"/>
      <c r="P30" s="63">
        <f t="shared" si="1"/>
        <v>1</v>
      </c>
      <c r="Q30" s="57">
        <v>0</v>
      </c>
      <c r="R30" s="98">
        <v>0</v>
      </c>
      <c r="S30" s="98">
        <v>0</v>
      </c>
      <c r="T30" s="64" t="str">
        <f t="shared" si="2"/>
        <v xml:space="preserve"> </v>
      </c>
      <c r="U30" s="65" t="str">
        <f t="shared" si="3"/>
        <v xml:space="preserve"> </v>
      </c>
      <c r="V30" s="99" t="str">
        <f t="shared" si="4"/>
        <v xml:space="preserve"> </v>
      </c>
      <c r="W30" s="108"/>
      <c r="X30" s="109"/>
      <c r="Y30" s="110"/>
      <c r="Z30" s="111"/>
    </row>
    <row r="31" spans="1:26" ht="20.25" customHeight="1" x14ac:dyDescent="0.7">
      <c r="A31" s="57"/>
      <c r="B31" s="58"/>
      <c r="C31" s="59"/>
      <c r="D31" s="60"/>
      <c r="E31" s="60"/>
      <c r="F31" s="61"/>
      <c r="G31" s="62"/>
      <c r="H31" s="61"/>
      <c r="I31" s="61"/>
      <c r="J31" s="57"/>
      <c r="K31" s="57"/>
      <c r="L31" s="57"/>
      <c r="M31" s="57"/>
      <c r="N31" s="63"/>
      <c r="O31" s="57"/>
      <c r="P31" s="57"/>
      <c r="Q31" s="57"/>
      <c r="R31" s="64"/>
      <c r="S31" s="65"/>
      <c r="T31" s="89"/>
      <c r="U31" s="30"/>
      <c r="V31" s="33"/>
      <c r="W31" s="32"/>
    </row>
    <row r="32" spans="1:26" ht="20.25" customHeight="1" x14ac:dyDescent="0.7">
      <c r="A32" s="57"/>
      <c r="B32" s="58"/>
      <c r="C32" s="59"/>
      <c r="D32" s="60"/>
      <c r="E32" s="60"/>
      <c r="F32" s="61"/>
      <c r="G32" s="62"/>
      <c r="H32" s="61"/>
      <c r="I32" s="61"/>
      <c r="J32" s="57"/>
      <c r="K32" s="57"/>
      <c r="L32" s="57"/>
      <c r="M32" s="57"/>
      <c r="N32" s="63"/>
      <c r="O32" s="57"/>
      <c r="P32" s="57"/>
      <c r="Q32" s="57"/>
      <c r="R32" s="64"/>
      <c r="S32" s="65"/>
      <c r="T32" s="89"/>
      <c r="U32" s="30"/>
      <c r="V32" s="31"/>
      <c r="W32" s="32"/>
    </row>
    <row r="33" spans="1:23" ht="20.25" customHeight="1" x14ac:dyDescent="0.7">
      <c r="A33" s="57"/>
      <c r="B33" s="58"/>
      <c r="C33" s="59"/>
      <c r="D33" s="60"/>
      <c r="E33" s="60"/>
      <c r="F33" s="61"/>
      <c r="G33" s="62"/>
      <c r="H33" s="61"/>
      <c r="I33" s="61"/>
      <c r="J33" s="57"/>
      <c r="K33" s="57"/>
      <c r="L33" s="57"/>
      <c r="M33" s="57"/>
      <c r="N33" s="63"/>
      <c r="O33" s="57"/>
      <c r="P33" s="57"/>
      <c r="Q33" s="57"/>
      <c r="R33" s="64"/>
      <c r="S33" s="65"/>
      <c r="T33" s="89"/>
      <c r="U33" s="30"/>
      <c r="V33" s="33"/>
      <c r="W33" s="32"/>
    </row>
    <row r="34" spans="1:23" ht="20.25" customHeight="1" x14ac:dyDescent="0.7">
      <c r="A34" s="57"/>
      <c r="B34" s="58"/>
      <c r="C34" s="59"/>
      <c r="D34" s="60"/>
      <c r="E34" s="60"/>
      <c r="F34" s="61"/>
      <c r="G34" s="62"/>
      <c r="H34" s="61"/>
      <c r="I34" s="61"/>
      <c r="J34" s="57"/>
      <c r="K34" s="57"/>
      <c r="L34" s="57"/>
      <c r="M34" s="57"/>
      <c r="N34" s="63"/>
      <c r="O34" s="57"/>
      <c r="P34" s="57"/>
      <c r="Q34" s="57"/>
      <c r="R34" s="64"/>
      <c r="S34" s="65"/>
      <c r="T34" s="89"/>
      <c r="U34" s="30"/>
      <c r="V34" s="33"/>
      <c r="W34" s="32"/>
    </row>
  </sheetData>
  <sortState xmlns:xlrd2="http://schemas.microsoft.com/office/spreadsheetml/2017/richdata2" ref="A2:Z30">
    <sortCondition ref="A2:A30"/>
  </sortState>
  <mergeCells count="1">
    <mergeCell ref="W1:Y1"/>
  </mergeCells>
  <dataValidations count="1">
    <dataValidation type="list" allowBlank="1" showErrorMessage="1" sqref="W2 A2:A34" xr:uid="{2F422C78-4C23-49E8-9743-F8DD76394A2F}">
      <formula1>Player</formula1>
    </dataValidation>
  </dataValidations>
  <pageMargins left="0.25" right="0.25" top="0.75" bottom="0.75" header="0.3" footer="0.3"/>
  <pageSetup scale="74" orientation="landscape" horizontalDpi="300" verticalDpi="300" r:id="rId1"/>
  <headerFooter>
    <oddHeader>&amp;CNVCC 2024 Season Stats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92D050"/>
    <pageSetUpPr fitToPage="1"/>
  </sheetPr>
  <dimension ref="A1:AB34"/>
  <sheetViews>
    <sheetView showGridLines="0" workbookViewId="0">
      <pane ySplit="1" topLeftCell="A6" activePane="bottomLeft" state="frozen"/>
      <selection pane="bottomLeft" activeCell="J15" sqref="J15"/>
    </sheetView>
  </sheetViews>
  <sheetFormatPr defaultColWidth="14.41796875" defaultRowHeight="15" customHeight="1" x14ac:dyDescent="0.55000000000000004"/>
  <cols>
    <col min="1" max="1" width="21" customWidth="1"/>
    <col min="2" max="2" width="7.578125" customWidth="1"/>
    <col min="3" max="3" width="6.68359375" customWidth="1"/>
    <col min="4" max="4" width="7" customWidth="1"/>
    <col min="5" max="5" width="7.15625" customWidth="1"/>
    <col min="6" max="6" width="7" customWidth="1"/>
    <col min="7" max="7" width="7.68359375" customWidth="1"/>
    <col min="8" max="14" width="6.68359375" customWidth="1"/>
    <col min="15" max="15" width="8.578125" customWidth="1"/>
    <col min="16" max="16" width="7.68359375" customWidth="1"/>
    <col min="17" max="17" width="6.68359375" customWidth="1"/>
    <col min="18" max="19" width="7.68359375" customWidth="1"/>
    <col min="20" max="20" width="8.15625" customWidth="1"/>
    <col min="21" max="21" width="5.578125" customWidth="1"/>
    <col min="22" max="22" width="6.41796875" customWidth="1"/>
    <col min="23" max="23" width="5.26171875" customWidth="1"/>
    <col min="24" max="24" width="3.68359375" customWidth="1"/>
    <col min="25" max="25" width="6" customWidth="1"/>
    <col min="26" max="30" width="9.15625" customWidth="1"/>
  </cols>
  <sheetData>
    <row r="1" spans="1:28" ht="14.25" customHeight="1" x14ac:dyDescent="0.55000000000000004">
      <c r="A1" s="53" t="s">
        <v>0</v>
      </c>
      <c r="B1" s="24" t="str">
        <f>'ALL TIME'!B1</f>
        <v>Matches</v>
      </c>
      <c r="C1" s="24" t="str">
        <f>'ALL TIME'!C1</f>
        <v>Innings</v>
      </c>
      <c r="D1" s="24" t="str">
        <f>'ALL TIME'!D1</f>
        <v>Runs</v>
      </c>
      <c r="E1" s="24" t="str">
        <f>'ALL TIME'!E1</f>
        <v>High</v>
      </c>
      <c r="F1" s="46" t="str">
        <f>'ALL TIME'!F1</f>
        <v>Not Out</v>
      </c>
      <c r="G1" s="47" t="str">
        <f>'ALL TIME'!G1</f>
        <v>Avg</v>
      </c>
      <c r="H1" s="24" t="str">
        <f>'ALL TIME'!H1</f>
        <v>50s</v>
      </c>
      <c r="I1" s="24" t="str">
        <f>'ALL TIME'!I1</f>
        <v>100s</v>
      </c>
      <c r="J1" s="24" t="s">
        <v>126</v>
      </c>
      <c r="K1" s="24" t="s">
        <v>127</v>
      </c>
      <c r="L1" s="24" t="str">
        <f>'ALL TIME'!L1</f>
        <v>Ducks</v>
      </c>
      <c r="M1" s="24" t="str">
        <f>'ALL TIME'!M1</f>
        <v>Catches</v>
      </c>
      <c r="N1" s="46" t="str">
        <f>'ALL TIME'!N1</f>
        <v>Run
Outs</v>
      </c>
      <c r="O1" s="24" t="str">
        <f>'ALL TIME'!O1</f>
        <v>Stumps</v>
      </c>
      <c r="P1" s="24" t="s">
        <v>13</v>
      </c>
      <c r="Q1" s="71" t="str">
        <f>'ALL TIME'!Q1</f>
        <v>Overs</v>
      </c>
      <c r="R1" s="24" t="str">
        <f>'ALL TIME'!R1</f>
        <v>Runs</v>
      </c>
      <c r="S1" s="24" t="str">
        <f>'ALL TIME'!S1</f>
        <v>Wickets</v>
      </c>
      <c r="T1" s="47" t="s">
        <v>121</v>
      </c>
      <c r="U1" s="47" t="str">
        <f>'ALL TIME'!U1</f>
        <v>Econ</v>
      </c>
      <c r="V1" s="87" t="str">
        <f>'ALL TIME'!V1</f>
        <v>SR</v>
      </c>
      <c r="W1" s="115" t="s">
        <v>18</v>
      </c>
      <c r="X1" s="118"/>
      <c r="Y1" s="119"/>
      <c r="Z1" s="88"/>
      <c r="AA1" s="88"/>
      <c r="AB1" s="88"/>
    </row>
    <row r="2" spans="1:28" ht="20.25" customHeight="1" x14ac:dyDescent="0.7">
      <c r="A2" s="57" t="s">
        <v>22</v>
      </c>
      <c r="B2" s="58">
        <v>10</v>
      </c>
      <c r="C2" s="59">
        <v>8</v>
      </c>
      <c r="D2" s="60">
        <v>109</v>
      </c>
      <c r="E2" s="60">
        <v>30</v>
      </c>
      <c r="F2" s="61">
        <v>1</v>
      </c>
      <c r="G2" s="62">
        <f t="shared" ref="G2:G34" si="0">IFERROR(D2/(C2-F2),"")</f>
        <v>15.571428571428571</v>
      </c>
      <c r="H2" s="61"/>
      <c r="I2" s="61"/>
      <c r="J2" s="61">
        <v>7</v>
      </c>
      <c r="K2" s="61"/>
      <c r="L2" s="57"/>
      <c r="M2" s="57">
        <v>3</v>
      </c>
      <c r="N2" s="57">
        <v>2</v>
      </c>
      <c r="O2" s="57">
        <v>0</v>
      </c>
      <c r="P2" s="63">
        <f t="shared" ref="P2:P34" si="1">IF(B2&gt;0,M2+N2+O2,"")</f>
        <v>5</v>
      </c>
      <c r="Q2" s="57">
        <v>5</v>
      </c>
      <c r="R2" s="57">
        <v>27</v>
      </c>
      <c r="S2" s="57">
        <v>1</v>
      </c>
      <c r="T2" s="64">
        <f t="shared" ref="T2:T34" si="2">IFERROR(R2/S2," ")</f>
        <v>27</v>
      </c>
      <c r="U2" s="65">
        <f t="shared" ref="U2:U34" si="3">IFERROR(R2/Q2," ")</f>
        <v>5.4</v>
      </c>
      <c r="V2" s="89">
        <f t="shared" ref="V2:V34" si="4">IFERROR(((TRUNC(Q2)*6)+(MOD(Q2,1)*10))/S2," ")</f>
        <v>30</v>
      </c>
      <c r="W2" s="30">
        <v>1</v>
      </c>
      <c r="X2" s="33" t="s">
        <v>23</v>
      </c>
      <c r="Y2" s="32">
        <v>2</v>
      </c>
      <c r="Z2" s="90"/>
      <c r="AA2" s="90">
        <f>SUMIF('2023'!$A2:$A50,$A2,'2023'!B:B)+SUMIF('2022'!$A2:$A50,$A2,'2022'!B:B)+SUMIF('2021'!$A2:$A50,$A2,'2021'!B:B)+SUMIF('2020'!$A2:$A50,$A2,'2020'!B:B)+SUMIF('2019'!$A2:$A50,$A2,'2019'!B:B)+SUMIF('2018'!$A2:$A50,$A2,'2018'!B:B)+SUMIF('2017'!$A2:$A50,$A2,'2017'!B:B)+SUMIF('2016'!$A2:$A50,$A2,'2016'!B:B)+SUMIF('2015'!$A2:$A50,$A2,'2015'!B:B)+SUMIF('2014'!$A2:$A50,$A2,'2014'!B:B)+SUMIF('2013'!$A2:$A50,$A2,'2013'!B:B)+SUMIF('2012'!$A2:$A50,$A2,'2012'!B:B)</f>
        <v>0</v>
      </c>
      <c r="AB2" s="90">
        <f>SUMIF('2023'!$A$2:$A$50,$A2,'2023'!B2:B50)</f>
        <v>10</v>
      </c>
    </row>
    <row r="3" spans="1:28" ht="20.25" customHeight="1" x14ac:dyDescent="0.7">
      <c r="A3" s="57" t="s">
        <v>27</v>
      </c>
      <c r="B3" s="58">
        <v>8</v>
      </c>
      <c r="C3" s="59">
        <v>7</v>
      </c>
      <c r="D3" s="91">
        <v>123</v>
      </c>
      <c r="E3" s="91">
        <v>65</v>
      </c>
      <c r="F3" s="61">
        <v>1</v>
      </c>
      <c r="G3" s="62">
        <f t="shared" si="0"/>
        <v>20.5</v>
      </c>
      <c r="H3" s="61">
        <v>1</v>
      </c>
      <c r="I3" s="61"/>
      <c r="J3" s="61">
        <v>12</v>
      </c>
      <c r="K3" s="61">
        <v>6</v>
      </c>
      <c r="L3" s="57"/>
      <c r="M3" s="57">
        <v>6</v>
      </c>
      <c r="N3" s="57">
        <v>0</v>
      </c>
      <c r="O3" s="57">
        <v>0</v>
      </c>
      <c r="P3" s="92">
        <f t="shared" si="1"/>
        <v>6</v>
      </c>
      <c r="Q3" s="57">
        <v>14</v>
      </c>
      <c r="R3" s="57">
        <v>70</v>
      </c>
      <c r="S3" s="57">
        <v>6</v>
      </c>
      <c r="T3" s="93">
        <f t="shared" si="2"/>
        <v>11.666666666666666</v>
      </c>
      <c r="U3" s="65">
        <f t="shared" si="3"/>
        <v>5</v>
      </c>
      <c r="V3" s="94">
        <f t="shared" si="4"/>
        <v>14</v>
      </c>
      <c r="W3" s="30">
        <v>3</v>
      </c>
      <c r="X3" s="33" t="s">
        <v>23</v>
      </c>
      <c r="Y3" s="32">
        <v>32</v>
      </c>
      <c r="Z3" s="90"/>
      <c r="AA3" s="90"/>
      <c r="AB3" s="90"/>
    </row>
    <row r="4" spans="1:28" ht="20.25" customHeight="1" x14ac:dyDescent="0.7">
      <c r="A4" s="57" t="s">
        <v>28</v>
      </c>
      <c r="B4" s="58">
        <v>3</v>
      </c>
      <c r="C4" s="59">
        <v>2</v>
      </c>
      <c r="D4" s="60">
        <v>2</v>
      </c>
      <c r="E4" s="60">
        <v>1</v>
      </c>
      <c r="F4" s="61">
        <v>0</v>
      </c>
      <c r="G4" s="62">
        <f t="shared" si="0"/>
        <v>1</v>
      </c>
      <c r="H4" s="61"/>
      <c r="I4" s="61"/>
      <c r="J4" s="61"/>
      <c r="K4" s="61"/>
      <c r="L4" s="57"/>
      <c r="M4" s="57">
        <v>0</v>
      </c>
      <c r="N4" s="57">
        <v>0</v>
      </c>
      <c r="O4" s="57">
        <v>0</v>
      </c>
      <c r="P4" s="63">
        <f t="shared" si="1"/>
        <v>0</v>
      </c>
      <c r="Q4" s="57">
        <v>5</v>
      </c>
      <c r="R4" s="57">
        <v>42</v>
      </c>
      <c r="S4" s="57">
        <v>3</v>
      </c>
      <c r="T4" s="64">
        <f t="shared" si="2"/>
        <v>14</v>
      </c>
      <c r="U4" s="65">
        <f t="shared" si="3"/>
        <v>8.4</v>
      </c>
      <c r="V4" s="89">
        <f t="shared" si="4"/>
        <v>10</v>
      </c>
      <c r="W4" s="30">
        <v>3</v>
      </c>
      <c r="X4" s="33" t="s">
        <v>23</v>
      </c>
      <c r="Y4" s="32">
        <v>4</v>
      </c>
      <c r="Z4" s="90"/>
      <c r="AA4" s="90"/>
      <c r="AB4" s="90"/>
    </row>
    <row r="5" spans="1:28" ht="20.25" customHeight="1" x14ac:dyDescent="0.7">
      <c r="A5" s="57" t="s">
        <v>29</v>
      </c>
      <c r="B5" s="58">
        <v>8</v>
      </c>
      <c r="C5" s="59">
        <v>7</v>
      </c>
      <c r="D5" s="60">
        <v>75</v>
      </c>
      <c r="E5" s="91">
        <v>53</v>
      </c>
      <c r="F5" s="61">
        <v>2</v>
      </c>
      <c r="G5" s="62">
        <f t="shared" si="0"/>
        <v>15</v>
      </c>
      <c r="H5" s="61">
        <v>1</v>
      </c>
      <c r="I5" s="61"/>
      <c r="J5" s="61">
        <v>7</v>
      </c>
      <c r="K5" s="61"/>
      <c r="L5" s="57"/>
      <c r="M5" s="57">
        <v>3</v>
      </c>
      <c r="N5" s="57">
        <v>0</v>
      </c>
      <c r="O5" s="57">
        <v>1</v>
      </c>
      <c r="P5" s="63">
        <f t="shared" si="1"/>
        <v>4</v>
      </c>
      <c r="Q5" s="57">
        <v>1</v>
      </c>
      <c r="R5" s="57">
        <v>5</v>
      </c>
      <c r="S5" s="57">
        <v>0</v>
      </c>
      <c r="T5" s="64" t="str">
        <f t="shared" si="2"/>
        <v xml:space="preserve"> </v>
      </c>
      <c r="U5" s="65">
        <f t="shared" si="3"/>
        <v>5</v>
      </c>
      <c r="V5" s="89" t="str">
        <f t="shared" si="4"/>
        <v xml:space="preserve"> </v>
      </c>
      <c r="W5" s="30">
        <v>0</v>
      </c>
      <c r="X5" s="33" t="s">
        <v>23</v>
      </c>
      <c r="Y5" s="32">
        <v>5</v>
      </c>
      <c r="Z5" s="90"/>
      <c r="AA5" s="90"/>
      <c r="AB5" s="90"/>
    </row>
    <row r="6" spans="1:28" ht="20.25" customHeight="1" x14ac:dyDescent="0.7">
      <c r="A6" s="57" t="s">
        <v>35</v>
      </c>
      <c r="B6" s="58">
        <v>10</v>
      </c>
      <c r="C6" s="59">
        <v>7</v>
      </c>
      <c r="D6" s="60">
        <v>69</v>
      </c>
      <c r="E6" s="60">
        <v>18</v>
      </c>
      <c r="F6" s="61">
        <v>3</v>
      </c>
      <c r="G6" s="62">
        <f t="shared" si="0"/>
        <v>17.25</v>
      </c>
      <c r="H6" s="61"/>
      <c r="I6" s="61"/>
      <c r="J6" s="61">
        <v>4</v>
      </c>
      <c r="K6" s="61">
        <v>1</v>
      </c>
      <c r="L6" s="57"/>
      <c r="M6" s="57">
        <v>4</v>
      </c>
      <c r="N6" s="57">
        <v>0</v>
      </c>
      <c r="O6" s="57">
        <v>0</v>
      </c>
      <c r="P6" s="63">
        <f t="shared" si="1"/>
        <v>4</v>
      </c>
      <c r="Q6" s="57">
        <v>23</v>
      </c>
      <c r="R6" s="57">
        <v>132</v>
      </c>
      <c r="S6" s="57">
        <v>1</v>
      </c>
      <c r="T6" s="64">
        <f t="shared" si="2"/>
        <v>132</v>
      </c>
      <c r="U6" s="65">
        <f t="shared" si="3"/>
        <v>5.7391304347826084</v>
      </c>
      <c r="V6" s="89">
        <f t="shared" si="4"/>
        <v>138</v>
      </c>
      <c r="W6" s="30">
        <v>1</v>
      </c>
      <c r="X6" s="33" t="s">
        <v>23</v>
      </c>
      <c r="Y6" s="32">
        <v>39</v>
      </c>
      <c r="Z6" s="90"/>
      <c r="AA6" s="90"/>
      <c r="AB6" s="90"/>
    </row>
    <row r="7" spans="1:28" ht="20.25" customHeight="1" x14ac:dyDescent="0.7">
      <c r="A7" s="57" t="s">
        <v>37</v>
      </c>
      <c r="B7" s="58">
        <v>1</v>
      </c>
      <c r="C7" s="59">
        <v>1</v>
      </c>
      <c r="D7" s="60">
        <v>1</v>
      </c>
      <c r="E7" s="60">
        <v>1</v>
      </c>
      <c r="F7" s="61">
        <v>0</v>
      </c>
      <c r="G7" s="62">
        <f t="shared" si="0"/>
        <v>1</v>
      </c>
      <c r="H7" s="61"/>
      <c r="I7" s="61"/>
      <c r="J7" s="61"/>
      <c r="K7" s="61"/>
      <c r="L7" s="57"/>
      <c r="M7" s="57">
        <v>0</v>
      </c>
      <c r="N7" s="57">
        <v>0</v>
      </c>
      <c r="O7" s="57">
        <v>0</v>
      </c>
      <c r="P7" s="63">
        <f t="shared" si="1"/>
        <v>0</v>
      </c>
      <c r="Q7" s="57"/>
      <c r="R7" s="57"/>
      <c r="S7" s="57"/>
      <c r="T7" s="64" t="str">
        <f t="shared" si="2"/>
        <v xml:space="preserve"> </v>
      </c>
      <c r="U7" s="65" t="str">
        <f t="shared" si="3"/>
        <v xml:space="preserve"> </v>
      </c>
      <c r="V7" s="89" t="str">
        <f t="shared" si="4"/>
        <v xml:space="preserve"> </v>
      </c>
      <c r="W7" s="30"/>
      <c r="X7" s="31"/>
      <c r="Y7" s="32"/>
      <c r="Z7" s="90"/>
      <c r="AA7" s="90"/>
      <c r="AB7" s="90"/>
    </row>
    <row r="8" spans="1:28" ht="20.25" customHeight="1" x14ac:dyDescent="0.7">
      <c r="A8" s="57" t="s">
        <v>38</v>
      </c>
      <c r="B8" s="58">
        <v>8</v>
      </c>
      <c r="C8" s="59">
        <v>8</v>
      </c>
      <c r="D8" s="60">
        <v>100</v>
      </c>
      <c r="E8" s="60">
        <v>30</v>
      </c>
      <c r="F8" s="61">
        <v>1</v>
      </c>
      <c r="G8" s="62">
        <f t="shared" si="0"/>
        <v>14.285714285714286</v>
      </c>
      <c r="H8" s="61"/>
      <c r="I8" s="61"/>
      <c r="J8" s="61">
        <v>9</v>
      </c>
      <c r="K8" s="61">
        <v>1</v>
      </c>
      <c r="L8" s="57">
        <v>1</v>
      </c>
      <c r="M8" s="57">
        <v>2</v>
      </c>
      <c r="N8" s="57">
        <v>1</v>
      </c>
      <c r="O8" s="57">
        <v>0</v>
      </c>
      <c r="P8" s="63">
        <f t="shared" si="1"/>
        <v>3</v>
      </c>
      <c r="Q8" s="57">
        <v>31.1</v>
      </c>
      <c r="R8" s="57">
        <v>153</v>
      </c>
      <c r="S8" s="57">
        <v>7</v>
      </c>
      <c r="T8" s="64">
        <f t="shared" si="2"/>
        <v>21.857142857142858</v>
      </c>
      <c r="U8" s="65">
        <f t="shared" si="3"/>
        <v>4.919614147909968</v>
      </c>
      <c r="V8" s="89">
        <f t="shared" si="4"/>
        <v>26.714285714285715</v>
      </c>
      <c r="W8" s="30">
        <v>3</v>
      </c>
      <c r="X8" s="33" t="s">
        <v>23</v>
      </c>
      <c r="Y8" s="32">
        <v>16</v>
      </c>
      <c r="Z8" s="90"/>
      <c r="AA8" s="90"/>
      <c r="AB8" s="90"/>
    </row>
    <row r="9" spans="1:28" ht="20.25" customHeight="1" x14ac:dyDescent="0.7">
      <c r="A9" s="57" t="s">
        <v>39</v>
      </c>
      <c r="B9" s="58">
        <v>1</v>
      </c>
      <c r="C9" s="59">
        <v>1</v>
      </c>
      <c r="D9" s="60">
        <v>4</v>
      </c>
      <c r="E9" s="60">
        <v>4</v>
      </c>
      <c r="F9" s="61">
        <v>0</v>
      </c>
      <c r="G9" s="62">
        <f t="shared" si="0"/>
        <v>4</v>
      </c>
      <c r="H9" s="61"/>
      <c r="I9" s="61"/>
      <c r="J9" s="61"/>
      <c r="K9" s="61"/>
      <c r="L9" s="57"/>
      <c r="M9" s="57">
        <v>1</v>
      </c>
      <c r="N9" s="57">
        <v>0</v>
      </c>
      <c r="O9" s="57">
        <v>0</v>
      </c>
      <c r="P9" s="63">
        <f t="shared" si="1"/>
        <v>1</v>
      </c>
      <c r="Q9" s="57"/>
      <c r="R9" s="57"/>
      <c r="S9" s="57"/>
      <c r="T9" s="64" t="str">
        <f t="shared" si="2"/>
        <v xml:space="preserve"> </v>
      </c>
      <c r="U9" s="65" t="str">
        <f t="shared" si="3"/>
        <v xml:space="preserve"> </v>
      </c>
      <c r="V9" s="89" t="str">
        <f t="shared" si="4"/>
        <v xml:space="preserve"> </v>
      </c>
      <c r="W9" s="30"/>
      <c r="X9" s="31"/>
      <c r="Y9" s="32"/>
      <c r="Z9" s="90"/>
      <c r="AA9" s="90"/>
      <c r="AB9" s="90"/>
    </row>
    <row r="10" spans="1:28" ht="20.25" customHeight="1" x14ac:dyDescent="0.7">
      <c r="A10" s="57" t="s">
        <v>45</v>
      </c>
      <c r="B10" s="58">
        <v>11</v>
      </c>
      <c r="C10" s="59">
        <v>11</v>
      </c>
      <c r="D10" s="91">
        <v>149</v>
      </c>
      <c r="E10" s="60">
        <v>42</v>
      </c>
      <c r="F10" s="61">
        <v>0</v>
      </c>
      <c r="G10" s="62">
        <f t="shared" si="0"/>
        <v>13.545454545454545</v>
      </c>
      <c r="H10" s="61"/>
      <c r="I10" s="61"/>
      <c r="J10" s="61">
        <v>11</v>
      </c>
      <c r="K10" s="61">
        <v>2</v>
      </c>
      <c r="L10" s="57"/>
      <c r="M10" s="57">
        <v>6</v>
      </c>
      <c r="N10" s="57">
        <v>1</v>
      </c>
      <c r="O10" s="57">
        <v>0</v>
      </c>
      <c r="P10" s="92">
        <f t="shared" si="1"/>
        <v>7</v>
      </c>
      <c r="Q10" s="57">
        <v>64</v>
      </c>
      <c r="R10" s="57">
        <v>260</v>
      </c>
      <c r="S10" s="95">
        <v>14</v>
      </c>
      <c r="T10" s="64">
        <f t="shared" si="2"/>
        <v>18.571428571428573</v>
      </c>
      <c r="U10" s="65">
        <f t="shared" si="3"/>
        <v>4.0625</v>
      </c>
      <c r="V10" s="89">
        <f t="shared" si="4"/>
        <v>27.428571428571427</v>
      </c>
      <c r="W10" s="30">
        <v>3</v>
      </c>
      <c r="X10" s="33" t="s">
        <v>23</v>
      </c>
      <c r="Y10" s="32">
        <v>21</v>
      </c>
      <c r="Z10" s="90"/>
      <c r="AA10" s="90"/>
      <c r="AB10" s="90"/>
    </row>
    <row r="11" spans="1:28" ht="20.25" customHeight="1" x14ac:dyDescent="0.7">
      <c r="A11" s="57" t="s">
        <v>46</v>
      </c>
      <c r="B11" s="58">
        <v>11</v>
      </c>
      <c r="C11" s="59">
        <v>9</v>
      </c>
      <c r="D11" s="60">
        <v>114</v>
      </c>
      <c r="E11" s="60">
        <v>26</v>
      </c>
      <c r="F11" s="61">
        <v>1</v>
      </c>
      <c r="G11" s="62">
        <f t="shared" si="0"/>
        <v>14.25</v>
      </c>
      <c r="H11" s="61"/>
      <c r="I11" s="61"/>
      <c r="J11" s="61">
        <v>2</v>
      </c>
      <c r="K11" s="61"/>
      <c r="L11" s="57"/>
      <c r="M11" s="57">
        <v>3</v>
      </c>
      <c r="N11" s="57">
        <v>0</v>
      </c>
      <c r="O11" s="57">
        <v>0</v>
      </c>
      <c r="P11" s="63">
        <f t="shared" si="1"/>
        <v>3</v>
      </c>
      <c r="Q11" s="57">
        <v>34</v>
      </c>
      <c r="R11" s="57">
        <v>214</v>
      </c>
      <c r="S11" s="57">
        <v>7</v>
      </c>
      <c r="T11" s="64">
        <f t="shared" si="2"/>
        <v>30.571428571428573</v>
      </c>
      <c r="U11" s="65">
        <f t="shared" si="3"/>
        <v>6.2941176470588234</v>
      </c>
      <c r="V11" s="89">
        <f t="shared" si="4"/>
        <v>29.142857142857142</v>
      </c>
      <c r="W11" s="30">
        <v>2</v>
      </c>
      <c r="X11" s="33" t="s">
        <v>23</v>
      </c>
      <c r="Y11" s="32">
        <v>11</v>
      </c>
      <c r="Z11" s="90"/>
      <c r="AA11" s="90"/>
      <c r="AB11" s="90"/>
    </row>
    <row r="12" spans="1:28" ht="20.25" customHeight="1" x14ac:dyDescent="0.7">
      <c r="A12" s="57" t="s">
        <v>47</v>
      </c>
      <c r="B12" s="58">
        <v>10</v>
      </c>
      <c r="C12" s="59">
        <v>5</v>
      </c>
      <c r="D12" s="60">
        <v>46</v>
      </c>
      <c r="E12" s="60">
        <v>35</v>
      </c>
      <c r="F12" s="61">
        <v>2</v>
      </c>
      <c r="G12" s="62">
        <f t="shared" si="0"/>
        <v>15.333333333333334</v>
      </c>
      <c r="H12" s="61"/>
      <c r="I12" s="61"/>
      <c r="J12" s="61">
        <v>1</v>
      </c>
      <c r="K12" s="61"/>
      <c r="L12" s="57"/>
      <c r="M12" s="57">
        <v>1</v>
      </c>
      <c r="N12" s="57">
        <v>0</v>
      </c>
      <c r="O12" s="57">
        <v>0</v>
      </c>
      <c r="P12" s="63">
        <f t="shared" si="1"/>
        <v>1</v>
      </c>
      <c r="Q12" s="57">
        <v>42</v>
      </c>
      <c r="R12" s="57">
        <v>196</v>
      </c>
      <c r="S12" s="95">
        <v>21</v>
      </c>
      <c r="T12" s="93">
        <f t="shared" si="2"/>
        <v>9.3333333333333339</v>
      </c>
      <c r="U12" s="65">
        <f t="shared" si="3"/>
        <v>4.666666666666667</v>
      </c>
      <c r="V12" s="89">
        <f t="shared" si="4"/>
        <v>12</v>
      </c>
      <c r="W12" s="30">
        <v>5</v>
      </c>
      <c r="X12" s="33" t="s">
        <v>23</v>
      </c>
      <c r="Y12" s="32">
        <v>14</v>
      </c>
      <c r="Z12" s="90"/>
      <c r="AA12" s="90"/>
      <c r="AB12" s="90"/>
    </row>
    <row r="13" spans="1:28" ht="20.25" customHeight="1" x14ac:dyDescent="0.7">
      <c r="A13" s="57" t="s">
        <v>48</v>
      </c>
      <c r="B13" s="58">
        <v>2</v>
      </c>
      <c r="C13" s="59">
        <v>2</v>
      </c>
      <c r="D13" s="60">
        <v>10</v>
      </c>
      <c r="E13" s="60">
        <v>8</v>
      </c>
      <c r="F13" s="61">
        <v>0</v>
      </c>
      <c r="G13" s="62">
        <f t="shared" si="0"/>
        <v>5</v>
      </c>
      <c r="H13" s="61"/>
      <c r="I13" s="61"/>
      <c r="J13" s="61">
        <v>1</v>
      </c>
      <c r="K13" s="61"/>
      <c r="L13" s="57"/>
      <c r="M13" s="57">
        <v>3</v>
      </c>
      <c r="N13" s="57">
        <v>1</v>
      </c>
      <c r="O13" s="57">
        <v>0</v>
      </c>
      <c r="P13" s="63">
        <f t="shared" si="1"/>
        <v>4</v>
      </c>
      <c r="Q13" s="57">
        <v>1.5</v>
      </c>
      <c r="R13" s="57">
        <v>9</v>
      </c>
      <c r="S13" s="57">
        <v>1</v>
      </c>
      <c r="T13" s="64">
        <f t="shared" si="2"/>
        <v>9</v>
      </c>
      <c r="U13" s="65">
        <f t="shared" si="3"/>
        <v>6</v>
      </c>
      <c r="V13" s="89">
        <f t="shared" si="4"/>
        <v>11</v>
      </c>
      <c r="W13" s="30">
        <v>1</v>
      </c>
      <c r="X13" s="33" t="s">
        <v>23</v>
      </c>
      <c r="Y13" s="32">
        <v>9</v>
      </c>
      <c r="Z13" s="90"/>
      <c r="AA13" s="90"/>
      <c r="AB13" s="90"/>
    </row>
    <row r="14" spans="1:28" ht="20.25" customHeight="1" x14ac:dyDescent="0.7">
      <c r="A14" s="57" t="s">
        <v>50</v>
      </c>
      <c r="B14" s="58">
        <v>3</v>
      </c>
      <c r="C14" s="59">
        <v>2</v>
      </c>
      <c r="D14" s="60">
        <v>30</v>
      </c>
      <c r="E14" s="60">
        <v>24</v>
      </c>
      <c r="F14" s="61">
        <v>0</v>
      </c>
      <c r="G14" s="62">
        <f t="shared" si="0"/>
        <v>15</v>
      </c>
      <c r="H14" s="61"/>
      <c r="I14" s="61"/>
      <c r="J14" s="61">
        <v>1</v>
      </c>
      <c r="K14" s="61">
        <v>1</v>
      </c>
      <c r="L14" s="57"/>
      <c r="M14" s="57">
        <v>2</v>
      </c>
      <c r="N14" s="57">
        <v>0</v>
      </c>
      <c r="O14" s="57">
        <v>0</v>
      </c>
      <c r="P14" s="63">
        <f t="shared" si="1"/>
        <v>2</v>
      </c>
      <c r="Q14" s="57">
        <v>15</v>
      </c>
      <c r="R14" s="57">
        <v>48</v>
      </c>
      <c r="S14" s="57">
        <v>4</v>
      </c>
      <c r="T14" s="64">
        <f t="shared" si="2"/>
        <v>12</v>
      </c>
      <c r="U14" s="65">
        <f t="shared" si="3"/>
        <v>3.2</v>
      </c>
      <c r="V14" s="89">
        <f t="shared" si="4"/>
        <v>22.5</v>
      </c>
      <c r="W14" s="30">
        <v>2</v>
      </c>
      <c r="X14" s="33" t="s">
        <v>23</v>
      </c>
      <c r="Y14" s="32">
        <v>13</v>
      </c>
      <c r="Z14" s="90"/>
      <c r="AA14" s="90"/>
      <c r="AB14" s="90"/>
    </row>
    <row r="15" spans="1:28" ht="20.25" customHeight="1" x14ac:dyDescent="0.7">
      <c r="A15" s="57" t="s">
        <v>51</v>
      </c>
      <c r="B15" s="58">
        <v>5</v>
      </c>
      <c r="C15" s="59">
        <v>2</v>
      </c>
      <c r="D15" s="60">
        <v>21</v>
      </c>
      <c r="E15" s="60">
        <v>16</v>
      </c>
      <c r="F15" s="61">
        <v>0</v>
      </c>
      <c r="G15" s="62">
        <f t="shared" si="0"/>
        <v>10.5</v>
      </c>
      <c r="H15" s="61"/>
      <c r="I15" s="61"/>
      <c r="J15" s="61"/>
      <c r="K15" s="61"/>
      <c r="L15" s="57"/>
      <c r="M15" s="57">
        <v>1</v>
      </c>
      <c r="N15" s="57">
        <v>1</v>
      </c>
      <c r="O15" s="57">
        <v>0</v>
      </c>
      <c r="P15" s="63">
        <f t="shared" si="1"/>
        <v>2</v>
      </c>
      <c r="Q15" s="57"/>
      <c r="R15" s="57"/>
      <c r="S15" s="57"/>
      <c r="T15" s="64" t="str">
        <f t="shared" si="2"/>
        <v xml:space="preserve"> </v>
      </c>
      <c r="U15" s="65" t="str">
        <f t="shared" si="3"/>
        <v xml:space="preserve"> </v>
      </c>
      <c r="V15" s="89" t="str">
        <f t="shared" si="4"/>
        <v xml:space="preserve"> </v>
      </c>
      <c r="W15" s="30"/>
      <c r="X15" s="31"/>
      <c r="Y15" s="32"/>
      <c r="Z15" s="90"/>
      <c r="AA15" s="90"/>
      <c r="AB15" s="90"/>
    </row>
    <row r="16" spans="1:28" ht="20.25" customHeight="1" x14ac:dyDescent="0.7">
      <c r="A16" s="57" t="s">
        <v>53</v>
      </c>
      <c r="B16" s="58">
        <v>1</v>
      </c>
      <c r="C16" s="59">
        <v>1</v>
      </c>
      <c r="D16" s="60">
        <v>3</v>
      </c>
      <c r="E16" s="60">
        <v>3</v>
      </c>
      <c r="F16" s="61">
        <v>1</v>
      </c>
      <c r="G16" s="62" t="str">
        <f t="shared" si="0"/>
        <v/>
      </c>
      <c r="H16" s="61"/>
      <c r="I16" s="61"/>
      <c r="J16" s="61"/>
      <c r="K16" s="61"/>
      <c r="L16" s="57"/>
      <c r="M16" s="57">
        <v>0</v>
      </c>
      <c r="N16" s="57">
        <v>0</v>
      </c>
      <c r="O16" s="57">
        <v>0</v>
      </c>
      <c r="P16" s="63">
        <f t="shared" si="1"/>
        <v>0</v>
      </c>
      <c r="Q16" s="57">
        <v>3</v>
      </c>
      <c r="R16" s="57">
        <v>21</v>
      </c>
      <c r="S16" s="57">
        <v>0</v>
      </c>
      <c r="T16" s="64" t="str">
        <f t="shared" si="2"/>
        <v xml:space="preserve"> </v>
      </c>
      <c r="U16" s="65">
        <f t="shared" si="3"/>
        <v>7</v>
      </c>
      <c r="V16" s="89" t="str">
        <f t="shared" si="4"/>
        <v xml:space="preserve"> </v>
      </c>
      <c r="W16" s="30">
        <v>0</v>
      </c>
      <c r="X16" s="33" t="s">
        <v>23</v>
      </c>
      <c r="Y16" s="32">
        <v>21</v>
      </c>
      <c r="Z16" s="90"/>
      <c r="AA16" s="90"/>
      <c r="AB16" s="90"/>
    </row>
    <row r="17" spans="1:25" ht="20.25" customHeight="1" x14ac:dyDescent="0.7">
      <c r="A17" s="57" t="s">
        <v>55</v>
      </c>
      <c r="B17" s="58">
        <v>2</v>
      </c>
      <c r="C17" s="59">
        <v>2</v>
      </c>
      <c r="D17" s="60">
        <v>39</v>
      </c>
      <c r="E17" s="60">
        <v>37</v>
      </c>
      <c r="F17" s="61">
        <v>1</v>
      </c>
      <c r="G17" s="96">
        <f t="shared" si="0"/>
        <v>39</v>
      </c>
      <c r="H17" s="61"/>
      <c r="I17" s="61"/>
      <c r="J17" s="61">
        <v>2</v>
      </c>
      <c r="K17" s="61"/>
      <c r="L17" s="57"/>
      <c r="M17" s="57">
        <v>1</v>
      </c>
      <c r="N17" s="57">
        <v>1</v>
      </c>
      <c r="O17" s="57">
        <v>0</v>
      </c>
      <c r="P17" s="63">
        <f t="shared" si="1"/>
        <v>2</v>
      </c>
      <c r="Q17" s="57">
        <v>9.5</v>
      </c>
      <c r="R17" s="57">
        <v>54</v>
      </c>
      <c r="S17" s="57">
        <v>1</v>
      </c>
      <c r="T17" s="64">
        <f t="shared" si="2"/>
        <v>54</v>
      </c>
      <c r="U17" s="65">
        <f t="shared" si="3"/>
        <v>5.6842105263157894</v>
      </c>
      <c r="V17" s="89">
        <f t="shared" si="4"/>
        <v>59</v>
      </c>
      <c r="W17" s="30">
        <v>1</v>
      </c>
      <c r="X17" s="33" t="s">
        <v>23</v>
      </c>
      <c r="Y17" s="32">
        <v>13</v>
      </c>
    </row>
    <row r="18" spans="1:25" ht="20.25" customHeight="1" x14ac:dyDescent="0.7">
      <c r="A18" s="57" t="s">
        <v>58</v>
      </c>
      <c r="B18" s="58">
        <v>8</v>
      </c>
      <c r="C18" s="59">
        <v>8</v>
      </c>
      <c r="D18" s="91">
        <v>128</v>
      </c>
      <c r="E18" s="60">
        <v>43</v>
      </c>
      <c r="F18" s="61">
        <v>1</v>
      </c>
      <c r="G18" s="62">
        <f t="shared" si="0"/>
        <v>18.285714285714285</v>
      </c>
      <c r="H18" s="61"/>
      <c r="I18" s="61"/>
      <c r="J18" s="61">
        <v>13</v>
      </c>
      <c r="K18" s="61"/>
      <c r="L18" s="57">
        <v>2</v>
      </c>
      <c r="M18" s="57">
        <v>5</v>
      </c>
      <c r="N18" s="57">
        <v>2</v>
      </c>
      <c r="O18" s="57">
        <v>1</v>
      </c>
      <c r="P18" s="92">
        <f t="shared" si="1"/>
        <v>8</v>
      </c>
      <c r="Q18" s="57">
        <v>1</v>
      </c>
      <c r="R18" s="57">
        <v>6</v>
      </c>
      <c r="S18" s="57">
        <v>0</v>
      </c>
      <c r="T18" s="64" t="str">
        <f t="shared" si="2"/>
        <v xml:space="preserve"> </v>
      </c>
      <c r="U18" s="65">
        <f t="shared" si="3"/>
        <v>6</v>
      </c>
      <c r="V18" s="89" t="str">
        <f t="shared" si="4"/>
        <v xml:space="preserve"> </v>
      </c>
      <c r="W18" s="30">
        <v>0</v>
      </c>
      <c r="X18" s="33" t="s">
        <v>23</v>
      </c>
      <c r="Y18" s="32">
        <v>6</v>
      </c>
    </row>
    <row r="19" spans="1:25" ht="20.25" customHeight="1" x14ac:dyDescent="0.7">
      <c r="A19" s="57" t="s">
        <v>62</v>
      </c>
      <c r="B19" s="58">
        <v>1</v>
      </c>
      <c r="C19" s="59">
        <v>0</v>
      </c>
      <c r="D19" s="60">
        <v>0</v>
      </c>
      <c r="E19" s="60">
        <v>0</v>
      </c>
      <c r="F19" s="61">
        <v>0</v>
      </c>
      <c r="G19" s="62" t="str">
        <f t="shared" si="0"/>
        <v/>
      </c>
      <c r="H19" s="61"/>
      <c r="I19" s="61"/>
      <c r="J19" s="61"/>
      <c r="K19" s="61"/>
      <c r="L19" s="57"/>
      <c r="M19" s="57">
        <v>0</v>
      </c>
      <c r="N19" s="57">
        <v>0</v>
      </c>
      <c r="O19" s="57">
        <v>0</v>
      </c>
      <c r="P19" s="63">
        <f t="shared" si="1"/>
        <v>0</v>
      </c>
      <c r="Q19" s="57">
        <v>1</v>
      </c>
      <c r="R19" s="57">
        <v>4</v>
      </c>
      <c r="S19" s="57">
        <v>0</v>
      </c>
      <c r="T19" s="64" t="str">
        <f t="shared" si="2"/>
        <v xml:space="preserve"> </v>
      </c>
      <c r="U19" s="65">
        <f t="shared" si="3"/>
        <v>4</v>
      </c>
      <c r="V19" s="89" t="str">
        <f t="shared" si="4"/>
        <v xml:space="preserve"> </v>
      </c>
      <c r="W19" s="30">
        <v>0</v>
      </c>
      <c r="X19" s="33" t="s">
        <v>23</v>
      </c>
      <c r="Y19" s="32">
        <v>4</v>
      </c>
    </row>
    <row r="20" spans="1:25" ht="20.25" customHeight="1" x14ac:dyDescent="0.7">
      <c r="A20" s="57" t="s">
        <v>63</v>
      </c>
      <c r="B20" s="58">
        <v>7</v>
      </c>
      <c r="C20" s="59">
        <v>7</v>
      </c>
      <c r="D20" s="91">
        <v>160</v>
      </c>
      <c r="E20" s="60">
        <v>46</v>
      </c>
      <c r="F20" s="61">
        <v>3</v>
      </c>
      <c r="G20" s="96">
        <f t="shared" si="0"/>
        <v>40</v>
      </c>
      <c r="H20" s="61"/>
      <c r="I20" s="61"/>
      <c r="J20" s="61">
        <v>12</v>
      </c>
      <c r="K20" s="61"/>
      <c r="L20" s="57"/>
      <c r="M20" s="57">
        <v>7</v>
      </c>
      <c r="N20" s="57">
        <v>0</v>
      </c>
      <c r="O20" s="57">
        <v>0</v>
      </c>
      <c r="P20" s="92">
        <f t="shared" si="1"/>
        <v>7</v>
      </c>
      <c r="Q20" s="57">
        <v>10</v>
      </c>
      <c r="R20" s="57">
        <v>56</v>
      </c>
      <c r="S20" s="57">
        <v>2</v>
      </c>
      <c r="T20" s="64">
        <f t="shared" si="2"/>
        <v>28</v>
      </c>
      <c r="U20" s="65">
        <f t="shared" si="3"/>
        <v>5.6</v>
      </c>
      <c r="V20" s="89">
        <f t="shared" si="4"/>
        <v>30</v>
      </c>
      <c r="W20" s="30">
        <v>1</v>
      </c>
      <c r="X20" s="33" t="s">
        <v>23</v>
      </c>
      <c r="Y20" s="32">
        <v>13</v>
      </c>
    </row>
    <row r="21" spans="1:25" ht="20.25" customHeight="1" x14ac:dyDescent="0.7">
      <c r="A21" s="57" t="s">
        <v>66</v>
      </c>
      <c r="B21" s="58">
        <v>9</v>
      </c>
      <c r="C21" s="59">
        <v>7</v>
      </c>
      <c r="D21" s="60">
        <v>97</v>
      </c>
      <c r="E21" s="60">
        <v>26</v>
      </c>
      <c r="F21" s="61">
        <v>1</v>
      </c>
      <c r="G21" s="62">
        <f t="shared" si="0"/>
        <v>16.166666666666668</v>
      </c>
      <c r="H21" s="61"/>
      <c r="I21" s="61"/>
      <c r="J21" s="61">
        <v>7</v>
      </c>
      <c r="K21" s="61">
        <v>1</v>
      </c>
      <c r="L21" s="57"/>
      <c r="M21" s="57">
        <v>3</v>
      </c>
      <c r="N21" s="57">
        <v>0</v>
      </c>
      <c r="O21" s="57">
        <v>0</v>
      </c>
      <c r="P21" s="63">
        <f t="shared" si="1"/>
        <v>3</v>
      </c>
      <c r="Q21" s="57">
        <v>49</v>
      </c>
      <c r="R21" s="57">
        <v>222</v>
      </c>
      <c r="S21" s="95">
        <v>12</v>
      </c>
      <c r="T21" s="64">
        <f t="shared" si="2"/>
        <v>18.5</v>
      </c>
      <c r="U21" s="65">
        <f t="shared" si="3"/>
        <v>4.5306122448979593</v>
      </c>
      <c r="V21" s="89">
        <f t="shared" si="4"/>
        <v>24.5</v>
      </c>
      <c r="W21" s="30">
        <v>4</v>
      </c>
      <c r="X21" s="33" t="s">
        <v>23</v>
      </c>
      <c r="Y21" s="32">
        <v>17</v>
      </c>
    </row>
    <row r="22" spans="1:25" ht="20.25" customHeight="1" x14ac:dyDescent="0.7">
      <c r="A22" s="57" t="s">
        <v>67</v>
      </c>
      <c r="B22" s="58">
        <v>3</v>
      </c>
      <c r="C22" s="59">
        <v>2</v>
      </c>
      <c r="D22" s="60">
        <v>4</v>
      </c>
      <c r="E22" s="60">
        <v>2</v>
      </c>
      <c r="F22" s="61">
        <v>0</v>
      </c>
      <c r="G22" s="62">
        <f t="shared" si="0"/>
        <v>2</v>
      </c>
      <c r="H22" s="61"/>
      <c r="I22" s="61"/>
      <c r="J22" s="61"/>
      <c r="K22" s="61"/>
      <c r="L22" s="57"/>
      <c r="M22" s="57">
        <v>0</v>
      </c>
      <c r="N22" s="57">
        <v>0</v>
      </c>
      <c r="O22" s="57">
        <v>0</v>
      </c>
      <c r="P22" s="63">
        <f t="shared" si="1"/>
        <v>0</v>
      </c>
      <c r="Q22" s="57">
        <v>15</v>
      </c>
      <c r="R22" s="57">
        <v>90</v>
      </c>
      <c r="S22" s="57">
        <v>3</v>
      </c>
      <c r="T22" s="64">
        <f t="shared" si="2"/>
        <v>30</v>
      </c>
      <c r="U22" s="65">
        <f t="shared" si="3"/>
        <v>6</v>
      </c>
      <c r="V22" s="89">
        <f t="shared" si="4"/>
        <v>30</v>
      </c>
      <c r="W22" s="30">
        <v>2</v>
      </c>
      <c r="X22" s="33" t="s">
        <v>23</v>
      </c>
      <c r="Y22" s="32">
        <v>35</v>
      </c>
    </row>
    <row r="23" spans="1:25" ht="20.25" customHeight="1" x14ac:dyDescent="0.7">
      <c r="A23" s="57" t="s">
        <v>77</v>
      </c>
      <c r="B23" s="58">
        <v>5</v>
      </c>
      <c r="C23" s="59">
        <v>5</v>
      </c>
      <c r="D23" s="60">
        <v>85</v>
      </c>
      <c r="E23" s="60">
        <v>28</v>
      </c>
      <c r="F23" s="61">
        <v>1</v>
      </c>
      <c r="G23" s="62">
        <f t="shared" si="0"/>
        <v>21.25</v>
      </c>
      <c r="H23" s="61"/>
      <c r="I23" s="61"/>
      <c r="J23" s="61">
        <v>2</v>
      </c>
      <c r="K23" s="61"/>
      <c r="L23" s="57"/>
      <c r="M23" s="57">
        <v>1</v>
      </c>
      <c r="N23" s="57">
        <v>1</v>
      </c>
      <c r="O23" s="57">
        <v>0</v>
      </c>
      <c r="P23" s="63">
        <f t="shared" si="1"/>
        <v>2</v>
      </c>
      <c r="Q23" s="57">
        <v>27</v>
      </c>
      <c r="R23" s="57">
        <v>123</v>
      </c>
      <c r="S23" s="57">
        <v>2</v>
      </c>
      <c r="T23" s="64">
        <f t="shared" si="2"/>
        <v>61.5</v>
      </c>
      <c r="U23" s="65">
        <f t="shared" si="3"/>
        <v>4.5555555555555554</v>
      </c>
      <c r="V23" s="89">
        <f t="shared" si="4"/>
        <v>81</v>
      </c>
      <c r="W23" s="30">
        <v>1</v>
      </c>
      <c r="X23" s="33" t="s">
        <v>23</v>
      </c>
      <c r="Y23" s="32">
        <v>17</v>
      </c>
    </row>
    <row r="24" spans="1:25" ht="20.25" customHeight="1" x14ac:dyDescent="0.7">
      <c r="A24" s="57" t="s">
        <v>80</v>
      </c>
      <c r="B24" s="58">
        <v>1</v>
      </c>
      <c r="C24" s="59">
        <v>0</v>
      </c>
      <c r="D24" s="60">
        <v>0</v>
      </c>
      <c r="E24" s="60">
        <v>0</v>
      </c>
      <c r="F24" s="61">
        <v>0</v>
      </c>
      <c r="G24" s="62" t="str">
        <f t="shared" si="0"/>
        <v/>
      </c>
      <c r="H24" s="61"/>
      <c r="I24" s="61"/>
      <c r="J24" s="61"/>
      <c r="K24" s="61"/>
      <c r="L24" s="57"/>
      <c r="M24" s="57">
        <v>0</v>
      </c>
      <c r="N24" s="57">
        <v>0</v>
      </c>
      <c r="O24" s="57">
        <v>0</v>
      </c>
      <c r="P24" s="63">
        <f t="shared" si="1"/>
        <v>0</v>
      </c>
      <c r="Q24" s="57"/>
      <c r="R24" s="57"/>
      <c r="S24" s="57"/>
      <c r="T24" s="64" t="str">
        <f t="shared" si="2"/>
        <v xml:space="preserve"> </v>
      </c>
      <c r="U24" s="65" t="str">
        <f t="shared" si="3"/>
        <v xml:space="preserve"> </v>
      </c>
      <c r="V24" s="89" t="str">
        <f t="shared" si="4"/>
        <v xml:space="preserve"> </v>
      </c>
      <c r="W24" s="30"/>
      <c r="X24" s="31"/>
      <c r="Y24" s="32"/>
    </row>
    <row r="25" spans="1:25" ht="20.25" customHeight="1" x14ac:dyDescent="0.7">
      <c r="A25" s="57" t="s">
        <v>84</v>
      </c>
      <c r="B25" s="58">
        <v>1</v>
      </c>
      <c r="C25" s="59">
        <v>1</v>
      </c>
      <c r="D25" s="60">
        <v>1</v>
      </c>
      <c r="E25" s="60">
        <v>1</v>
      </c>
      <c r="F25" s="61">
        <v>0</v>
      </c>
      <c r="G25" s="62">
        <f t="shared" si="0"/>
        <v>1</v>
      </c>
      <c r="H25" s="61"/>
      <c r="I25" s="61"/>
      <c r="J25" s="61"/>
      <c r="K25" s="61"/>
      <c r="L25" s="57"/>
      <c r="M25" s="57">
        <v>2</v>
      </c>
      <c r="N25" s="57">
        <v>0</v>
      </c>
      <c r="O25" s="57">
        <v>0</v>
      </c>
      <c r="P25" s="63">
        <f t="shared" si="1"/>
        <v>2</v>
      </c>
      <c r="Q25" s="57"/>
      <c r="R25" s="57"/>
      <c r="S25" s="57"/>
      <c r="T25" s="64" t="str">
        <f t="shared" si="2"/>
        <v xml:space="preserve"> </v>
      </c>
      <c r="U25" s="65" t="str">
        <f t="shared" si="3"/>
        <v xml:space="preserve"> </v>
      </c>
      <c r="V25" s="89" t="str">
        <f t="shared" si="4"/>
        <v xml:space="preserve"> </v>
      </c>
      <c r="W25" s="30"/>
      <c r="X25" s="31"/>
      <c r="Y25" s="32"/>
    </row>
    <row r="26" spans="1:25" ht="20.25" customHeight="1" x14ac:dyDescent="0.7">
      <c r="A26" s="57" t="s">
        <v>86</v>
      </c>
      <c r="B26" s="58">
        <v>11</v>
      </c>
      <c r="C26" s="59">
        <v>7</v>
      </c>
      <c r="D26" s="60">
        <v>36</v>
      </c>
      <c r="E26" s="60">
        <v>13</v>
      </c>
      <c r="F26" s="61">
        <v>6</v>
      </c>
      <c r="G26" s="96">
        <f t="shared" si="0"/>
        <v>36</v>
      </c>
      <c r="H26" s="61"/>
      <c r="I26" s="61"/>
      <c r="J26" s="61"/>
      <c r="K26" s="61"/>
      <c r="L26" s="57"/>
      <c r="M26" s="57">
        <v>0</v>
      </c>
      <c r="N26" s="57">
        <v>1</v>
      </c>
      <c r="O26" s="57">
        <v>0</v>
      </c>
      <c r="P26" s="63">
        <f t="shared" si="1"/>
        <v>1</v>
      </c>
      <c r="Q26" s="57">
        <v>61</v>
      </c>
      <c r="R26" s="57">
        <v>263</v>
      </c>
      <c r="S26" s="95">
        <v>12</v>
      </c>
      <c r="T26" s="64">
        <f t="shared" si="2"/>
        <v>21.916666666666668</v>
      </c>
      <c r="U26" s="65">
        <f t="shared" si="3"/>
        <v>4.3114754098360653</v>
      </c>
      <c r="V26" s="89">
        <f t="shared" si="4"/>
        <v>30.5</v>
      </c>
      <c r="W26" s="30">
        <v>3</v>
      </c>
      <c r="X26" s="33" t="s">
        <v>23</v>
      </c>
      <c r="Y26" s="32">
        <v>22</v>
      </c>
    </row>
    <row r="27" spans="1:25" ht="20.25" customHeight="1" x14ac:dyDescent="0.7">
      <c r="A27" s="57" t="s">
        <v>87</v>
      </c>
      <c r="B27" s="58">
        <v>3</v>
      </c>
      <c r="C27" s="59">
        <v>3</v>
      </c>
      <c r="D27" s="60">
        <v>80</v>
      </c>
      <c r="E27" s="60">
        <v>46</v>
      </c>
      <c r="F27" s="61">
        <v>1</v>
      </c>
      <c r="G27" s="96">
        <f t="shared" si="0"/>
        <v>40</v>
      </c>
      <c r="H27" s="61"/>
      <c r="I27" s="61"/>
      <c r="J27" s="61">
        <v>7</v>
      </c>
      <c r="K27" s="61">
        <v>1</v>
      </c>
      <c r="L27" s="57">
        <v>1</v>
      </c>
      <c r="M27" s="57">
        <v>5</v>
      </c>
      <c r="N27" s="57">
        <v>1</v>
      </c>
      <c r="O27" s="57">
        <v>0</v>
      </c>
      <c r="P27" s="92">
        <f t="shared" si="1"/>
        <v>6</v>
      </c>
      <c r="Q27" s="57">
        <v>10</v>
      </c>
      <c r="R27" s="57">
        <v>48</v>
      </c>
      <c r="S27" s="57">
        <v>3</v>
      </c>
      <c r="T27" s="64">
        <f t="shared" si="2"/>
        <v>16</v>
      </c>
      <c r="U27" s="65">
        <f t="shared" si="3"/>
        <v>4.8</v>
      </c>
      <c r="V27" s="89">
        <f t="shared" si="4"/>
        <v>20</v>
      </c>
      <c r="W27" s="30">
        <v>1</v>
      </c>
      <c r="X27" s="33" t="s">
        <v>23</v>
      </c>
      <c r="Y27" s="32">
        <v>7</v>
      </c>
    </row>
    <row r="28" spans="1:25" ht="20.25" customHeight="1" x14ac:dyDescent="0.7">
      <c r="A28" s="57" t="s">
        <v>90</v>
      </c>
      <c r="B28" s="58">
        <v>1</v>
      </c>
      <c r="C28" s="59">
        <v>0</v>
      </c>
      <c r="D28" s="60">
        <v>0</v>
      </c>
      <c r="E28" s="60">
        <v>0</v>
      </c>
      <c r="F28" s="61">
        <v>0</v>
      </c>
      <c r="G28" s="62" t="str">
        <f t="shared" si="0"/>
        <v/>
      </c>
      <c r="H28" s="61"/>
      <c r="I28" s="61"/>
      <c r="J28" s="61"/>
      <c r="K28" s="61"/>
      <c r="L28" s="57"/>
      <c r="M28" s="57">
        <v>0</v>
      </c>
      <c r="N28" s="57">
        <v>0</v>
      </c>
      <c r="O28" s="57">
        <v>0</v>
      </c>
      <c r="P28" s="63">
        <f t="shared" si="1"/>
        <v>0</v>
      </c>
      <c r="Q28" s="57"/>
      <c r="R28" s="57"/>
      <c r="S28" s="57"/>
      <c r="T28" s="64" t="str">
        <f t="shared" si="2"/>
        <v xml:space="preserve"> </v>
      </c>
      <c r="U28" s="65" t="str">
        <f t="shared" si="3"/>
        <v xml:space="preserve"> </v>
      </c>
      <c r="V28" s="89" t="str">
        <f t="shared" si="4"/>
        <v xml:space="preserve"> </v>
      </c>
      <c r="W28" s="30"/>
      <c r="X28" s="31"/>
      <c r="Y28" s="32"/>
    </row>
    <row r="29" spans="1:25" ht="20.25" customHeight="1" x14ac:dyDescent="0.7">
      <c r="A29" s="57" t="s">
        <v>96</v>
      </c>
      <c r="B29" s="58">
        <v>6</v>
      </c>
      <c r="C29" s="59">
        <v>5</v>
      </c>
      <c r="D29" s="60">
        <v>19</v>
      </c>
      <c r="E29" s="60">
        <v>10</v>
      </c>
      <c r="F29" s="61">
        <v>1</v>
      </c>
      <c r="G29" s="62">
        <f t="shared" si="0"/>
        <v>4.75</v>
      </c>
      <c r="H29" s="61"/>
      <c r="I29" s="61"/>
      <c r="J29" s="61"/>
      <c r="K29" s="61">
        <v>1</v>
      </c>
      <c r="L29" s="57">
        <v>1</v>
      </c>
      <c r="M29" s="57">
        <v>2</v>
      </c>
      <c r="N29" s="57">
        <v>0</v>
      </c>
      <c r="O29" s="57">
        <v>0</v>
      </c>
      <c r="P29" s="63">
        <f t="shared" si="1"/>
        <v>2</v>
      </c>
      <c r="Q29" s="57">
        <v>4</v>
      </c>
      <c r="R29" s="57">
        <v>34</v>
      </c>
      <c r="S29" s="57">
        <v>1</v>
      </c>
      <c r="T29" s="64">
        <f t="shared" si="2"/>
        <v>34</v>
      </c>
      <c r="U29" s="65">
        <f t="shared" si="3"/>
        <v>8.5</v>
      </c>
      <c r="V29" s="89">
        <f t="shared" si="4"/>
        <v>24</v>
      </c>
      <c r="W29" s="30">
        <v>1</v>
      </c>
      <c r="X29" s="33" t="s">
        <v>23</v>
      </c>
      <c r="Y29" s="32">
        <v>9</v>
      </c>
    </row>
    <row r="30" spans="1:25" ht="20.25" customHeight="1" x14ac:dyDescent="0.7">
      <c r="A30" s="57" t="s">
        <v>98</v>
      </c>
      <c r="B30" s="58">
        <v>1</v>
      </c>
      <c r="C30" s="59">
        <v>1</v>
      </c>
      <c r="D30" s="60">
        <v>11</v>
      </c>
      <c r="E30" s="60">
        <v>11</v>
      </c>
      <c r="F30" s="61">
        <v>0</v>
      </c>
      <c r="G30" s="62">
        <f t="shared" si="0"/>
        <v>11</v>
      </c>
      <c r="H30" s="61"/>
      <c r="I30" s="61"/>
      <c r="J30" s="61">
        <v>1</v>
      </c>
      <c r="K30" s="61"/>
      <c r="L30" s="57"/>
      <c r="M30" s="57">
        <v>0</v>
      </c>
      <c r="N30" s="57">
        <v>0</v>
      </c>
      <c r="O30" s="57">
        <v>0</v>
      </c>
      <c r="P30" s="63">
        <f t="shared" si="1"/>
        <v>0</v>
      </c>
      <c r="Q30" s="57"/>
      <c r="R30" s="57"/>
      <c r="S30" s="57"/>
      <c r="T30" s="64" t="str">
        <f t="shared" si="2"/>
        <v xml:space="preserve"> </v>
      </c>
      <c r="U30" s="65" t="str">
        <f t="shared" si="3"/>
        <v xml:space="preserve"> </v>
      </c>
      <c r="V30" s="89" t="str">
        <f t="shared" si="4"/>
        <v xml:space="preserve"> </v>
      </c>
      <c r="W30" s="30"/>
      <c r="X30" s="31"/>
      <c r="Y30" s="32"/>
    </row>
    <row r="31" spans="1:25" ht="20.25" customHeight="1" x14ac:dyDescent="0.7">
      <c r="A31" s="57" t="s">
        <v>101</v>
      </c>
      <c r="B31" s="58">
        <v>1</v>
      </c>
      <c r="C31" s="59">
        <v>1</v>
      </c>
      <c r="D31" s="60">
        <v>15</v>
      </c>
      <c r="E31" s="60">
        <v>15</v>
      </c>
      <c r="F31" s="61">
        <v>0</v>
      </c>
      <c r="G31" s="62">
        <f t="shared" si="0"/>
        <v>15</v>
      </c>
      <c r="H31" s="61"/>
      <c r="I31" s="61"/>
      <c r="J31" s="61">
        <v>2</v>
      </c>
      <c r="K31" s="61"/>
      <c r="L31" s="57"/>
      <c r="M31" s="57">
        <v>0</v>
      </c>
      <c r="N31" s="57">
        <v>0</v>
      </c>
      <c r="O31" s="57">
        <v>0</v>
      </c>
      <c r="P31" s="63">
        <f t="shared" si="1"/>
        <v>0</v>
      </c>
      <c r="Q31" s="57">
        <v>1</v>
      </c>
      <c r="R31" s="57">
        <v>10</v>
      </c>
      <c r="S31" s="57">
        <v>0</v>
      </c>
      <c r="T31" s="64" t="str">
        <f t="shared" si="2"/>
        <v xml:space="preserve"> </v>
      </c>
      <c r="U31" s="65">
        <f t="shared" si="3"/>
        <v>10</v>
      </c>
      <c r="V31" s="89" t="str">
        <f t="shared" si="4"/>
        <v xml:space="preserve"> </v>
      </c>
      <c r="W31" s="30">
        <v>0</v>
      </c>
      <c r="X31" s="33" t="s">
        <v>23</v>
      </c>
      <c r="Y31" s="32">
        <v>10</v>
      </c>
    </row>
    <row r="32" spans="1:25" ht="20.25" customHeight="1" x14ac:dyDescent="0.7">
      <c r="A32" s="57" t="s">
        <v>109</v>
      </c>
      <c r="B32" s="58">
        <v>1</v>
      </c>
      <c r="C32" s="59">
        <v>1</v>
      </c>
      <c r="D32" s="60">
        <v>26</v>
      </c>
      <c r="E32" s="60">
        <v>26</v>
      </c>
      <c r="F32" s="61">
        <v>0</v>
      </c>
      <c r="G32" s="62">
        <f t="shared" si="0"/>
        <v>26</v>
      </c>
      <c r="H32" s="61"/>
      <c r="I32" s="61"/>
      <c r="J32" s="61"/>
      <c r="K32" s="61"/>
      <c r="L32" s="57"/>
      <c r="M32" s="57">
        <v>0</v>
      </c>
      <c r="N32" s="57">
        <v>0</v>
      </c>
      <c r="O32" s="57">
        <v>0</v>
      </c>
      <c r="P32" s="63">
        <f t="shared" si="1"/>
        <v>0</v>
      </c>
      <c r="Q32" s="57"/>
      <c r="R32" s="57"/>
      <c r="S32" s="57"/>
      <c r="T32" s="64" t="str">
        <f t="shared" si="2"/>
        <v xml:space="preserve"> </v>
      </c>
      <c r="U32" s="65" t="str">
        <f t="shared" si="3"/>
        <v xml:space="preserve"> </v>
      </c>
      <c r="V32" s="89" t="str">
        <f t="shared" si="4"/>
        <v xml:space="preserve"> </v>
      </c>
      <c r="W32" s="30"/>
      <c r="X32" s="31"/>
      <c r="Y32" s="32"/>
    </row>
    <row r="33" spans="1:25" ht="20.25" customHeight="1" x14ac:dyDescent="0.7">
      <c r="A33" s="57" t="s">
        <v>110</v>
      </c>
      <c r="B33" s="58">
        <v>2</v>
      </c>
      <c r="C33" s="59">
        <v>2</v>
      </c>
      <c r="D33" s="60">
        <v>12</v>
      </c>
      <c r="E33" s="60">
        <v>12</v>
      </c>
      <c r="F33" s="61">
        <v>1</v>
      </c>
      <c r="G33" s="62">
        <f t="shared" si="0"/>
        <v>12</v>
      </c>
      <c r="H33" s="61"/>
      <c r="I33" s="61"/>
      <c r="J33" s="61"/>
      <c r="K33" s="61"/>
      <c r="L33" s="57"/>
      <c r="M33" s="57">
        <v>0</v>
      </c>
      <c r="N33" s="57">
        <v>0</v>
      </c>
      <c r="O33" s="57">
        <v>0</v>
      </c>
      <c r="P33" s="63">
        <f t="shared" si="1"/>
        <v>0</v>
      </c>
      <c r="Q33" s="57">
        <v>3</v>
      </c>
      <c r="R33" s="57">
        <v>14</v>
      </c>
      <c r="S33" s="57">
        <v>0</v>
      </c>
      <c r="T33" s="64" t="str">
        <f t="shared" si="2"/>
        <v xml:space="preserve"> </v>
      </c>
      <c r="U33" s="65">
        <f t="shared" si="3"/>
        <v>4.666666666666667</v>
      </c>
      <c r="V33" s="89" t="str">
        <f t="shared" si="4"/>
        <v xml:space="preserve"> </v>
      </c>
      <c r="W33" s="30">
        <v>0</v>
      </c>
      <c r="X33" s="33" t="s">
        <v>23</v>
      </c>
      <c r="Y33" s="32">
        <v>14</v>
      </c>
    </row>
    <row r="34" spans="1:25" ht="20.25" customHeight="1" x14ac:dyDescent="0.7">
      <c r="A34" s="57" t="s">
        <v>112</v>
      </c>
      <c r="B34" s="58">
        <v>8</v>
      </c>
      <c r="C34" s="59">
        <v>8</v>
      </c>
      <c r="D34" s="60">
        <v>109</v>
      </c>
      <c r="E34" s="60">
        <v>47</v>
      </c>
      <c r="F34" s="61">
        <v>2</v>
      </c>
      <c r="G34" s="62">
        <f t="shared" si="0"/>
        <v>18.166666666666668</v>
      </c>
      <c r="H34" s="61"/>
      <c r="I34" s="61"/>
      <c r="J34" s="61">
        <v>4</v>
      </c>
      <c r="K34" s="61"/>
      <c r="L34" s="57">
        <v>1</v>
      </c>
      <c r="M34" s="57">
        <v>3</v>
      </c>
      <c r="N34" s="57">
        <v>0</v>
      </c>
      <c r="O34" s="57">
        <v>0</v>
      </c>
      <c r="P34" s="63">
        <f t="shared" si="1"/>
        <v>3</v>
      </c>
      <c r="Q34" s="57">
        <v>4.0999999999999996</v>
      </c>
      <c r="R34" s="57">
        <v>34</v>
      </c>
      <c r="S34" s="57">
        <v>0</v>
      </c>
      <c r="T34" s="64" t="str">
        <f t="shared" si="2"/>
        <v xml:space="preserve"> </v>
      </c>
      <c r="U34" s="65">
        <f t="shared" si="3"/>
        <v>8.2926829268292686</v>
      </c>
      <c r="V34" s="89" t="str">
        <f t="shared" si="4"/>
        <v xml:space="preserve"> </v>
      </c>
      <c r="W34" s="30">
        <v>0</v>
      </c>
      <c r="X34" s="33" t="s">
        <v>23</v>
      </c>
      <c r="Y34" s="32">
        <v>4</v>
      </c>
    </row>
  </sheetData>
  <mergeCells count="1">
    <mergeCell ref="W1:Y1"/>
  </mergeCells>
  <dataValidations count="1">
    <dataValidation type="list" allowBlank="1" showErrorMessage="1" sqref="Y2 A2:A34" xr:uid="{00000000-0002-0000-0D00-000000000000}">
      <formula1>Player</formula1>
    </dataValidation>
  </dataValidations>
  <pageMargins left="0.7" right="0.7" top="0.75" bottom="0.75" header="0" footer="0"/>
  <pageSetup orientation="landscape" r:id="rId1"/>
  <headerFooter>
    <oddHeader>&amp;C000000NVCC 2023 Season Stats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92D050"/>
    <pageSetUpPr fitToPage="1"/>
  </sheetPr>
  <dimension ref="A1:AB27"/>
  <sheetViews>
    <sheetView workbookViewId="0">
      <pane ySplit="1" topLeftCell="A2" activePane="bottomLeft" state="frozen"/>
      <selection pane="bottomLeft" activeCell="B3" sqref="B3"/>
    </sheetView>
  </sheetViews>
  <sheetFormatPr defaultColWidth="14.41796875" defaultRowHeight="15" customHeight="1" x14ac:dyDescent="0.55000000000000004"/>
  <cols>
    <col min="1" max="1" width="21" customWidth="1"/>
    <col min="2" max="2" width="7.578125" customWidth="1"/>
    <col min="3" max="3" width="6.68359375" customWidth="1"/>
    <col min="4" max="4" width="7" customWidth="1"/>
    <col min="5" max="5" width="7.15625" customWidth="1"/>
    <col min="6" max="6" width="7" customWidth="1"/>
    <col min="7" max="7" width="7.68359375" customWidth="1"/>
    <col min="8" max="12" width="6.68359375" customWidth="1"/>
    <col min="13" max="13" width="8.578125" customWidth="1"/>
    <col min="14" max="14" width="7.68359375" customWidth="1"/>
    <col min="15" max="15" width="6.68359375" customWidth="1"/>
    <col min="16" max="17" width="7.68359375" customWidth="1"/>
    <col min="18" max="18" width="8.15625" customWidth="1"/>
    <col min="19" max="19" width="5.578125" customWidth="1"/>
    <col min="20" max="20" width="5.68359375" customWidth="1"/>
    <col min="21" max="21" width="5.41796875" customWidth="1"/>
    <col min="22" max="22" width="3.68359375" customWidth="1"/>
    <col min="23" max="23" width="6" customWidth="1"/>
    <col min="24" max="28" width="9.15625" customWidth="1"/>
  </cols>
  <sheetData>
    <row r="1" spans="1:28" ht="14.25" customHeight="1" x14ac:dyDescent="0.55000000000000004">
      <c r="A1" s="53" t="s">
        <v>0</v>
      </c>
      <c r="B1" s="24" t="str">
        <f>'ALL TIME'!B1</f>
        <v>Matches</v>
      </c>
      <c r="C1" s="24" t="str">
        <f>'ALL TIME'!C1</f>
        <v>Innings</v>
      </c>
      <c r="D1" s="24" t="str">
        <f>'ALL TIME'!D1</f>
        <v>Runs</v>
      </c>
      <c r="E1" s="24" t="str">
        <f>'ALL TIME'!E1</f>
        <v>High</v>
      </c>
      <c r="F1" s="46" t="str">
        <f>'ALL TIME'!F1</f>
        <v>Not Out</v>
      </c>
      <c r="G1" s="47" t="str">
        <f>'ALL TIME'!G1</f>
        <v>Avg</v>
      </c>
      <c r="H1" s="24" t="str">
        <f>'ALL TIME'!H1</f>
        <v>50s</v>
      </c>
      <c r="I1" s="24" t="str">
        <f>'ALL TIME'!I1</f>
        <v>100s</v>
      </c>
      <c r="J1" s="24" t="str">
        <f>'ALL TIME'!L1</f>
        <v>Ducks</v>
      </c>
      <c r="K1" s="24" t="str">
        <f>'ALL TIME'!M1</f>
        <v>Catches</v>
      </c>
      <c r="L1" s="46" t="str">
        <f>'ALL TIME'!N1</f>
        <v>Run
Outs</v>
      </c>
      <c r="M1" s="24" t="str">
        <f>'ALL TIME'!O1</f>
        <v>Stumps</v>
      </c>
      <c r="N1" s="24" t="s">
        <v>13</v>
      </c>
      <c r="O1" s="71" t="str">
        <f>'ALL TIME'!Q1</f>
        <v>Overs</v>
      </c>
      <c r="P1" s="24" t="str">
        <f>'ALL TIME'!R1</f>
        <v>Runs</v>
      </c>
      <c r="Q1" s="24" t="str">
        <f>'ALL TIME'!S1</f>
        <v>Wickets</v>
      </c>
      <c r="R1" s="47" t="s">
        <v>121</v>
      </c>
      <c r="S1" s="47" t="str">
        <f>'ALL TIME'!U1</f>
        <v>Econ</v>
      </c>
      <c r="T1" s="47" t="str">
        <f>'ALL TIME'!V1</f>
        <v>SR</v>
      </c>
      <c r="U1" s="115" t="s">
        <v>18</v>
      </c>
      <c r="V1" s="118"/>
      <c r="W1" s="119"/>
      <c r="X1" s="41"/>
      <c r="Y1" s="41"/>
      <c r="Z1" s="41"/>
      <c r="AA1" s="41"/>
    </row>
    <row r="2" spans="1:28" ht="20.25" customHeight="1" x14ac:dyDescent="0.7">
      <c r="A2" s="57" t="s">
        <v>22</v>
      </c>
      <c r="B2" s="72">
        <f>10+3</f>
        <v>13</v>
      </c>
      <c r="C2" s="72">
        <f>5+3</f>
        <v>8</v>
      </c>
      <c r="D2" s="72">
        <f>37+6+39+10</f>
        <v>92</v>
      </c>
      <c r="E2" s="72">
        <v>39</v>
      </c>
      <c r="F2" s="72"/>
      <c r="G2" s="62">
        <f t="shared" ref="G2:G27" si="0">IFERROR(D2/(C2-F2),"")</f>
        <v>11.5</v>
      </c>
      <c r="H2" s="72"/>
      <c r="I2" s="63"/>
      <c r="J2" s="63"/>
      <c r="K2" s="63">
        <v>1</v>
      </c>
      <c r="L2" s="63">
        <v>1</v>
      </c>
      <c r="M2" s="63"/>
      <c r="N2" s="63">
        <f t="shared" ref="N2:N27" si="1">IF(B2&gt;0,K2+L2+M2,"")</f>
        <v>2</v>
      </c>
      <c r="O2" s="63">
        <v>4</v>
      </c>
      <c r="P2" s="63">
        <v>17</v>
      </c>
      <c r="Q2" s="63">
        <v>2</v>
      </c>
      <c r="R2" s="64">
        <f t="shared" ref="R2:R27" si="2">IFERROR(P2/Q2," ")</f>
        <v>8.5</v>
      </c>
      <c r="S2" s="65">
        <f t="shared" ref="S2:S27" si="3">IFERROR(P2/O2," ")</f>
        <v>4.25</v>
      </c>
      <c r="T2" s="64">
        <f t="shared" ref="T2:T27" si="4">IFERROR(((TRUNC(O2)*6)+(MOD(O2,1)*10))/Q2," ")</f>
        <v>12</v>
      </c>
      <c r="U2" s="30">
        <v>1</v>
      </c>
      <c r="V2" s="33" t="s">
        <v>23</v>
      </c>
      <c r="W2" s="32">
        <v>2</v>
      </c>
      <c r="X2" s="41"/>
      <c r="Y2" s="41"/>
      <c r="Z2" s="41">
        <f t="array" ref="Z2">MAX(IF('2023'!$A$2:$A$40=$A2,'2023'!$W$2:$W$40),IF('2022'!$A$2:$A$40=$A2,'2022'!$U$2:U$40))</f>
        <v>1</v>
      </c>
      <c r="AA2" s="41"/>
      <c r="AB2" s="21">
        <f t="array" ref="AB2">MIN(IF(IF('2023'!$A$2:A$40=$A2,1,0)*IF('2023'!$W$2:$W$40=$Z2,1,0)&gt;0,'2023'!$Y$2:$Y$40),IF(IF('2022'!$A$2:A$40=$A2,1,0)*IF('2022'!$U$2:$U$40=$Z2,1,0)&gt;0,'2022'!$W$2:$W$40))</f>
        <v>2</v>
      </c>
    </row>
    <row r="3" spans="1:28" ht="20.25" customHeight="1" x14ac:dyDescent="0.7">
      <c r="A3" s="57" t="s">
        <v>27</v>
      </c>
      <c r="B3" s="57">
        <f t="shared" ref="B3:C3" si="5">7+1</f>
        <v>8</v>
      </c>
      <c r="C3" s="57">
        <f t="shared" si="5"/>
        <v>8</v>
      </c>
      <c r="D3" s="57">
        <f>95+21</f>
        <v>116</v>
      </c>
      <c r="E3" s="57">
        <v>22</v>
      </c>
      <c r="F3" s="57"/>
      <c r="G3" s="62">
        <f t="shared" si="0"/>
        <v>14.5</v>
      </c>
      <c r="H3" s="57"/>
      <c r="I3" s="57"/>
      <c r="J3" s="57"/>
      <c r="K3" s="57">
        <f>7+1</f>
        <v>8</v>
      </c>
      <c r="L3" s="57">
        <v>1</v>
      </c>
      <c r="M3" s="57"/>
      <c r="N3" s="73">
        <f t="shared" si="1"/>
        <v>9</v>
      </c>
      <c r="O3" s="57">
        <f>12+3</f>
        <v>15</v>
      </c>
      <c r="P3" s="57">
        <f>47+17</f>
        <v>64</v>
      </c>
      <c r="Q3" s="57">
        <f>1+1</f>
        <v>2</v>
      </c>
      <c r="R3" s="64">
        <f t="shared" si="2"/>
        <v>32</v>
      </c>
      <c r="S3" s="65">
        <f t="shared" si="3"/>
        <v>4.2666666666666666</v>
      </c>
      <c r="T3" s="64">
        <f t="shared" si="4"/>
        <v>45</v>
      </c>
      <c r="U3" s="30">
        <v>1</v>
      </c>
      <c r="V3" s="33" t="s">
        <v>23</v>
      </c>
      <c r="W3" s="32">
        <v>19</v>
      </c>
      <c r="X3" s="41"/>
      <c r="Y3" s="41"/>
      <c r="Z3" s="41">
        <f t="array" ref="Z3">MAX(IF('2023'!$A$2:$A$40=$A3,'2023'!$W$2:$W$40),IF('2022'!$A$2:$A$40=$A3,'2022'!$U$2:U$40))</f>
        <v>3</v>
      </c>
      <c r="AA3" s="41"/>
      <c r="AB3" s="21">
        <f t="array" ref="AB3">MIN(IF(IF('2023'!$A$2:A$40=$A3,1,0)*IF('2023'!$W$2:$W$40=$Z3,1,0)&gt;0,'2023'!$Y$2:$Y$40),IF(IF('2022'!$A$2:A$40=$A3,1,0)*IF('2022'!$U$2:$U$40=$Z3,1,0)&gt;0,'2022'!$W$2:$W$40))</f>
        <v>32</v>
      </c>
    </row>
    <row r="4" spans="1:28" ht="20.25" customHeight="1" x14ac:dyDescent="0.7">
      <c r="A4" s="57" t="s">
        <v>28</v>
      </c>
      <c r="B4" s="72">
        <v>6</v>
      </c>
      <c r="C4" s="72">
        <v>4</v>
      </c>
      <c r="D4" s="72">
        <v>53</v>
      </c>
      <c r="E4" s="72">
        <v>44</v>
      </c>
      <c r="F4" s="72"/>
      <c r="G4" s="62">
        <f t="shared" si="0"/>
        <v>13.25</v>
      </c>
      <c r="H4" s="72"/>
      <c r="I4" s="72"/>
      <c r="J4" s="72"/>
      <c r="K4" s="72">
        <v>3</v>
      </c>
      <c r="L4" s="72"/>
      <c r="M4" s="72"/>
      <c r="N4" s="63">
        <f t="shared" si="1"/>
        <v>3</v>
      </c>
      <c r="O4" s="72">
        <v>9</v>
      </c>
      <c r="P4" s="72">
        <v>78</v>
      </c>
      <c r="Q4" s="72"/>
      <c r="R4" s="64" t="str">
        <f t="shared" si="2"/>
        <v xml:space="preserve"> </v>
      </c>
      <c r="S4" s="65">
        <f t="shared" si="3"/>
        <v>8.6666666666666661</v>
      </c>
      <c r="T4" s="64" t="str">
        <f t="shared" si="4"/>
        <v xml:space="preserve"> </v>
      </c>
      <c r="U4" s="30"/>
      <c r="V4" s="31"/>
      <c r="W4" s="32"/>
      <c r="X4" s="41"/>
      <c r="Y4" s="41"/>
      <c r="Z4" s="41">
        <f t="array" ref="Z4">MAX(IF('2023'!$A$2:$A$40=$A4,'2023'!$W$2:$W$40),IF('2022'!$A$2:$A$40=$A4,'2022'!$U$2:U$40))</f>
        <v>3</v>
      </c>
      <c r="AA4" s="41"/>
      <c r="AB4" s="21">
        <f t="array" ref="AB4">MIN(IF(IF('2023'!$A$2:A$40=$A4,1,0)*IF('2023'!$W$2:$W$40=$Z4,1,0)&gt;0,'2023'!$Y$2:$Y$40),IF(IF('2022'!$A$2:A$40=$A4,1,0)*IF('2022'!$U$2:$U$40=$Z4,1,0)&gt;0,'2022'!$W$2:$W$40))</f>
        <v>4</v>
      </c>
    </row>
    <row r="5" spans="1:28" ht="20.25" customHeight="1" x14ac:dyDescent="0.7">
      <c r="A5" s="57" t="s">
        <v>29</v>
      </c>
      <c r="B5" s="58">
        <f t="shared" ref="B5:C5" si="6">4+1</f>
        <v>5</v>
      </c>
      <c r="C5" s="59">
        <f t="shared" si="6"/>
        <v>5</v>
      </c>
      <c r="D5" s="60">
        <f>21+4</f>
        <v>25</v>
      </c>
      <c r="E5" s="60">
        <v>20</v>
      </c>
      <c r="F5" s="61"/>
      <c r="G5" s="62">
        <f t="shared" si="0"/>
        <v>5</v>
      </c>
      <c r="H5" s="57"/>
      <c r="I5" s="57"/>
      <c r="J5" s="57">
        <v>2</v>
      </c>
      <c r="K5" s="57">
        <f>1+1</f>
        <v>2</v>
      </c>
      <c r="L5" s="57"/>
      <c r="M5" s="57"/>
      <c r="N5" s="63">
        <f t="shared" si="1"/>
        <v>2</v>
      </c>
      <c r="O5" s="57"/>
      <c r="P5" s="57"/>
      <c r="Q5" s="57"/>
      <c r="R5" s="64" t="str">
        <f t="shared" si="2"/>
        <v xml:space="preserve"> </v>
      </c>
      <c r="S5" s="65" t="str">
        <f t="shared" si="3"/>
        <v xml:space="preserve"> </v>
      </c>
      <c r="T5" s="64" t="str">
        <f t="shared" si="4"/>
        <v xml:space="preserve"> </v>
      </c>
      <c r="U5" s="30"/>
      <c r="V5" s="31"/>
      <c r="W5" s="32"/>
      <c r="X5" s="41"/>
      <c r="Y5" s="41"/>
      <c r="Z5" s="41">
        <f t="array" ref="Z5">MAX(IF('2023'!$A$2:$A$40=$A5,'2023'!$W$2:$W$40),IF('2022'!$A$2:$A$40=$A5,'2022'!$U$2:U$40))</f>
        <v>0</v>
      </c>
      <c r="AA5" s="41"/>
      <c r="AB5" s="21">
        <f t="array" ref="AB5">MIN(IF(IF('2023'!$A$2:A$40=$A5,1,0)*IF('2023'!$W$2:$W$40=$Z5,1,0)&gt;0,'2023'!$Y$2:$Y$40),IF(IF('2022'!$A$2:A$40=$A5,1,0)*IF('2022'!$U$2:$U$40=$Z5,1,0)&gt;0,'2022'!$W$2:$W$40))</f>
        <v>0</v>
      </c>
    </row>
    <row r="6" spans="1:28" ht="20.25" customHeight="1" x14ac:dyDescent="0.7">
      <c r="A6" s="57" t="s">
        <v>31</v>
      </c>
      <c r="B6" s="58">
        <v>1</v>
      </c>
      <c r="C6" s="59">
        <v>1</v>
      </c>
      <c r="D6" s="60">
        <v>4</v>
      </c>
      <c r="E6" s="60">
        <v>4</v>
      </c>
      <c r="F6" s="59"/>
      <c r="G6" s="62">
        <f t="shared" si="0"/>
        <v>4</v>
      </c>
      <c r="H6" s="61"/>
      <c r="I6" s="61"/>
      <c r="J6" s="57"/>
      <c r="K6" s="57"/>
      <c r="L6" s="57"/>
      <c r="M6" s="57"/>
      <c r="N6" s="63">
        <f t="shared" si="1"/>
        <v>0</v>
      </c>
      <c r="O6" s="57"/>
      <c r="P6" s="57"/>
      <c r="Q6" s="57"/>
      <c r="R6" s="64" t="str">
        <f t="shared" si="2"/>
        <v xml:space="preserve"> </v>
      </c>
      <c r="S6" s="65" t="str">
        <f t="shared" si="3"/>
        <v xml:space="preserve"> </v>
      </c>
      <c r="T6" s="64" t="str">
        <f t="shared" si="4"/>
        <v xml:space="preserve"> </v>
      </c>
      <c r="U6" s="30"/>
      <c r="V6" s="31"/>
      <c r="W6" s="32"/>
      <c r="X6" s="41"/>
      <c r="Y6" s="41"/>
      <c r="Z6" s="41">
        <f t="array" ref="Z6">MAX(IF('2023'!$A$2:$A$40=$A6,'2023'!$W$2:$W$40),IF('2022'!$A$2:$A$40=$A6,'2022'!$U$2:U$40))</f>
        <v>0</v>
      </c>
      <c r="AA6" s="41"/>
      <c r="AB6" s="21">
        <f t="array" ref="AB6">MIN(IF(IF('2023'!$A$2:A$40=$A6,1,0)*IF('2023'!$W$2:$W$40=$Z6,1,0)&gt;0,'2023'!$Y$2:$Y$40),IF(IF('2022'!$A$2:A$40=$A6,1,0)*IF('2022'!$U$2:$U$40=$Z6,1,0)&gt;0,'2022'!$W$2:$W$40))</f>
        <v>0</v>
      </c>
    </row>
    <row r="7" spans="1:28" ht="20.25" customHeight="1" x14ac:dyDescent="0.7">
      <c r="A7" s="57" t="s">
        <v>35</v>
      </c>
      <c r="B7" s="57">
        <f>8+1</f>
        <v>9</v>
      </c>
      <c r="C7" s="57">
        <f>6+1+1</f>
        <v>8</v>
      </c>
      <c r="D7" s="57">
        <f>25+1</f>
        <v>26</v>
      </c>
      <c r="E7" s="57">
        <v>13</v>
      </c>
      <c r="F7" s="57">
        <f>2+1+1</f>
        <v>4</v>
      </c>
      <c r="G7" s="62">
        <f t="shared" si="0"/>
        <v>6.5</v>
      </c>
      <c r="H7" s="57"/>
      <c r="I7" s="57"/>
      <c r="J7" s="57">
        <v>2</v>
      </c>
      <c r="K7" s="57">
        <v>1</v>
      </c>
      <c r="L7" s="57">
        <v>1</v>
      </c>
      <c r="M7" s="57"/>
      <c r="N7" s="63">
        <f t="shared" si="1"/>
        <v>2</v>
      </c>
      <c r="O7" s="57">
        <v>7</v>
      </c>
      <c r="P7" s="57">
        <v>61</v>
      </c>
      <c r="Q7" s="57"/>
      <c r="R7" s="64" t="str">
        <f t="shared" si="2"/>
        <v xml:space="preserve"> </v>
      </c>
      <c r="S7" s="65">
        <f t="shared" si="3"/>
        <v>8.7142857142857135</v>
      </c>
      <c r="T7" s="64" t="str">
        <f t="shared" si="4"/>
        <v xml:space="preserve"> </v>
      </c>
      <c r="U7" s="30"/>
      <c r="V7" s="31"/>
      <c r="W7" s="32"/>
      <c r="X7" s="41"/>
      <c r="Y7" s="41"/>
      <c r="Z7" s="41">
        <f t="array" ref="Z7">MAX(IF('2023'!$A$2:$A$40=$A7,'2023'!$W$2:$W$40),IF('2022'!$A$2:$A$40=$A7,'2022'!$U$2:U$40))</f>
        <v>1</v>
      </c>
      <c r="AA7" s="41"/>
      <c r="AB7" s="21">
        <f t="array" ref="AB7">MIN(IF(IF('2023'!$A$2:A$40=$A7,1,0)*IF('2023'!$W$2:$W$40=$Z7,1,0)&gt;0,'2023'!$Y$2:$Y$40),IF(IF('2022'!$A$2:A$40=$A7,1,0)*IF('2022'!$U$2:$U$40=$Z7,1,0)&gt;0,'2022'!$W$2:$W$40))</f>
        <v>39</v>
      </c>
    </row>
    <row r="8" spans="1:28" ht="20.25" customHeight="1" x14ac:dyDescent="0.7">
      <c r="A8" s="57" t="s">
        <v>38</v>
      </c>
      <c r="B8" s="57">
        <v>6</v>
      </c>
      <c r="C8" s="57">
        <v>5</v>
      </c>
      <c r="D8" s="57">
        <v>105</v>
      </c>
      <c r="E8" s="57">
        <v>44</v>
      </c>
      <c r="F8" s="57">
        <v>1</v>
      </c>
      <c r="G8" s="74">
        <f t="shared" si="0"/>
        <v>26.25</v>
      </c>
      <c r="H8" s="57"/>
      <c r="I8" s="57"/>
      <c r="J8" s="57"/>
      <c r="K8" s="57">
        <v>2</v>
      </c>
      <c r="L8" s="57"/>
      <c r="M8" s="57"/>
      <c r="N8" s="63">
        <f t="shared" si="1"/>
        <v>2</v>
      </c>
      <c r="O8" s="57">
        <v>25.3</v>
      </c>
      <c r="P8" s="57">
        <v>92</v>
      </c>
      <c r="Q8" s="57">
        <v>7</v>
      </c>
      <c r="R8" s="75">
        <f t="shared" si="2"/>
        <v>13.142857142857142</v>
      </c>
      <c r="S8" s="76">
        <f t="shared" si="3"/>
        <v>3.6363636363636362</v>
      </c>
      <c r="T8" s="77">
        <f t="shared" si="4"/>
        <v>21.857142857142858</v>
      </c>
      <c r="U8" s="30">
        <v>3</v>
      </c>
      <c r="V8" s="33" t="s">
        <v>23</v>
      </c>
      <c r="W8" s="32">
        <v>18</v>
      </c>
      <c r="X8" s="41"/>
      <c r="Y8" s="41"/>
      <c r="Z8" s="41">
        <f t="array" ref="Z8">MAX(IF('2023'!$A$2:$A$40=$A8,'2023'!$W$2:$W$40),IF('2022'!$A$2:$A$40=$A8,'2022'!$U$2:U$40))</f>
        <v>3</v>
      </c>
      <c r="AA8" s="41"/>
      <c r="AB8" s="21">
        <f t="array" ref="AB8">MIN(IF(IF('2023'!$A$2:A$40=$A8,1,0)*IF('2023'!$W$2:$W$40=$Z8,1,0)&gt;0,'2023'!$Y$2:$Y$40),IF(IF('2022'!$A$2:A$40=$A8,1,0)*IF('2022'!$U$2:$U$40=$Z8,1,0)&gt;0,'2022'!$W$2:$W$40))</f>
        <v>16</v>
      </c>
    </row>
    <row r="9" spans="1:28" ht="20.25" customHeight="1" x14ac:dyDescent="0.7">
      <c r="A9" s="57" t="s">
        <v>39</v>
      </c>
      <c r="B9" s="58">
        <v>8</v>
      </c>
      <c r="C9" s="59">
        <v>6</v>
      </c>
      <c r="D9" s="60">
        <v>139</v>
      </c>
      <c r="E9" s="78">
        <v>64</v>
      </c>
      <c r="F9" s="61">
        <v>2</v>
      </c>
      <c r="G9" s="79">
        <f t="shared" si="0"/>
        <v>34.75</v>
      </c>
      <c r="H9" s="59">
        <v>1</v>
      </c>
      <c r="I9" s="61"/>
      <c r="J9" s="57">
        <v>1</v>
      </c>
      <c r="K9" s="57"/>
      <c r="L9" s="57">
        <v>1</v>
      </c>
      <c r="M9" s="57"/>
      <c r="N9" s="63">
        <f t="shared" si="1"/>
        <v>1</v>
      </c>
      <c r="O9" s="57">
        <v>7</v>
      </c>
      <c r="P9" s="57">
        <v>74</v>
      </c>
      <c r="Q9" s="57"/>
      <c r="R9" s="64" t="str">
        <f t="shared" si="2"/>
        <v xml:space="preserve"> </v>
      </c>
      <c r="S9" s="65">
        <f t="shared" si="3"/>
        <v>10.571428571428571</v>
      </c>
      <c r="T9" s="64" t="str">
        <f t="shared" si="4"/>
        <v xml:space="preserve"> </v>
      </c>
      <c r="U9" s="30"/>
      <c r="V9" s="31"/>
      <c r="W9" s="32"/>
      <c r="X9" s="41"/>
      <c r="Y9" s="41"/>
      <c r="Z9" s="41">
        <f t="array" ref="Z9">MAX(IF('2023'!$A$2:$A$40=$A9,'2023'!$W$2:$W$40),IF('2022'!$A$2:$A$40=$A9,'2022'!$U$2:U$40))</f>
        <v>0</v>
      </c>
      <c r="AA9" s="41"/>
      <c r="AB9" s="21">
        <f t="array" ref="AB9">MIN(IF(IF('2023'!$A$2:A$40=$A9,1,0)*IF('2023'!$W$2:$W$40=$Z9,1,0)&gt;0,'2023'!$Y$2:$Y$40),IF(IF('2022'!$A$2:A$40=$A9,1,0)*IF('2022'!$U$2:$U$40=$Z9,1,0)&gt;0,'2022'!$W$2:$W$40))</f>
        <v>0</v>
      </c>
    </row>
    <row r="10" spans="1:28" ht="20.25" customHeight="1" x14ac:dyDescent="0.7">
      <c r="A10" s="80" t="s">
        <v>45</v>
      </c>
      <c r="B10" s="57">
        <f>13+3</f>
        <v>16</v>
      </c>
      <c r="C10" s="57">
        <f>11+3</f>
        <v>14</v>
      </c>
      <c r="D10" s="81">
        <f>219+9+62+47</f>
        <v>337</v>
      </c>
      <c r="E10" s="82">
        <v>62</v>
      </c>
      <c r="F10" s="57">
        <v>4</v>
      </c>
      <c r="G10" s="74">
        <f t="shared" si="0"/>
        <v>33.700000000000003</v>
      </c>
      <c r="H10" s="57">
        <f>1+1</f>
        <v>2</v>
      </c>
      <c r="I10" s="57"/>
      <c r="J10" s="57">
        <v>1</v>
      </c>
      <c r="K10" s="57">
        <f>5+1</f>
        <v>6</v>
      </c>
      <c r="L10" s="57"/>
      <c r="M10" s="57"/>
      <c r="N10" s="63">
        <f t="shared" si="1"/>
        <v>6</v>
      </c>
      <c r="O10" s="57">
        <f>63+4+7+5</f>
        <v>79</v>
      </c>
      <c r="P10" s="57">
        <f>295+29+55+18</f>
        <v>397</v>
      </c>
      <c r="Q10" s="81">
        <f>18+2+1</f>
        <v>21</v>
      </c>
      <c r="R10" s="77">
        <f t="shared" si="2"/>
        <v>18.904761904761905</v>
      </c>
      <c r="S10" s="65">
        <f t="shared" si="3"/>
        <v>5.0253164556962027</v>
      </c>
      <c r="T10" s="64">
        <f t="shared" si="4"/>
        <v>22.571428571428573</v>
      </c>
      <c r="U10" s="30">
        <v>3</v>
      </c>
      <c r="V10" s="33" t="s">
        <v>23</v>
      </c>
      <c r="W10" s="32">
        <v>11</v>
      </c>
      <c r="X10" s="41"/>
      <c r="Y10" s="41"/>
      <c r="Z10" s="41">
        <f t="array" ref="Z10">MAX(IF('2023'!$A$2:$A$40=$A10,'2023'!$W$2:$W$40),IF('2022'!$A$2:$A$40=$A10,'2022'!$U$2:U$40))</f>
        <v>3</v>
      </c>
      <c r="AA10" s="41"/>
      <c r="AB10" s="21">
        <f t="array" ref="AB10">MIN(IF(IF('2023'!$A$2:A$40=$A10,1,0)*IF('2023'!$W$2:$W$40=$Z10,1,0)&gt;0,'2023'!$Y$2:$Y$40),IF(IF('2022'!$A$2:A$40=$A10,1,0)*IF('2022'!$U$2:$U$40=$Z10,1,0)&gt;0,'2022'!$W$2:$W$40))</f>
        <v>11</v>
      </c>
    </row>
    <row r="11" spans="1:28" ht="20.25" customHeight="1" x14ac:dyDescent="0.7">
      <c r="A11" s="57" t="s">
        <v>47</v>
      </c>
      <c r="B11" s="57">
        <f>10+2</f>
        <v>12</v>
      </c>
      <c r="C11" s="57">
        <f>4+1</f>
        <v>5</v>
      </c>
      <c r="D11" s="57">
        <f>9+2</f>
        <v>11</v>
      </c>
      <c r="E11" s="57">
        <v>4</v>
      </c>
      <c r="F11" s="57">
        <v>2</v>
      </c>
      <c r="G11" s="62">
        <f t="shared" si="0"/>
        <v>3.6666666666666665</v>
      </c>
      <c r="H11" s="57"/>
      <c r="I11" s="57"/>
      <c r="J11" s="57"/>
      <c r="K11" s="57">
        <f>1+1</f>
        <v>2</v>
      </c>
      <c r="L11" s="57">
        <v>1</v>
      </c>
      <c r="M11" s="57"/>
      <c r="N11" s="63">
        <f t="shared" si="1"/>
        <v>3</v>
      </c>
      <c r="O11" s="57">
        <f>38+3+3</f>
        <v>44</v>
      </c>
      <c r="P11" s="57">
        <f>222+55+16</f>
        <v>293</v>
      </c>
      <c r="Q11" s="82">
        <f>11+1</f>
        <v>12</v>
      </c>
      <c r="R11" s="83">
        <f t="shared" si="2"/>
        <v>24.416666666666668</v>
      </c>
      <c r="S11" s="65">
        <f t="shared" si="3"/>
        <v>6.6590909090909092</v>
      </c>
      <c r="T11" s="64">
        <f t="shared" si="4"/>
        <v>22</v>
      </c>
      <c r="U11" s="30">
        <v>3</v>
      </c>
      <c r="V11" s="33" t="s">
        <v>23</v>
      </c>
      <c r="W11" s="32">
        <v>22</v>
      </c>
      <c r="X11" s="41"/>
      <c r="Y11" s="41"/>
      <c r="Z11" s="41">
        <f t="array" ref="Z11">MAX(IF('2023'!$A$2:$A$40=$A11,'2023'!$W$2:$W$40),IF('2022'!$A$2:$A$40=$A11,'2022'!$U$2:U$40))</f>
        <v>5</v>
      </c>
      <c r="AA11" s="41"/>
      <c r="AB11" s="21">
        <f t="array" ref="AB11">MIN(IF(IF('2023'!$A$2:A$40=$A11,1,0)*IF('2023'!$W$2:$W$40=$Z11,1,0)&gt;0,'2023'!$Y$2:$Y$40),IF(IF('2022'!$A$2:A$40=$A11,1,0)*IF('2022'!$U$2:$U$40=$Z11,1,0)&gt;0,'2022'!$W$2:$W$40))</f>
        <v>14</v>
      </c>
    </row>
    <row r="12" spans="1:28" ht="20.25" customHeight="1" x14ac:dyDescent="0.7">
      <c r="A12" s="57" t="s">
        <v>48</v>
      </c>
      <c r="B12" s="57">
        <f t="shared" ref="B12:C12" si="7">1+1</f>
        <v>2</v>
      </c>
      <c r="C12" s="57">
        <f t="shared" si="7"/>
        <v>2</v>
      </c>
      <c r="D12" s="57">
        <f t="shared" ref="D12:E12" si="8">17</f>
        <v>17</v>
      </c>
      <c r="E12" s="57">
        <f t="shared" si="8"/>
        <v>17</v>
      </c>
      <c r="F12" s="57"/>
      <c r="G12" s="62">
        <f t="shared" si="0"/>
        <v>8.5</v>
      </c>
      <c r="H12" s="57"/>
      <c r="I12" s="57"/>
      <c r="J12" s="57">
        <v>1</v>
      </c>
      <c r="K12" s="57">
        <f>3+2</f>
        <v>5</v>
      </c>
      <c r="L12" s="57"/>
      <c r="M12" s="57"/>
      <c r="N12" s="63">
        <f t="shared" si="1"/>
        <v>5</v>
      </c>
      <c r="O12" s="57">
        <v>2</v>
      </c>
      <c r="P12" s="57">
        <v>9</v>
      </c>
      <c r="Q12" s="57"/>
      <c r="R12" s="64" t="str">
        <f t="shared" si="2"/>
        <v xml:space="preserve"> </v>
      </c>
      <c r="S12" s="65">
        <f t="shared" si="3"/>
        <v>4.5</v>
      </c>
      <c r="T12" s="64" t="str">
        <f t="shared" si="4"/>
        <v xml:space="preserve"> </v>
      </c>
      <c r="U12" s="30"/>
      <c r="V12" s="31"/>
      <c r="W12" s="32"/>
      <c r="X12" s="41"/>
      <c r="Y12" s="41"/>
      <c r="Z12" s="41">
        <f t="array" ref="Z12">MAX(IF('2023'!$A$2:$A$40=$A12,'2023'!$W$2:$W$40),IF('2022'!$A$2:$A$40=$A12,'2022'!$U$2:U$40))</f>
        <v>1</v>
      </c>
      <c r="AA12" s="41"/>
      <c r="AB12" s="21">
        <f t="array" ref="AB12">MIN(IF(IF('2023'!$A$2:A$40=$A12,1,0)*IF('2023'!$W$2:$W$40=$Z12,1,0)&gt;0,'2023'!$Y$2:$Y$40),IF(IF('2022'!$A$2:A$40=$A12,1,0)*IF('2022'!$U$2:$U$40=$Z12,1,0)&gt;0,'2022'!$W$2:$W$40))</f>
        <v>9</v>
      </c>
    </row>
    <row r="13" spans="1:28" ht="20.25" customHeight="1" x14ac:dyDescent="0.7">
      <c r="A13" s="57" t="s">
        <v>51</v>
      </c>
      <c r="B13" s="58">
        <v>4</v>
      </c>
      <c r="C13" s="59">
        <v>4</v>
      </c>
      <c r="D13" s="60">
        <v>7</v>
      </c>
      <c r="E13" s="60">
        <v>5</v>
      </c>
      <c r="F13" s="61">
        <v>1</v>
      </c>
      <c r="G13" s="62">
        <f t="shared" si="0"/>
        <v>2.3333333333333335</v>
      </c>
      <c r="H13" s="61"/>
      <c r="I13" s="61"/>
      <c r="J13" s="57">
        <v>1</v>
      </c>
      <c r="K13" s="57"/>
      <c r="L13" s="57"/>
      <c r="M13" s="57"/>
      <c r="N13" s="63">
        <f t="shared" si="1"/>
        <v>0</v>
      </c>
      <c r="O13" s="57"/>
      <c r="P13" s="57"/>
      <c r="Q13" s="57"/>
      <c r="R13" s="64" t="str">
        <f t="shared" si="2"/>
        <v xml:space="preserve"> </v>
      </c>
      <c r="S13" s="65" t="str">
        <f t="shared" si="3"/>
        <v xml:space="preserve"> </v>
      </c>
      <c r="T13" s="64" t="str">
        <f t="shared" si="4"/>
        <v xml:space="preserve"> </v>
      </c>
      <c r="U13" s="30"/>
      <c r="V13" s="31"/>
      <c r="W13" s="32"/>
      <c r="X13" s="41"/>
      <c r="Y13" s="41"/>
      <c r="Z13" s="41">
        <f t="array" ref="Z13">MAX(IF('2023'!$A$2:$A$40=$A13,'2023'!$W$2:$W$40),IF('2022'!$A$2:$A$40=$A13,'2022'!$U$2:U$40))</f>
        <v>0</v>
      </c>
      <c r="AA13" s="41"/>
      <c r="AB13" s="21">
        <f t="array" ref="AB13">MIN(IF(IF('2023'!$A$2:A$40=$A13,1,0)*IF('2023'!$W$2:$W$40=$Z13,1,0)&gt;0,'2023'!$Y$2:$Y$40),IF(IF('2022'!$A$2:A$40=$A13,1,0)*IF('2022'!$U$2:$U$40=$Z13,1,0)&gt;0,'2022'!$W$2:$W$40))</f>
        <v>0</v>
      </c>
    </row>
    <row r="14" spans="1:28" ht="20.25" customHeight="1" x14ac:dyDescent="0.7">
      <c r="A14" s="80" t="s">
        <v>58</v>
      </c>
      <c r="B14" s="58">
        <f>11+1</f>
        <v>12</v>
      </c>
      <c r="C14" s="59">
        <f>9+1</f>
        <v>10</v>
      </c>
      <c r="D14" s="84">
        <f>181+24</f>
        <v>205</v>
      </c>
      <c r="E14" s="60">
        <v>39</v>
      </c>
      <c r="F14" s="59">
        <v>3</v>
      </c>
      <c r="G14" s="74">
        <f t="shared" si="0"/>
        <v>29.285714285714285</v>
      </c>
      <c r="H14" s="61"/>
      <c r="I14" s="57"/>
      <c r="J14" s="57"/>
      <c r="K14" s="57">
        <v>7</v>
      </c>
      <c r="L14" s="57">
        <v>1</v>
      </c>
      <c r="M14" s="57">
        <v>2</v>
      </c>
      <c r="N14" s="73">
        <f t="shared" si="1"/>
        <v>10</v>
      </c>
      <c r="O14" s="57">
        <v>1</v>
      </c>
      <c r="P14" s="57">
        <v>7</v>
      </c>
      <c r="Q14" s="57">
        <v>1</v>
      </c>
      <c r="R14" s="64">
        <f t="shared" si="2"/>
        <v>7</v>
      </c>
      <c r="S14" s="65">
        <f t="shared" si="3"/>
        <v>7</v>
      </c>
      <c r="T14" s="64">
        <f t="shared" si="4"/>
        <v>6</v>
      </c>
      <c r="U14" s="30">
        <v>1</v>
      </c>
      <c r="V14" s="33" t="s">
        <v>23</v>
      </c>
      <c r="W14" s="32">
        <v>7</v>
      </c>
      <c r="X14" s="41"/>
      <c r="Y14" s="41"/>
      <c r="Z14" s="41">
        <f t="array" ref="Z14">MAX(IF('2023'!$A$2:$A$40=$A14,'2023'!$W$2:$W$40),IF('2022'!$A$2:$A$40=$A14,'2022'!$U$2:U$40))</f>
        <v>1</v>
      </c>
      <c r="AA14" s="41"/>
      <c r="AB14" s="21">
        <f t="array" ref="AB14">MIN(IF(IF('2023'!$A$2:A$40=$A14,1,0)*IF('2023'!$W$2:$W$40=$Z14,1,0)&gt;0,'2023'!$Y$2:$Y$40),IF(IF('2022'!$A$2:A$40=$A14,1,0)*IF('2022'!$U$2:$U$40=$Z14,1,0)&gt;0,'2022'!$W$2:$W$40))</f>
        <v>7</v>
      </c>
    </row>
    <row r="15" spans="1:28" ht="20.25" customHeight="1" x14ac:dyDescent="0.7">
      <c r="A15" s="57" t="s">
        <v>62</v>
      </c>
      <c r="B15" s="57">
        <v>2</v>
      </c>
      <c r="C15" s="57">
        <v>2</v>
      </c>
      <c r="D15" s="57">
        <v>8</v>
      </c>
      <c r="E15" s="57">
        <v>7</v>
      </c>
      <c r="F15" s="57">
        <v>1</v>
      </c>
      <c r="G15" s="62">
        <f t="shared" si="0"/>
        <v>8</v>
      </c>
      <c r="H15" s="57"/>
      <c r="I15" s="57"/>
      <c r="J15" s="57"/>
      <c r="K15" s="57"/>
      <c r="L15" s="57"/>
      <c r="M15" s="57"/>
      <c r="N15" s="63">
        <f t="shared" si="1"/>
        <v>0</v>
      </c>
      <c r="O15" s="57"/>
      <c r="P15" s="57"/>
      <c r="Q15" s="57"/>
      <c r="R15" s="64" t="str">
        <f t="shared" si="2"/>
        <v xml:space="preserve"> </v>
      </c>
      <c r="S15" s="65" t="str">
        <f t="shared" si="3"/>
        <v xml:space="preserve"> </v>
      </c>
      <c r="T15" s="64" t="str">
        <f t="shared" si="4"/>
        <v xml:space="preserve"> </v>
      </c>
      <c r="U15" s="30"/>
      <c r="V15" s="31"/>
      <c r="W15" s="32"/>
      <c r="X15" s="41"/>
      <c r="Y15" s="41"/>
      <c r="Z15" s="41">
        <f t="array" ref="Z15">MAX(IF('2023'!$A$2:$A$40=$A15,'2023'!$W$2:$W$40),IF('2022'!$A$2:$A$40=$A15,'2022'!$U$2:U$40))</f>
        <v>0</v>
      </c>
      <c r="AA15" s="41"/>
      <c r="AB15" s="21">
        <f t="array" ref="AB15">MIN(IF(IF('2023'!$A$2:A$40=$A15,1,0)*IF('2023'!$W$2:$W$40=$Z15,1,0)&gt;0,'2023'!$Y$2:$Y$40),IF(IF('2022'!$A$2:A$40=$A15,1,0)*IF('2022'!$U$2:$U$40=$Z15,1,0)&gt;0,'2022'!$W$2:$W$40))</f>
        <v>0</v>
      </c>
    </row>
    <row r="16" spans="1:28" ht="20.25" customHeight="1" x14ac:dyDescent="0.7">
      <c r="A16" s="57" t="s">
        <v>66</v>
      </c>
      <c r="B16" s="58">
        <f>7+1+1</f>
        <v>9</v>
      </c>
      <c r="C16" s="59">
        <f>4+2</f>
        <v>6</v>
      </c>
      <c r="D16" s="60">
        <f>43+15+6</f>
        <v>64</v>
      </c>
      <c r="E16" s="60">
        <v>27</v>
      </c>
      <c r="F16" s="61"/>
      <c r="G16" s="62">
        <f t="shared" si="0"/>
        <v>10.666666666666666</v>
      </c>
      <c r="H16" s="61"/>
      <c r="I16" s="61"/>
      <c r="J16" s="57"/>
      <c r="K16" s="57">
        <f>4+1+1</f>
        <v>6</v>
      </c>
      <c r="L16" s="57"/>
      <c r="M16" s="57"/>
      <c r="N16" s="63">
        <f t="shared" si="1"/>
        <v>6</v>
      </c>
      <c r="O16" s="57">
        <f>14+3+3</f>
        <v>20</v>
      </c>
      <c r="P16" s="57">
        <f>110+20+20</f>
        <v>150</v>
      </c>
      <c r="Q16" s="57">
        <v>2</v>
      </c>
      <c r="R16" s="64">
        <f t="shared" si="2"/>
        <v>75</v>
      </c>
      <c r="S16" s="65">
        <f t="shared" si="3"/>
        <v>7.5</v>
      </c>
      <c r="T16" s="64">
        <f t="shared" si="4"/>
        <v>60</v>
      </c>
      <c r="U16" s="30">
        <v>1</v>
      </c>
      <c r="V16" s="33" t="s">
        <v>23</v>
      </c>
      <c r="W16" s="32">
        <v>15</v>
      </c>
      <c r="X16" s="41"/>
      <c r="Y16" s="41"/>
      <c r="Z16" s="41">
        <f t="array" ref="Z16">MAX(IF('2023'!$A$2:$A$40=$A16,'2023'!$W$2:$W$40),IF('2022'!$A$2:$A$40=$A16,'2022'!$U$2:U$40))</f>
        <v>4</v>
      </c>
      <c r="AA16" s="41"/>
      <c r="AB16" s="21">
        <f t="array" ref="AB16">MIN(IF(IF('2023'!$A$2:A$40=$A16,1,0)*IF('2023'!$W$2:$W$40=$Z16,1,0)&gt;0,'2023'!$Y$2:$Y$40),IF(IF('2022'!$A$2:A$40=$A16,1,0)*IF('2022'!$U$2:$U$40=$Z16,1,0)&gt;0,'2022'!$W$2:$W$40))</f>
        <v>17</v>
      </c>
    </row>
    <row r="17" spans="1:28" ht="20.25" customHeight="1" x14ac:dyDescent="0.7">
      <c r="A17" s="80" t="s">
        <v>70</v>
      </c>
      <c r="B17" s="58">
        <f>11+2</f>
        <v>13</v>
      </c>
      <c r="C17" s="59">
        <f>8+1+1</f>
        <v>10</v>
      </c>
      <c r="D17" s="60">
        <f>131+10+3</f>
        <v>144</v>
      </c>
      <c r="E17" s="60">
        <v>39</v>
      </c>
      <c r="F17" s="61"/>
      <c r="G17" s="62">
        <f t="shared" si="0"/>
        <v>14.4</v>
      </c>
      <c r="H17" s="61"/>
      <c r="I17" s="61"/>
      <c r="J17" s="57"/>
      <c r="K17" s="57">
        <v>9</v>
      </c>
      <c r="L17" s="57">
        <v>1</v>
      </c>
      <c r="M17" s="57"/>
      <c r="N17" s="73">
        <f t="shared" si="1"/>
        <v>10</v>
      </c>
      <c r="O17" s="57">
        <f>52+6+6</f>
        <v>64</v>
      </c>
      <c r="P17" s="57">
        <f>282+21+31</f>
        <v>334</v>
      </c>
      <c r="Q17" s="82">
        <f>12+2</f>
        <v>14</v>
      </c>
      <c r="R17" s="83">
        <f t="shared" si="2"/>
        <v>23.857142857142858</v>
      </c>
      <c r="S17" s="65">
        <f t="shared" si="3"/>
        <v>5.21875</v>
      </c>
      <c r="T17" s="64">
        <f t="shared" si="4"/>
        <v>27.428571428571427</v>
      </c>
      <c r="U17" s="30">
        <v>3</v>
      </c>
      <c r="V17" s="33" t="s">
        <v>23</v>
      </c>
      <c r="W17" s="32">
        <v>11</v>
      </c>
      <c r="X17" s="41"/>
      <c r="Y17" s="41"/>
      <c r="Z17" s="41">
        <f t="array" ref="Z17">MAX(IF('2023'!$A$2:$A$40=$A17,'2023'!$W$2:$W$40),IF('2022'!$A$2:$A$40=$A17,'2022'!$U$2:U$40))</f>
        <v>3</v>
      </c>
      <c r="AA17" s="41"/>
      <c r="AB17" s="21">
        <f t="array" ref="AB17">MIN(IF(IF('2023'!$A$2:A$40=$A17,1,0)*IF('2023'!$W$2:$W$40=$Z17,1,0)&gt;0,'2023'!$Y$2:$Y$40),IF(IF('2022'!$A$2:A$40=$A17,1,0)*IF('2022'!$U$2:$U$40=$Z17,1,0)&gt;0,'2022'!$W$2:$W$40))</f>
        <v>11</v>
      </c>
    </row>
    <row r="18" spans="1:28" ht="20.25" customHeight="1" x14ac:dyDescent="0.7">
      <c r="A18" s="57" t="s">
        <v>72</v>
      </c>
      <c r="B18" s="57">
        <v>1</v>
      </c>
      <c r="C18" s="57">
        <v>1</v>
      </c>
      <c r="D18" s="57">
        <v>0</v>
      </c>
      <c r="E18" s="57">
        <v>0</v>
      </c>
      <c r="F18" s="57"/>
      <c r="G18" s="62">
        <f t="shared" si="0"/>
        <v>0</v>
      </c>
      <c r="H18" s="57"/>
      <c r="I18" s="57"/>
      <c r="J18" s="57"/>
      <c r="K18" s="57"/>
      <c r="L18" s="57"/>
      <c r="M18" s="57"/>
      <c r="N18" s="63">
        <f t="shared" si="1"/>
        <v>0</v>
      </c>
      <c r="O18" s="57"/>
      <c r="P18" s="57"/>
      <c r="Q18" s="57"/>
      <c r="R18" s="64" t="str">
        <f t="shared" si="2"/>
        <v xml:space="preserve"> </v>
      </c>
      <c r="S18" s="65" t="str">
        <f t="shared" si="3"/>
        <v xml:space="preserve"> </v>
      </c>
      <c r="T18" s="64" t="str">
        <f t="shared" si="4"/>
        <v xml:space="preserve"> </v>
      </c>
      <c r="U18" s="30"/>
      <c r="V18" s="31"/>
      <c r="W18" s="32"/>
      <c r="X18" s="41"/>
      <c r="Y18" s="41"/>
      <c r="Z18" s="41">
        <f t="array" ref="Z18">MAX(IF('2023'!$A$2:$A$40=$A18,'2023'!$W$2:$W$40),IF('2022'!$A$2:$A$40=$A18,'2022'!$U$2:U$40))</f>
        <v>0</v>
      </c>
      <c r="AA18" s="41"/>
      <c r="AB18" s="21">
        <f t="array" ref="AB18">MIN(IF(IF('2023'!$A$2:A$40=$A18,1,0)*IF('2023'!$W$2:$W$40=$Z18,1,0)&gt;0,'2023'!$Y$2:$Y$40),IF(IF('2022'!$A$2:A$40=$A18,1,0)*IF('2022'!$U$2:$U$40=$Z18,1,0)&gt;0,'2022'!$W$2:$W$40))</f>
        <v>0</v>
      </c>
    </row>
    <row r="19" spans="1:28" ht="20.25" customHeight="1" x14ac:dyDescent="0.7">
      <c r="A19" s="57" t="s">
        <v>73</v>
      </c>
      <c r="B19" s="57">
        <v>5</v>
      </c>
      <c r="C19" s="57">
        <v>2</v>
      </c>
      <c r="D19" s="57">
        <v>2</v>
      </c>
      <c r="E19" s="57">
        <v>2</v>
      </c>
      <c r="F19" s="57">
        <v>1</v>
      </c>
      <c r="G19" s="62">
        <f t="shared" si="0"/>
        <v>2</v>
      </c>
      <c r="H19" s="57"/>
      <c r="I19" s="57"/>
      <c r="J19" s="57">
        <v>1</v>
      </c>
      <c r="K19" s="57">
        <v>3</v>
      </c>
      <c r="L19" s="57"/>
      <c r="M19" s="57"/>
      <c r="N19" s="63">
        <f t="shared" si="1"/>
        <v>3</v>
      </c>
      <c r="O19" s="57">
        <v>27</v>
      </c>
      <c r="P19" s="57">
        <v>122</v>
      </c>
      <c r="Q19" s="57">
        <v>8</v>
      </c>
      <c r="R19" s="77">
        <f t="shared" si="2"/>
        <v>15.25</v>
      </c>
      <c r="S19" s="85">
        <f t="shared" si="3"/>
        <v>4.5185185185185182</v>
      </c>
      <c r="T19" s="77">
        <f t="shared" si="4"/>
        <v>20.25</v>
      </c>
      <c r="U19" s="30">
        <v>4</v>
      </c>
      <c r="V19" s="33" t="s">
        <v>23</v>
      </c>
      <c r="W19" s="32">
        <v>7</v>
      </c>
      <c r="X19" s="41"/>
      <c r="Y19" s="41"/>
      <c r="Z19" s="41">
        <f t="array" ref="Z19">MAX(IF('2023'!$A$2:$A$40=$A19,'2023'!$W$2:$W$40),IF('2022'!$A$2:$A$40=$A19,'2022'!$U$2:U$40))</f>
        <v>4</v>
      </c>
      <c r="AA19" s="41"/>
      <c r="AB19" s="21">
        <f t="array" ref="AB19">MIN(IF(IF('2023'!$A$2:A$40=$A19,1,0)*IF('2023'!$W$2:$W$40=$Z19,1,0)&gt;0,'2023'!$Y$2:$Y$40),IF(IF('2022'!$A$2:A$40=$A19,1,0)*IF('2022'!$U$2:$U$40=$Z19,1,0)&gt;0,'2022'!$W$2:$W$40))</f>
        <v>7</v>
      </c>
    </row>
    <row r="20" spans="1:28" ht="20.25" customHeight="1" x14ac:dyDescent="0.7">
      <c r="A20" s="57" t="s">
        <v>80</v>
      </c>
      <c r="B20" s="58">
        <v>1</v>
      </c>
      <c r="C20" s="59">
        <v>1</v>
      </c>
      <c r="D20" s="60">
        <v>11</v>
      </c>
      <c r="E20" s="60">
        <v>11</v>
      </c>
      <c r="F20" s="61"/>
      <c r="G20" s="62">
        <f t="shared" si="0"/>
        <v>11</v>
      </c>
      <c r="H20" s="61"/>
      <c r="I20" s="57"/>
      <c r="J20" s="57"/>
      <c r="K20" s="57"/>
      <c r="L20" s="57"/>
      <c r="M20" s="57"/>
      <c r="N20" s="63">
        <f t="shared" si="1"/>
        <v>0</v>
      </c>
      <c r="O20" s="57"/>
      <c r="P20" s="57"/>
      <c r="Q20" s="57"/>
      <c r="R20" s="64" t="str">
        <f t="shared" si="2"/>
        <v xml:space="preserve"> </v>
      </c>
      <c r="S20" s="65" t="str">
        <f t="shared" si="3"/>
        <v xml:space="preserve"> </v>
      </c>
      <c r="T20" s="64" t="str">
        <f t="shared" si="4"/>
        <v xml:space="preserve"> </v>
      </c>
      <c r="U20" s="30"/>
      <c r="V20" s="31"/>
      <c r="W20" s="32"/>
      <c r="X20" s="41"/>
      <c r="Y20" s="41"/>
      <c r="Z20" s="41">
        <f t="array" ref="Z20">MAX(IF('2023'!$A$2:$A$40=$A20,'2023'!$W$2:$W$40),IF('2022'!$A$2:$A$40=$A20,'2022'!$U$2:U$40))</f>
        <v>0</v>
      </c>
      <c r="AA20" s="41"/>
      <c r="AB20" s="21">
        <f t="array" ref="AB20">MIN(IF(IF('2023'!$A$2:A$40=$A20,1,0)*IF('2023'!$W$2:$W$40=$Z20,1,0)&gt;0,'2023'!$Y$2:$Y$40),IF(IF('2022'!$A$2:A$40=$A20,1,0)*IF('2022'!$U$2:$U$40=$Z20,1,0)&gt;0,'2022'!$W$2:$W$40))</f>
        <v>0</v>
      </c>
    </row>
    <row r="21" spans="1:28" ht="20.25" customHeight="1" x14ac:dyDescent="0.7">
      <c r="A21" s="57" t="s">
        <v>86</v>
      </c>
      <c r="B21" s="57">
        <f>11+1</f>
        <v>12</v>
      </c>
      <c r="C21" s="57">
        <f>5+1</f>
        <v>6</v>
      </c>
      <c r="D21" s="57">
        <f>36+9</f>
        <v>45</v>
      </c>
      <c r="E21" s="57">
        <v>12</v>
      </c>
      <c r="F21" s="57">
        <v>1</v>
      </c>
      <c r="G21" s="62">
        <f t="shared" si="0"/>
        <v>9</v>
      </c>
      <c r="H21" s="57"/>
      <c r="I21" s="57"/>
      <c r="J21" s="57"/>
      <c r="K21" s="57">
        <f>2+1</f>
        <v>3</v>
      </c>
      <c r="L21" s="57"/>
      <c r="M21" s="57"/>
      <c r="N21" s="63">
        <f t="shared" si="1"/>
        <v>3</v>
      </c>
      <c r="O21" s="57">
        <f>50.3+6</f>
        <v>56.3</v>
      </c>
      <c r="P21" s="57">
        <f>254+27</f>
        <v>281</v>
      </c>
      <c r="Q21" s="82">
        <v>13</v>
      </c>
      <c r="R21" s="77">
        <f t="shared" si="2"/>
        <v>21.615384615384617</v>
      </c>
      <c r="S21" s="65">
        <f t="shared" si="3"/>
        <v>4.9911190053285974</v>
      </c>
      <c r="T21" s="64">
        <f t="shared" si="4"/>
        <v>26.076923076923077</v>
      </c>
      <c r="U21" s="30">
        <v>2</v>
      </c>
      <c r="V21" s="33" t="s">
        <v>23</v>
      </c>
      <c r="W21" s="32">
        <v>5</v>
      </c>
      <c r="X21" s="41"/>
      <c r="Y21" s="41"/>
      <c r="Z21" s="41">
        <f t="array" ref="Z21">MAX(IF('2023'!$A$2:$A$40=$A21,'2023'!$W$2:$W$40),IF('2022'!$A$2:$A$40=$A21,'2022'!$U$2:U$40))</f>
        <v>3</v>
      </c>
      <c r="AA21" s="41"/>
      <c r="AB21" s="21">
        <f t="array" ref="AB21">MIN(IF(IF('2023'!$A$2:A$40=$A21,1,0)*IF('2023'!$W$2:$W$40=$Z21,1,0)&gt;0,'2023'!$Y$2:$Y$40),IF(IF('2022'!$A$2:A$40=$A21,1,0)*IF('2022'!$U$2:$U$40=$Z21,1,0)&gt;0,'2022'!$W$2:$W$40))</f>
        <v>22</v>
      </c>
    </row>
    <row r="22" spans="1:28" ht="20.25" customHeight="1" x14ac:dyDescent="0.7">
      <c r="A22" s="80" t="s">
        <v>87</v>
      </c>
      <c r="B22" s="58">
        <f>10+1</f>
        <v>11</v>
      </c>
      <c r="C22" s="59">
        <f>8+1</f>
        <v>9</v>
      </c>
      <c r="D22" s="84">
        <f>197+15</f>
        <v>212</v>
      </c>
      <c r="E22" s="84">
        <v>50</v>
      </c>
      <c r="F22" s="61">
        <v>2</v>
      </c>
      <c r="G22" s="74">
        <f t="shared" si="0"/>
        <v>30.285714285714285</v>
      </c>
      <c r="H22" s="61">
        <v>1</v>
      </c>
      <c r="I22" s="57"/>
      <c r="J22" s="57"/>
      <c r="K22" s="57">
        <v>9</v>
      </c>
      <c r="L22" s="57">
        <f>1+1</f>
        <v>2</v>
      </c>
      <c r="M22" s="57"/>
      <c r="N22" s="86">
        <f t="shared" si="1"/>
        <v>11</v>
      </c>
      <c r="O22" s="57">
        <f>32.1+4</f>
        <v>36.1</v>
      </c>
      <c r="P22" s="57">
        <f>112+31</f>
        <v>143</v>
      </c>
      <c r="Q22" s="82">
        <f>10+1</f>
        <v>11</v>
      </c>
      <c r="R22" s="75">
        <f t="shared" si="2"/>
        <v>13</v>
      </c>
      <c r="S22" s="85">
        <f t="shared" si="3"/>
        <v>3.9612188365650969</v>
      </c>
      <c r="T22" s="75">
        <f t="shared" si="4"/>
        <v>19.727272727272727</v>
      </c>
      <c r="U22" s="30">
        <v>3</v>
      </c>
      <c r="V22" s="33" t="s">
        <v>23</v>
      </c>
      <c r="W22" s="32">
        <v>23</v>
      </c>
      <c r="X22" s="41"/>
      <c r="Y22" s="41"/>
      <c r="Z22" s="41">
        <f t="array" ref="Z22">MAX(IF('2023'!$A$2:$A$40=$A22,'2023'!$W$2:$W$40),IF('2022'!$A$2:$A$40=$A22,'2022'!$U$2:U$40))</f>
        <v>3</v>
      </c>
      <c r="AA22" s="41"/>
      <c r="AB22" s="21">
        <f t="array" ref="AB22">MIN(IF(IF('2023'!$A$2:A$40=$A22,1,0)*IF('2023'!$W$2:$W$40=$Z22,1,0)&gt;0,'2023'!$Y$2:$Y$40),IF(IF('2022'!$A$2:A$40=$A22,1,0)*IF('2022'!$U$2:$U$40=$Z22,1,0)&gt;0,'2022'!$W$2:$W$40))</f>
        <v>23</v>
      </c>
    </row>
    <row r="23" spans="1:28" ht="20.25" customHeight="1" x14ac:dyDescent="0.7">
      <c r="A23" s="57" t="s">
        <v>90</v>
      </c>
      <c r="B23" s="58">
        <v>1</v>
      </c>
      <c r="C23" s="59">
        <v>1</v>
      </c>
      <c r="D23" s="60">
        <v>0</v>
      </c>
      <c r="E23" s="61">
        <v>0</v>
      </c>
      <c r="F23" s="59">
        <v>1</v>
      </c>
      <c r="G23" s="62" t="str">
        <f t="shared" si="0"/>
        <v/>
      </c>
      <c r="H23" s="61"/>
      <c r="I23" s="57"/>
      <c r="J23" s="57"/>
      <c r="K23" s="57"/>
      <c r="L23" s="57"/>
      <c r="M23" s="57"/>
      <c r="N23" s="63">
        <f t="shared" si="1"/>
        <v>0</v>
      </c>
      <c r="O23" s="57"/>
      <c r="P23" s="57"/>
      <c r="Q23" s="57"/>
      <c r="R23" s="64" t="str">
        <f t="shared" si="2"/>
        <v xml:space="preserve"> </v>
      </c>
      <c r="S23" s="65" t="str">
        <f t="shared" si="3"/>
        <v xml:space="preserve"> </v>
      </c>
      <c r="T23" s="64" t="str">
        <f t="shared" si="4"/>
        <v xml:space="preserve"> </v>
      </c>
      <c r="U23" s="30"/>
      <c r="V23" s="31"/>
      <c r="W23" s="32"/>
      <c r="X23" s="41"/>
      <c r="Y23" s="41"/>
      <c r="Z23" s="41">
        <f t="array" ref="Z23">MAX(IF('2023'!$A$2:$A$40=$A23,'2023'!$W$2:$W$40),IF('2022'!$A$2:$A$40=$A23,'2022'!$U$2:U$40))</f>
        <v>0</v>
      </c>
      <c r="AA23" s="41"/>
      <c r="AB23" s="21">
        <f t="array" ref="AB23">MIN(IF(IF('2023'!$A$2:A$40=$A23,1,0)*IF('2023'!$W$2:$W$40=$Z23,1,0)&gt;0,'2023'!$Y$2:$Y$40),IF(IF('2022'!$A$2:A$40=$A23,1,0)*IF('2022'!$U$2:$U$40=$Z23,1,0)&gt;0,'2022'!$W$2:$W$40))</f>
        <v>0</v>
      </c>
    </row>
    <row r="24" spans="1:28" ht="20.25" customHeight="1" x14ac:dyDescent="0.7">
      <c r="A24" s="57" t="s">
        <v>96</v>
      </c>
      <c r="B24" s="57">
        <v>3</v>
      </c>
      <c r="C24" s="57">
        <v>3</v>
      </c>
      <c r="D24" s="57">
        <v>25</v>
      </c>
      <c r="E24" s="57">
        <v>22</v>
      </c>
      <c r="F24" s="57"/>
      <c r="G24" s="62">
        <f t="shared" si="0"/>
        <v>8.3333333333333339</v>
      </c>
      <c r="H24" s="57"/>
      <c r="I24" s="57"/>
      <c r="J24" s="57">
        <v>1</v>
      </c>
      <c r="K24" s="57">
        <v>1</v>
      </c>
      <c r="L24" s="57"/>
      <c r="M24" s="57"/>
      <c r="N24" s="63">
        <f t="shared" si="1"/>
        <v>1</v>
      </c>
      <c r="O24" s="57"/>
      <c r="P24" s="57"/>
      <c r="Q24" s="57"/>
      <c r="R24" s="64" t="str">
        <f t="shared" si="2"/>
        <v xml:space="preserve"> </v>
      </c>
      <c r="S24" s="65" t="str">
        <f t="shared" si="3"/>
        <v xml:space="preserve"> </v>
      </c>
      <c r="T24" s="64" t="str">
        <f t="shared" si="4"/>
        <v xml:space="preserve"> </v>
      </c>
      <c r="U24" s="30"/>
      <c r="V24" s="31"/>
      <c r="W24" s="32"/>
      <c r="X24" s="41"/>
      <c r="Y24" s="41"/>
      <c r="Z24" s="41">
        <f t="array" ref="Z24">MAX(IF('2023'!$A$2:$A$40=$A24,'2023'!$W$2:$W$40),IF('2022'!$A$2:$A$40=$A24,'2022'!$U$2:U$40))</f>
        <v>1</v>
      </c>
      <c r="AA24" s="41"/>
      <c r="AB24" s="21">
        <f t="array" ref="AB24">MIN(IF(IF('2023'!$A$2:A$40=$A24,1,0)*IF('2023'!$W$2:$W$40=$Z24,1,0)&gt;0,'2023'!$Y$2:$Y$40),IF(IF('2022'!$A$2:A$40=$A24,1,0)*IF('2022'!$U$2:$U$40=$Z24,1,0)&gt;0,'2022'!$W$2:$W$40))</f>
        <v>9</v>
      </c>
    </row>
    <row r="25" spans="1:28" ht="20.25" customHeight="1" x14ac:dyDescent="0.7">
      <c r="A25" s="57" t="s">
        <v>99</v>
      </c>
      <c r="B25" s="58">
        <f t="shared" ref="B25:C25" si="9">1</f>
        <v>1</v>
      </c>
      <c r="C25" s="59">
        <f t="shared" si="9"/>
        <v>1</v>
      </c>
      <c r="D25" s="60">
        <f t="shared" ref="D25:E25" si="10">10</f>
        <v>10</v>
      </c>
      <c r="E25" s="60">
        <f t="shared" si="10"/>
        <v>10</v>
      </c>
      <c r="F25" s="59"/>
      <c r="G25" s="62">
        <f t="shared" si="0"/>
        <v>10</v>
      </c>
      <c r="H25" s="59"/>
      <c r="I25" s="57"/>
      <c r="J25" s="57"/>
      <c r="K25" s="57">
        <v>1</v>
      </c>
      <c r="L25" s="57"/>
      <c r="M25" s="57"/>
      <c r="N25" s="63">
        <f t="shared" si="1"/>
        <v>1</v>
      </c>
      <c r="O25" s="57">
        <v>8</v>
      </c>
      <c r="P25" s="57">
        <v>28</v>
      </c>
      <c r="Q25" s="57">
        <v>4</v>
      </c>
      <c r="R25" s="64">
        <f t="shared" si="2"/>
        <v>7</v>
      </c>
      <c r="S25" s="65">
        <f t="shared" si="3"/>
        <v>3.5</v>
      </c>
      <c r="T25" s="64">
        <f t="shared" si="4"/>
        <v>12</v>
      </c>
      <c r="U25" s="30">
        <v>4</v>
      </c>
      <c r="V25" s="33" t="s">
        <v>23</v>
      </c>
      <c r="W25" s="32">
        <v>28</v>
      </c>
      <c r="X25" s="41"/>
      <c r="Y25" s="41"/>
      <c r="Z25" s="41">
        <f t="array" ref="Z25">MAX(IF('2023'!$A$2:$A$40=$A25,'2023'!$W$2:$W$40),IF('2022'!$A$2:$A$40=$A25,'2022'!$U$2:U$40))</f>
        <v>4</v>
      </c>
      <c r="AA25" s="41"/>
      <c r="AB25" s="21">
        <f t="array" ref="AB25">MIN(IF(IF('2023'!$A$2:A$40=$A25,1,0)*IF('2023'!$W$2:$W$40=$Z25,1,0)&gt;0,'2023'!$Y$2:$Y$40),IF(IF('2022'!$A$2:A$40=$A25,1,0)*IF('2022'!$U$2:$U$40=$Z25,1,0)&gt;0,'2022'!$W$2:$W$40))</f>
        <v>28</v>
      </c>
    </row>
    <row r="26" spans="1:28" ht="20.25" customHeight="1" x14ac:dyDescent="0.7">
      <c r="A26" s="80" t="s">
        <v>110</v>
      </c>
      <c r="B26" s="57">
        <f>6+1</f>
        <v>7</v>
      </c>
      <c r="C26" s="57">
        <f>5+1</f>
        <v>6</v>
      </c>
      <c r="D26" s="57">
        <v>31</v>
      </c>
      <c r="E26" s="57">
        <v>24</v>
      </c>
      <c r="F26" s="57">
        <v>1</v>
      </c>
      <c r="G26" s="62">
        <f t="shared" si="0"/>
        <v>6.2</v>
      </c>
      <c r="H26" s="57"/>
      <c r="I26" s="57"/>
      <c r="J26" s="57">
        <f>2+1</f>
        <v>3</v>
      </c>
      <c r="K26" s="57">
        <v>2</v>
      </c>
      <c r="L26" s="57"/>
      <c r="M26" s="57"/>
      <c r="N26" s="63">
        <f t="shared" si="1"/>
        <v>2</v>
      </c>
      <c r="O26" s="57">
        <f>4+2</f>
        <v>6</v>
      </c>
      <c r="P26" s="57">
        <f>34+29</f>
        <v>63</v>
      </c>
      <c r="Q26" s="57">
        <v>3</v>
      </c>
      <c r="R26" s="64">
        <f t="shared" si="2"/>
        <v>21</v>
      </c>
      <c r="S26" s="65">
        <f t="shared" si="3"/>
        <v>10.5</v>
      </c>
      <c r="T26" s="64">
        <f t="shared" si="4"/>
        <v>12</v>
      </c>
      <c r="U26" s="30">
        <v>2</v>
      </c>
      <c r="V26" s="33" t="s">
        <v>23</v>
      </c>
      <c r="W26" s="32">
        <v>19</v>
      </c>
      <c r="X26" s="41"/>
      <c r="Y26" s="41"/>
      <c r="Z26" s="41">
        <f t="array" ref="Z26">MAX(IF('2023'!$A$2:$A$40=$A26,'2023'!$W$2:$W$40),IF('2022'!$A$2:$A$40=$A26,'2022'!$U$2:U$40))</f>
        <v>2</v>
      </c>
      <c r="AA26" s="41"/>
      <c r="AB26" s="21">
        <f t="array" ref="AB26">MIN(IF(IF('2023'!$A$2:A$40=$A26,1,0)*IF('2023'!$W$2:$W$40=$Z26,1,0)&gt;0,'2023'!$Y$2:$Y$40),IF(IF('2022'!$A$2:A$40=$A26,1,0)*IF('2022'!$U$2:$U$40=$Z26,1,0)&gt;0,'2022'!$W$2:$W$40))</f>
        <v>19</v>
      </c>
    </row>
    <row r="27" spans="1:28" ht="20.25" customHeight="1" x14ac:dyDescent="0.7">
      <c r="A27" s="57" t="s">
        <v>112</v>
      </c>
      <c r="B27" s="58">
        <f>9+1</f>
        <v>10</v>
      </c>
      <c r="C27" s="59">
        <f>7+1</f>
        <v>8</v>
      </c>
      <c r="D27" s="60">
        <f>153+9</f>
        <v>162</v>
      </c>
      <c r="E27" s="61">
        <v>47</v>
      </c>
      <c r="F27" s="59">
        <v>2</v>
      </c>
      <c r="G27" s="74">
        <f t="shared" si="0"/>
        <v>27</v>
      </c>
      <c r="H27" s="61"/>
      <c r="I27" s="57"/>
      <c r="J27" s="57"/>
      <c r="K27" s="57">
        <v>6</v>
      </c>
      <c r="L27" s="57">
        <v>1</v>
      </c>
      <c r="M27" s="57"/>
      <c r="N27" s="63">
        <f t="shared" si="1"/>
        <v>7</v>
      </c>
      <c r="O27" s="57">
        <f>33.4+4</f>
        <v>37.4</v>
      </c>
      <c r="P27" s="57">
        <f>180+20</f>
        <v>200</v>
      </c>
      <c r="Q27" s="57">
        <f>7+2</f>
        <v>9</v>
      </c>
      <c r="R27" s="64">
        <f t="shared" si="2"/>
        <v>22.222222222222221</v>
      </c>
      <c r="S27" s="65">
        <f t="shared" si="3"/>
        <v>5.3475935828877006</v>
      </c>
      <c r="T27" s="64">
        <f t="shared" si="4"/>
        <v>25.111111111111111</v>
      </c>
      <c r="U27" s="30">
        <v>2</v>
      </c>
      <c r="V27" s="33" t="s">
        <v>23</v>
      </c>
      <c r="W27" s="32">
        <v>12</v>
      </c>
      <c r="X27" s="41"/>
      <c r="Y27" s="41"/>
      <c r="Z27" s="41">
        <f t="array" ref="Z27">MAX(IF('2023'!$A$2:$A$40=$A27,'2023'!$W$2:$W$40),IF('2022'!$A$2:$A$40=$A27,'2022'!$U$2:U$40))</f>
        <v>2</v>
      </c>
      <c r="AA27" s="41"/>
    </row>
  </sheetData>
  <mergeCells count="1">
    <mergeCell ref="U1:W1"/>
  </mergeCells>
  <dataValidations count="1">
    <dataValidation type="list" allowBlank="1" showErrorMessage="1" sqref="W2 A2:A27" xr:uid="{00000000-0002-0000-0C00-000000000000}">
      <formula1>Player</formula1>
    </dataValidation>
  </dataValidations>
  <pageMargins left="0.7" right="0.7" top="0.75" bottom="0.75" header="0" footer="0"/>
  <pageSetup orientation="landscape" r:id="rId1"/>
  <headerFooter>
    <oddHeader>&amp;C000000NVCC 2022 Season Stats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92D050"/>
    <pageSetUpPr fitToPage="1"/>
  </sheetPr>
  <dimension ref="A1:W29"/>
  <sheetViews>
    <sheetView workbookViewId="0">
      <pane ySplit="1" topLeftCell="A2" activePane="bottomLeft" state="frozen"/>
      <selection pane="bottomLeft" activeCell="B3" sqref="B3"/>
    </sheetView>
  </sheetViews>
  <sheetFormatPr defaultColWidth="14.41796875" defaultRowHeight="15" customHeight="1" x14ac:dyDescent="0.55000000000000004"/>
  <cols>
    <col min="1" max="1" width="17.68359375" customWidth="1"/>
    <col min="2" max="12" width="6.68359375" customWidth="1"/>
    <col min="13" max="14" width="7.68359375" customWidth="1"/>
    <col min="15" max="15" width="6.68359375" customWidth="1"/>
    <col min="16" max="20" width="7.68359375" customWidth="1"/>
    <col min="21" max="21" width="5.41796875" customWidth="1"/>
    <col min="22" max="22" width="3.68359375" customWidth="1"/>
    <col min="23" max="23" width="6" customWidth="1"/>
    <col min="24" max="26" width="9.15625" customWidth="1"/>
  </cols>
  <sheetData>
    <row r="1" spans="1:23" ht="14.25" customHeight="1" x14ac:dyDescent="0.55000000000000004">
      <c r="A1" s="53" t="s">
        <v>0</v>
      </c>
      <c r="B1" s="53" t="str">
        <f>'ALL TIME'!B1</f>
        <v>Matches</v>
      </c>
      <c r="C1" s="53" t="str">
        <f>'ALL TIME'!C1</f>
        <v>Innings</v>
      </c>
      <c r="D1" s="53" t="str">
        <f>'ALL TIME'!D1</f>
        <v>Runs</v>
      </c>
      <c r="E1" s="53" t="str">
        <f>'ALL TIME'!E1</f>
        <v>High</v>
      </c>
      <c r="F1" s="54" t="str">
        <f>'ALL TIME'!F1</f>
        <v>Not Out</v>
      </c>
      <c r="G1" s="55" t="str">
        <f>'ALL TIME'!G1</f>
        <v>Avg</v>
      </c>
      <c r="H1" s="53" t="str">
        <f>'ALL TIME'!H1</f>
        <v>50s</v>
      </c>
      <c r="I1" s="53" t="str">
        <f>'ALL TIME'!I1</f>
        <v>100s</v>
      </c>
      <c r="J1" s="53" t="str">
        <f>'ALL TIME'!L1</f>
        <v>Ducks</v>
      </c>
      <c r="K1" s="53" t="str">
        <f>'ALL TIME'!M1</f>
        <v>Catches</v>
      </c>
      <c r="L1" s="54" t="str">
        <f>'ALL TIME'!N1</f>
        <v>Run
Outs</v>
      </c>
      <c r="M1" s="53" t="str">
        <f>'ALL TIME'!O1</f>
        <v>Stumps</v>
      </c>
      <c r="N1" s="53" t="s">
        <v>13</v>
      </c>
      <c r="O1" s="56" t="str">
        <f>'ALL TIME'!Q1</f>
        <v>Overs</v>
      </c>
      <c r="P1" s="53" t="str">
        <f>'ALL TIME'!R1</f>
        <v>Runs</v>
      </c>
      <c r="Q1" s="53" t="str">
        <f>'ALL TIME'!S1</f>
        <v>Wickets</v>
      </c>
      <c r="R1" s="56" t="str">
        <f>'ALL TIME'!T1</f>
        <v>Avg</v>
      </c>
      <c r="S1" s="56" t="str">
        <f>'ALL TIME'!U1</f>
        <v>Econ</v>
      </c>
      <c r="T1" s="56" t="str">
        <f>'ALL TIME'!V1</f>
        <v>SR</v>
      </c>
      <c r="U1" s="115" t="s">
        <v>18</v>
      </c>
      <c r="V1" s="118"/>
      <c r="W1" s="119"/>
    </row>
    <row r="2" spans="1:23" ht="14.25" customHeight="1" x14ac:dyDescent="0.7">
      <c r="A2" s="57" t="s">
        <v>22</v>
      </c>
      <c r="B2" s="58">
        <v>6</v>
      </c>
      <c r="C2" s="59">
        <v>5</v>
      </c>
      <c r="D2" s="60">
        <v>56</v>
      </c>
      <c r="E2" s="60">
        <v>16</v>
      </c>
      <c r="F2" s="61"/>
      <c r="G2" s="62">
        <f t="shared" ref="G2:G29" si="0">IFERROR(D2/(C2-F2),"")</f>
        <v>11.2</v>
      </c>
      <c r="H2" s="61"/>
      <c r="I2" s="61"/>
      <c r="J2" s="57"/>
      <c r="K2" s="57">
        <v>1</v>
      </c>
      <c r="L2" s="57"/>
      <c r="M2" s="57"/>
      <c r="N2" s="63">
        <f t="shared" ref="N2:N29" si="1">IF(B2&gt;0,K2+L2+M2,"")</f>
        <v>1</v>
      </c>
      <c r="O2" s="57">
        <v>4</v>
      </c>
      <c r="P2" s="57">
        <v>41</v>
      </c>
      <c r="Q2" s="57">
        <v>2</v>
      </c>
      <c r="R2" s="64">
        <f t="shared" ref="R2:R29" si="2">IFERROR(P2/Q2," ")</f>
        <v>20.5</v>
      </c>
      <c r="S2" s="65">
        <f t="shared" ref="S2:S29" si="3">IFERROR(P2/O2," ")</f>
        <v>10.25</v>
      </c>
      <c r="T2" s="64">
        <f t="shared" ref="T2:T29" si="4">IFERROR(P2/Q2," ")</f>
        <v>20.5</v>
      </c>
      <c r="U2" s="30">
        <v>2</v>
      </c>
      <c r="V2" s="33" t="s">
        <v>23</v>
      </c>
      <c r="W2" s="32">
        <v>41</v>
      </c>
    </row>
    <row r="3" spans="1:23" ht="14.25" customHeight="1" x14ac:dyDescent="0.7">
      <c r="A3" s="57" t="s">
        <v>27</v>
      </c>
      <c r="B3" s="58">
        <v>5</v>
      </c>
      <c r="C3" s="59">
        <v>5</v>
      </c>
      <c r="D3" s="60">
        <v>109</v>
      </c>
      <c r="E3" s="61">
        <v>44</v>
      </c>
      <c r="F3" s="59">
        <v>1</v>
      </c>
      <c r="G3" s="62">
        <f t="shared" si="0"/>
        <v>27.25</v>
      </c>
      <c r="H3" s="61"/>
      <c r="I3" s="57"/>
      <c r="J3" s="57"/>
      <c r="K3" s="57">
        <v>1</v>
      </c>
      <c r="L3" s="57">
        <v>1</v>
      </c>
      <c r="M3" s="57"/>
      <c r="N3" s="63">
        <f t="shared" si="1"/>
        <v>2</v>
      </c>
      <c r="O3" s="57">
        <v>3</v>
      </c>
      <c r="P3" s="57">
        <v>27</v>
      </c>
      <c r="Q3" s="57"/>
      <c r="R3" s="64" t="str">
        <f t="shared" si="2"/>
        <v xml:space="preserve"> </v>
      </c>
      <c r="S3" s="65">
        <f t="shared" si="3"/>
        <v>9</v>
      </c>
      <c r="T3" s="64" t="str">
        <f t="shared" si="4"/>
        <v xml:space="preserve"> </v>
      </c>
      <c r="U3" s="30">
        <v>0</v>
      </c>
      <c r="V3" s="33" t="s">
        <v>23</v>
      </c>
      <c r="W3" s="32">
        <v>27</v>
      </c>
    </row>
    <row r="4" spans="1:23" ht="14.25" customHeight="1" x14ac:dyDescent="0.7">
      <c r="A4" s="57" t="s">
        <v>28</v>
      </c>
      <c r="B4" s="58">
        <v>2</v>
      </c>
      <c r="C4" s="59">
        <v>2</v>
      </c>
      <c r="D4" s="60">
        <v>14</v>
      </c>
      <c r="E4" s="60">
        <v>13</v>
      </c>
      <c r="F4" s="61"/>
      <c r="G4" s="62">
        <f t="shared" si="0"/>
        <v>7</v>
      </c>
      <c r="H4" s="61"/>
      <c r="I4" s="57"/>
      <c r="J4" s="57"/>
      <c r="K4" s="57"/>
      <c r="L4" s="57"/>
      <c r="M4" s="57"/>
      <c r="N4" s="63">
        <f t="shared" si="1"/>
        <v>0</v>
      </c>
      <c r="O4" s="57">
        <v>10</v>
      </c>
      <c r="P4" s="57">
        <v>69</v>
      </c>
      <c r="Q4" s="57">
        <v>2</v>
      </c>
      <c r="R4" s="64">
        <f t="shared" si="2"/>
        <v>34.5</v>
      </c>
      <c r="S4" s="65">
        <f t="shared" si="3"/>
        <v>6.9</v>
      </c>
      <c r="T4" s="64">
        <f t="shared" si="4"/>
        <v>34.5</v>
      </c>
      <c r="U4" s="30">
        <v>1</v>
      </c>
      <c r="V4" s="33" t="s">
        <v>23</v>
      </c>
      <c r="W4" s="32">
        <v>17</v>
      </c>
    </row>
    <row r="5" spans="1:23" ht="14.25" customHeight="1" x14ac:dyDescent="0.7">
      <c r="A5" s="57" t="s">
        <v>29</v>
      </c>
      <c r="B5" s="58">
        <v>9</v>
      </c>
      <c r="C5" s="59">
        <v>6</v>
      </c>
      <c r="D5" s="60">
        <v>49</v>
      </c>
      <c r="E5" s="60">
        <v>15</v>
      </c>
      <c r="F5" s="61"/>
      <c r="G5" s="62">
        <f t="shared" si="0"/>
        <v>8.1666666666666661</v>
      </c>
      <c r="H5" s="61"/>
      <c r="I5" s="61"/>
      <c r="J5" s="57"/>
      <c r="K5" s="57">
        <v>13</v>
      </c>
      <c r="L5" s="57"/>
      <c r="M5" s="57">
        <v>2</v>
      </c>
      <c r="N5" s="63">
        <f t="shared" si="1"/>
        <v>15</v>
      </c>
      <c r="O5" s="64"/>
      <c r="P5" s="57"/>
      <c r="Q5" s="57"/>
      <c r="R5" s="64" t="str">
        <f t="shared" si="2"/>
        <v xml:space="preserve"> </v>
      </c>
      <c r="S5" s="65" t="str">
        <f t="shared" si="3"/>
        <v xml:space="preserve"> </v>
      </c>
      <c r="T5" s="64" t="str">
        <f t="shared" si="4"/>
        <v xml:space="preserve"> </v>
      </c>
      <c r="U5" s="30"/>
      <c r="V5" s="31"/>
      <c r="W5" s="32"/>
    </row>
    <row r="6" spans="1:23" ht="14.25" customHeight="1" x14ac:dyDescent="0.7">
      <c r="A6" s="57" t="s">
        <v>31</v>
      </c>
      <c r="B6" s="58">
        <v>6</v>
      </c>
      <c r="C6" s="59">
        <v>5</v>
      </c>
      <c r="D6" s="60">
        <v>176</v>
      </c>
      <c r="E6" s="60">
        <v>64</v>
      </c>
      <c r="F6" s="59">
        <v>1</v>
      </c>
      <c r="G6" s="62">
        <f t="shared" si="0"/>
        <v>44</v>
      </c>
      <c r="H6" s="61"/>
      <c r="I6" s="57"/>
      <c r="J6" s="57"/>
      <c r="K6" s="57">
        <v>2</v>
      </c>
      <c r="L6" s="57"/>
      <c r="M6" s="57"/>
      <c r="N6" s="63">
        <f t="shared" si="1"/>
        <v>2</v>
      </c>
      <c r="O6" s="57">
        <v>7</v>
      </c>
      <c r="P6" s="57">
        <v>61</v>
      </c>
      <c r="Q6" s="57">
        <v>1</v>
      </c>
      <c r="R6" s="64">
        <f t="shared" si="2"/>
        <v>61</v>
      </c>
      <c r="S6" s="65">
        <f t="shared" si="3"/>
        <v>8.7142857142857135</v>
      </c>
      <c r="T6" s="64">
        <f t="shared" si="4"/>
        <v>61</v>
      </c>
      <c r="U6" s="30">
        <v>1</v>
      </c>
      <c r="V6" s="33" t="s">
        <v>23</v>
      </c>
      <c r="W6" s="32">
        <v>35</v>
      </c>
    </row>
    <row r="7" spans="1:23" ht="14.25" customHeight="1" x14ac:dyDescent="0.7">
      <c r="A7" s="57" t="s">
        <v>35</v>
      </c>
      <c r="B7" s="58">
        <v>9</v>
      </c>
      <c r="C7" s="59">
        <v>7</v>
      </c>
      <c r="D7" s="60">
        <v>57</v>
      </c>
      <c r="E7" s="60">
        <v>21</v>
      </c>
      <c r="F7" s="61"/>
      <c r="G7" s="62">
        <f t="shared" si="0"/>
        <v>8.1428571428571423</v>
      </c>
      <c r="H7" s="61"/>
      <c r="I7" s="61"/>
      <c r="J7" s="57"/>
      <c r="K7" s="57">
        <v>3</v>
      </c>
      <c r="L7" s="57"/>
      <c r="M7" s="57"/>
      <c r="N7" s="63">
        <f t="shared" si="1"/>
        <v>3</v>
      </c>
      <c r="O7" s="57">
        <v>9</v>
      </c>
      <c r="P7" s="57">
        <v>54</v>
      </c>
      <c r="Q7" s="57">
        <v>3</v>
      </c>
      <c r="R7" s="64">
        <f t="shared" si="2"/>
        <v>18</v>
      </c>
      <c r="S7" s="65">
        <f t="shared" si="3"/>
        <v>6</v>
      </c>
      <c r="T7" s="64">
        <f t="shared" si="4"/>
        <v>18</v>
      </c>
      <c r="U7" s="30">
        <v>1</v>
      </c>
      <c r="V7" s="33" t="s">
        <v>23</v>
      </c>
      <c r="W7" s="32">
        <v>23</v>
      </c>
    </row>
    <row r="8" spans="1:23" ht="14.25" customHeight="1" x14ac:dyDescent="0.7">
      <c r="A8" s="57" t="s">
        <v>36</v>
      </c>
      <c r="B8" s="57">
        <v>1</v>
      </c>
      <c r="C8" s="57">
        <v>1</v>
      </c>
      <c r="D8" s="57">
        <v>3</v>
      </c>
      <c r="E8" s="57"/>
      <c r="F8" s="57"/>
      <c r="G8" s="62">
        <f t="shared" si="0"/>
        <v>3</v>
      </c>
      <c r="H8" s="57"/>
      <c r="I8" s="57"/>
      <c r="J8" s="57"/>
      <c r="K8" s="57"/>
      <c r="L8" s="57"/>
      <c r="M8" s="57"/>
      <c r="N8" s="63">
        <f t="shared" si="1"/>
        <v>0</v>
      </c>
      <c r="O8" s="57">
        <v>1</v>
      </c>
      <c r="P8" s="57">
        <v>23</v>
      </c>
      <c r="Q8" s="57"/>
      <c r="R8" s="64" t="str">
        <f t="shared" si="2"/>
        <v xml:space="preserve"> </v>
      </c>
      <c r="S8" s="65">
        <f t="shared" si="3"/>
        <v>23</v>
      </c>
      <c r="T8" s="64" t="str">
        <f t="shared" si="4"/>
        <v xml:space="preserve"> </v>
      </c>
      <c r="U8" s="30">
        <v>0</v>
      </c>
      <c r="V8" s="33" t="s">
        <v>23</v>
      </c>
      <c r="W8" s="32">
        <v>23</v>
      </c>
    </row>
    <row r="9" spans="1:23" ht="14.25" customHeight="1" x14ac:dyDescent="0.7">
      <c r="A9" s="57" t="s">
        <v>37</v>
      </c>
      <c r="B9" s="57">
        <v>2</v>
      </c>
      <c r="C9" s="57">
        <v>1</v>
      </c>
      <c r="D9" s="57">
        <v>0</v>
      </c>
      <c r="E9" s="57">
        <v>0</v>
      </c>
      <c r="F9" s="57"/>
      <c r="G9" s="62">
        <f t="shared" si="0"/>
        <v>0</v>
      </c>
      <c r="H9" s="57"/>
      <c r="I9" s="57"/>
      <c r="J9" s="57">
        <v>1</v>
      </c>
      <c r="K9" s="57">
        <v>1</v>
      </c>
      <c r="L9" s="57">
        <v>1</v>
      </c>
      <c r="M9" s="57"/>
      <c r="N9" s="63">
        <f t="shared" si="1"/>
        <v>2</v>
      </c>
      <c r="O9" s="64"/>
      <c r="P9" s="57"/>
      <c r="Q9" s="57"/>
      <c r="R9" s="64" t="str">
        <f t="shared" si="2"/>
        <v xml:space="preserve"> </v>
      </c>
      <c r="S9" s="65" t="str">
        <f t="shared" si="3"/>
        <v xml:space="preserve"> </v>
      </c>
      <c r="T9" s="64" t="str">
        <f t="shared" si="4"/>
        <v xml:space="preserve"> </v>
      </c>
      <c r="U9" s="30"/>
      <c r="V9" s="31"/>
      <c r="W9" s="32"/>
    </row>
    <row r="10" spans="1:23" ht="14.25" customHeight="1" x14ac:dyDescent="0.7">
      <c r="A10" s="57" t="s">
        <v>38</v>
      </c>
      <c r="B10" s="58">
        <v>9</v>
      </c>
      <c r="C10" s="59">
        <v>6</v>
      </c>
      <c r="D10" s="60">
        <v>85</v>
      </c>
      <c r="E10" s="60">
        <v>43</v>
      </c>
      <c r="F10" s="61">
        <v>1</v>
      </c>
      <c r="G10" s="62">
        <f t="shared" si="0"/>
        <v>17</v>
      </c>
      <c r="H10" s="57"/>
      <c r="I10" s="57"/>
      <c r="J10" s="57">
        <v>1</v>
      </c>
      <c r="K10" s="57">
        <v>2</v>
      </c>
      <c r="L10" s="57"/>
      <c r="M10" s="57"/>
      <c r="N10" s="63">
        <f t="shared" si="1"/>
        <v>2</v>
      </c>
      <c r="O10" s="57">
        <v>17</v>
      </c>
      <c r="P10" s="57">
        <v>116</v>
      </c>
      <c r="Q10" s="57">
        <v>4</v>
      </c>
      <c r="R10" s="64">
        <f t="shared" si="2"/>
        <v>29</v>
      </c>
      <c r="S10" s="65">
        <f t="shared" si="3"/>
        <v>6.8235294117647056</v>
      </c>
      <c r="T10" s="64">
        <f t="shared" si="4"/>
        <v>29</v>
      </c>
      <c r="U10" s="30">
        <v>1</v>
      </c>
      <c r="V10" s="33" t="s">
        <v>23</v>
      </c>
      <c r="W10" s="32">
        <v>11</v>
      </c>
    </row>
    <row r="11" spans="1:23" ht="14.25" customHeight="1" x14ac:dyDescent="0.7">
      <c r="A11" s="57" t="s">
        <v>39</v>
      </c>
      <c r="B11" s="58">
        <v>4</v>
      </c>
      <c r="C11" s="59">
        <v>3</v>
      </c>
      <c r="D11" s="60">
        <v>168</v>
      </c>
      <c r="E11" s="60">
        <v>89</v>
      </c>
      <c r="F11" s="61"/>
      <c r="G11" s="62">
        <f t="shared" si="0"/>
        <v>56</v>
      </c>
      <c r="H11" s="59">
        <v>2</v>
      </c>
      <c r="I11" s="61"/>
      <c r="J11" s="57"/>
      <c r="K11" s="57"/>
      <c r="L11" s="57"/>
      <c r="M11" s="57"/>
      <c r="N11" s="63">
        <f t="shared" si="1"/>
        <v>0</v>
      </c>
      <c r="O11" s="57">
        <v>5</v>
      </c>
      <c r="P11" s="57">
        <v>36</v>
      </c>
      <c r="Q11" s="57">
        <v>2</v>
      </c>
      <c r="R11" s="64">
        <f t="shared" si="2"/>
        <v>18</v>
      </c>
      <c r="S11" s="65">
        <f t="shared" si="3"/>
        <v>7.2</v>
      </c>
      <c r="T11" s="64">
        <f t="shared" si="4"/>
        <v>18</v>
      </c>
      <c r="U11" s="30">
        <v>2</v>
      </c>
      <c r="V11" s="33" t="s">
        <v>23</v>
      </c>
      <c r="W11" s="32">
        <v>12</v>
      </c>
    </row>
    <row r="12" spans="1:23" ht="14.25" customHeight="1" x14ac:dyDescent="0.7">
      <c r="A12" s="57" t="s">
        <v>45</v>
      </c>
      <c r="B12" s="58">
        <v>9</v>
      </c>
      <c r="C12" s="59">
        <v>8</v>
      </c>
      <c r="D12" s="60">
        <v>192</v>
      </c>
      <c r="E12" s="60">
        <v>56</v>
      </c>
      <c r="F12" s="59">
        <v>2</v>
      </c>
      <c r="G12" s="62">
        <f t="shared" si="0"/>
        <v>32</v>
      </c>
      <c r="H12" s="59">
        <v>1</v>
      </c>
      <c r="I12" s="57"/>
      <c r="J12" s="57"/>
      <c r="K12" s="57">
        <v>4</v>
      </c>
      <c r="L12" s="57"/>
      <c r="M12" s="57"/>
      <c r="N12" s="63">
        <f t="shared" si="1"/>
        <v>4</v>
      </c>
      <c r="O12" s="57">
        <v>46.3</v>
      </c>
      <c r="P12" s="57">
        <v>244</v>
      </c>
      <c r="Q12" s="57">
        <v>12</v>
      </c>
      <c r="R12" s="64">
        <f t="shared" si="2"/>
        <v>20.333333333333332</v>
      </c>
      <c r="S12" s="65">
        <f t="shared" si="3"/>
        <v>5.2699784017278617</v>
      </c>
      <c r="T12" s="64">
        <f t="shared" si="4"/>
        <v>20.333333333333332</v>
      </c>
      <c r="U12" s="30">
        <v>4</v>
      </c>
      <c r="V12" s="33" t="s">
        <v>23</v>
      </c>
      <c r="W12" s="32">
        <v>10</v>
      </c>
    </row>
    <row r="13" spans="1:23" ht="14.25" customHeight="1" x14ac:dyDescent="0.7">
      <c r="A13" s="57" t="s">
        <v>47</v>
      </c>
      <c r="B13" s="58">
        <v>9</v>
      </c>
      <c r="C13" s="59">
        <v>2</v>
      </c>
      <c r="D13" s="60">
        <v>1</v>
      </c>
      <c r="E13" s="60">
        <v>1</v>
      </c>
      <c r="F13" s="61"/>
      <c r="G13" s="62">
        <f t="shared" si="0"/>
        <v>0.5</v>
      </c>
      <c r="H13" s="61"/>
      <c r="I13" s="57"/>
      <c r="J13" s="57">
        <v>1</v>
      </c>
      <c r="K13" s="57">
        <v>1</v>
      </c>
      <c r="L13" s="57"/>
      <c r="M13" s="57"/>
      <c r="N13" s="63">
        <f t="shared" si="1"/>
        <v>1</v>
      </c>
      <c r="O13" s="57">
        <v>36.5</v>
      </c>
      <c r="P13" s="57">
        <v>262</v>
      </c>
      <c r="Q13" s="57">
        <v>10</v>
      </c>
      <c r="R13" s="64">
        <f t="shared" si="2"/>
        <v>26.2</v>
      </c>
      <c r="S13" s="65">
        <f t="shared" si="3"/>
        <v>7.1780821917808222</v>
      </c>
      <c r="T13" s="64">
        <f t="shared" si="4"/>
        <v>26.2</v>
      </c>
      <c r="U13" s="30">
        <v>4</v>
      </c>
      <c r="V13" s="33" t="s">
        <v>23</v>
      </c>
      <c r="W13" s="32">
        <v>55</v>
      </c>
    </row>
    <row r="14" spans="1:23" ht="14.25" customHeight="1" x14ac:dyDescent="0.7">
      <c r="A14" s="57" t="s">
        <v>48</v>
      </c>
      <c r="B14" s="58">
        <v>2</v>
      </c>
      <c r="C14" s="59">
        <v>2</v>
      </c>
      <c r="D14" s="60">
        <v>145</v>
      </c>
      <c r="E14" s="61">
        <v>100</v>
      </c>
      <c r="F14" s="59">
        <v>1</v>
      </c>
      <c r="G14" s="62">
        <f t="shared" si="0"/>
        <v>145</v>
      </c>
      <c r="H14" s="61"/>
      <c r="I14" s="57">
        <v>1</v>
      </c>
      <c r="J14" s="57"/>
      <c r="K14" s="57"/>
      <c r="L14" s="57"/>
      <c r="M14" s="57"/>
      <c r="N14" s="63">
        <f t="shared" si="1"/>
        <v>0</v>
      </c>
      <c r="O14" s="57">
        <v>2</v>
      </c>
      <c r="P14" s="57">
        <v>18</v>
      </c>
      <c r="Q14" s="57"/>
      <c r="R14" s="64" t="str">
        <f t="shared" si="2"/>
        <v xml:space="preserve"> </v>
      </c>
      <c r="S14" s="65">
        <f t="shared" si="3"/>
        <v>9</v>
      </c>
      <c r="T14" s="64" t="str">
        <f t="shared" si="4"/>
        <v xml:space="preserve"> </v>
      </c>
      <c r="U14" s="30">
        <v>0</v>
      </c>
      <c r="V14" s="33" t="s">
        <v>23</v>
      </c>
      <c r="W14" s="32">
        <v>18</v>
      </c>
    </row>
    <row r="15" spans="1:23" ht="14.25" customHeight="1" x14ac:dyDescent="0.7">
      <c r="A15" s="57" t="s">
        <v>49</v>
      </c>
      <c r="B15" s="58">
        <v>5</v>
      </c>
      <c r="C15" s="59">
        <v>4</v>
      </c>
      <c r="D15" s="60">
        <v>13</v>
      </c>
      <c r="E15" s="60">
        <v>4</v>
      </c>
      <c r="F15" s="59">
        <v>2</v>
      </c>
      <c r="G15" s="62">
        <f t="shared" si="0"/>
        <v>6.5</v>
      </c>
      <c r="H15" s="61"/>
      <c r="I15" s="61"/>
      <c r="J15" s="57"/>
      <c r="K15" s="57">
        <v>4</v>
      </c>
      <c r="L15" s="57"/>
      <c r="M15" s="57"/>
      <c r="N15" s="63">
        <f t="shared" si="1"/>
        <v>4</v>
      </c>
      <c r="O15" s="57">
        <v>32</v>
      </c>
      <c r="P15" s="57">
        <v>127</v>
      </c>
      <c r="Q15" s="57">
        <v>8</v>
      </c>
      <c r="R15" s="64">
        <f t="shared" si="2"/>
        <v>15.875</v>
      </c>
      <c r="S15" s="65">
        <f t="shared" si="3"/>
        <v>3.96875</v>
      </c>
      <c r="T15" s="64">
        <f t="shared" si="4"/>
        <v>15.875</v>
      </c>
      <c r="U15" s="30">
        <v>3</v>
      </c>
      <c r="V15" s="33" t="s">
        <v>23</v>
      </c>
      <c r="W15" s="32">
        <v>6</v>
      </c>
    </row>
    <row r="16" spans="1:23" ht="14.25" customHeight="1" x14ac:dyDescent="0.7">
      <c r="A16" s="57" t="s">
        <v>50</v>
      </c>
      <c r="B16" s="58">
        <v>4</v>
      </c>
      <c r="C16" s="59">
        <v>4</v>
      </c>
      <c r="D16" s="60">
        <v>78</v>
      </c>
      <c r="E16" s="60">
        <v>65</v>
      </c>
      <c r="F16" s="61"/>
      <c r="G16" s="62">
        <f t="shared" si="0"/>
        <v>19.5</v>
      </c>
      <c r="H16" s="57">
        <v>1</v>
      </c>
      <c r="I16" s="57"/>
      <c r="J16" s="57">
        <v>1</v>
      </c>
      <c r="K16" s="57">
        <v>1</v>
      </c>
      <c r="L16" s="57"/>
      <c r="M16" s="57"/>
      <c r="N16" s="63">
        <f t="shared" si="1"/>
        <v>1</v>
      </c>
      <c r="O16" s="57">
        <v>20</v>
      </c>
      <c r="P16" s="57">
        <v>86</v>
      </c>
      <c r="Q16" s="57">
        <v>6</v>
      </c>
      <c r="R16" s="64">
        <f t="shared" si="2"/>
        <v>14.333333333333334</v>
      </c>
      <c r="S16" s="65">
        <f t="shared" si="3"/>
        <v>4.3</v>
      </c>
      <c r="T16" s="64">
        <f t="shared" si="4"/>
        <v>14.333333333333334</v>
      </c>
      <c r="U16" s="30">
        <v>3</v>
      </c>
      <c r="V16" s="33" t="s">
        <v>23</v>
      </c>
      <c r="W16" s="32">
        <v>13</v>
      </c>
    </row>
    <row r="17" spans="1:23" ht="14.25" customHeight="1" x14ac:dyDescent="0.7">
      <c r="A17" s="57" t="s">
        <v>51</v>
      </c>
      <c r="B17" s="66">
        <v>2</v>
      </c>
      <c r="C17" s="67">
        <v>2</v>
      </c>
      <c r="D17" s="68">
        <v>3</v>
      </c>
      <c r="E17" s="68">
        <v>3</v>
      </c>
      <c r="F17" s="69"/>
      <c r="G17" s="62">
        <f t="shared" si="0"/>
        <v>1.5</v>
      </c>
      <c r="H17" s="57"/>
      <c r="I17" s="57"/>
      <c r="J17" s="57">
        <v>1</v>
      </c>
      <c r="K17" s="57">
        <v>1</v>
      </c>
      <c r="L17" s="57"/>
      <c r="M17" s="57"/>
      <c r="N17" s="63">
        <f t="shared" si="1"/>
        <v>1</v>
      </c>
      <c r="O17" s="64"/>
      <c r="P17" s="57"/>
      <c r="Q17" s="57"/>
      <c r="R17" s="64" t="str">
        <f t="shared" si="2"/>
        <v xml:space="preserve"> </v>
      </c>
      <c r="S17" s="65" t="str">
        <f t="shared" si="3"/>
        <v xml:space="preserve"> </v>
      </c>
      <c r="T17" s="64" t="str">
        <f t="shared" si="4"/>
        <v xml:space="preserve"> </v>
      </c>
      <c r="U17" s="30"/>
      <c r="V17" s="33" t="s">
        <v>23</v>
      </c>
      <c r="W17" s="32"/>
    </row>
    <row r="18" spans="1:23" ht="14.25" customHeight="1" x14ac:dyDescent="0.7">
      <c r="A18" s="57" t="s">
        <v>53</v>
      </c>
      <c r="B18" s="58">
        <v>5</v>
      </c>
      <c r="C18" s="59">
        <v>2</v>
      </c>
      <c r="D18" s="60">
        <v>16</v>
      </c>
      <c r="E18" s="60">
        <v>13</v>
      </c>
      <c r="F18" s="61"/>
      <c r="G18" s="62">
        <f t="shared" si="0"/>
        <v>8</v>
      </c>
      <c r="H18" s="57"/>
      <c r="I18" s="57"/>
      <c r="J18" s="57"/>
      <c r="K18" s="57"/>
      <c r="L18" s="57"/>
      <c r="M18" s="57"/>
      <c r="N18" s="63">
        <f t="shared" si="1"/>
        <v>0</v>
      </c>
      <c r="O18" s="57">
        <v>10</v>
      </c>
      <c r="P18" s="57">
        <v>54</v>
      </c>
      <c r="Q18" s="57">
        <v>1</v>
      </c>
      <c r="R18" s="64">
        <f t="shared" si="2"/>
        <v>54</v>
      </c>
      <c r="S18" s="65">
        <f t="shared" si="3"/>
        <v>5.4</v>
      </c>
      <c r="T18" s="64">
        <f t="shared" si="4"/>
        <v>54</v>
      </c>
      <c r="U18" s="30">
        <v>0</v>
      </c>
      <c r="V18" s="33" t="s">
        <v>23</v>
      </c>
      <c r="W18" s="32">
        <v>25</v>
      </c>
    </row>
    <row r="19" spans="1:23" ht="14.25" customHeight="1" x14ac:dyDescent="0.7">
      <c r="A19" s="57" t="s">
        <v>58</v>
      </c>
      <c r="B19" s="58">
        <v>3</v>
      </c>
      <c r="C19" s="59">
        <v>2</v>
      </c>
      <c r="D19" s="60">
        <v>23</v>
      </c>
      <c r="E19" s="60">
        <v>19</v>
      </c>
      <c r="F19" s="61"/>
      <c r="G19" s="62">
        <f t="shared" si="0"/>
        <v>11.5</v>
      </c>
      <c r="H19" s="61"/>
      <c r="I19" s="61"/>
      <c r="J19" s="57"/>
      <c r="K19" s="63"/>
      <c r="L19" s="63">
        <v>2</v>
      </c>
      <c r="M19" s="63"/>
      <c r="N19" s="63">
        <f t="shared" si="1"/>
        <v>2</v>
      </c>
      <c r="O19" s="70"/>
      <c r="P19" s="63"/>
      <c r="Q19" s="63"/>
      <c r="R19" s="64" t="str">
        <f t="shared" si="2"/>
        <v xml:space="preserve"> </v>
      </c>
      <c r="S19" s="65" t="str">
        <f t="shared" si="3"/>
        <v xml:space="preserve"> </v>
      </c>
      <c r="T19" s="64" t="str">
        <f t="shared" si="4"/>
        <v xml:space="preserve"> </v>
      </c>
      <c r="U19" s="30"/>
      <c r="V19" s="33" t="s">
        <v>23</v>
      </c>
      <c r="W19" s="32"/>
    </row>
    <row r="20" spans="1:23" ht="14.25" customHeight="1" x14ac:dyDescent="0.7">
      <c r="A20" s="57" t="s">
        <v>63</v>
      </c>
      <c r="B20" s="58">
        <v>3</v>
      </c>
      <c r="C20" s="59">
        <v>3</v>
      </c>
      <c r="D20" s="60">
        <v>30</v>
      </c>
      <c r="E20" s="60">
        <v>12</v>
      </c>
      <c r="F20" s="61"/>
      <c r="G20" s="62">
        <f t="shared" si="0"/>
        <v>10</v>
      </c>
      <c r="H20" s="61"/>
      <c r="I20" s="61"/>
      <c r="J20" s="57"/>
      <c r="K20" s="57"/>
      <c r="L20" s="57"/>
      <c r="M20" s="57"/>
      <c r="N20" s="63">
        <f t="shared" si="1"/>
        <v>0</v>
      </c>
      <c r="O20" s="57">
        <v>1</v>
      </c>
      <c r="P20" s="57">
        <v>4</v>
      </c>
      <c r="Q20" s="57"/>
      <c r="R20" s="64" t="str">
        <f t="shared" si="2"/>
        <v xml:space="preserve"> </v>
      </c>
      <c r="S20" s="65">
        <f t="shared" si="3"/>
        <v>4</v>
      </c>
      <c r="T20" s="64" t="str">
        <f t="shared" si="4"/>
        <v xml:space="preserve"> </v>
      </c>
      <c r="U20" s="30">
        <v>0</v>
      </c>
      <c r="V20" s="33" t="s">
        <v>23</v>
      </c>
      <c r="W20" s="32">
        <v>4</v>
      </c>
    </row>
    <row r="21" spans="1:23" ht="14.25" customHeight="1" x14ac:dyDescent="0.7">
      <c r="A21" s="57" t="s">
        <v>64</v>
      </c>
      <c r="B21" s="66">
        <v>2</v>
      </c>
      <c r="C21" s="67">
        <v>2</v>
      </c>
      <c r="D21" s="68">
        <v>44</v>
      </c>
      <c r="E21" s="68">
        <v>22</v>
      </c>
      <c r="F21" s="69"/>
      <c r="G21" s="62">
        <f t="shared" si="0"/>
        <v>22</v>
      </c>
      <c r="H21" s="69"/>
      <c r="I21" s="69"/>
      <c r="J21" s="57"/>
      <c r="K21" s="57"/>
      <c r="L21" s="57"/>
      <c r="M21" s="57"/>
      <c r="N21" s="63">
        <f t="shared" si="1"/>
        <v>0</v>
      </c>
      <c r="O21" s="64"/>
      <c r="P21" s="57"/>
      <c r="Q21" s="57"/>
      <c r="R21" s="64" t="str">
        <f t="shared" si="2"/>
        <v xml:space="preserve"> </v>
      </c>
      <c r="S21" s="65" t="str">
        <f t="shared" si="3"/>
        <v xml:space="preserve"> </v>
      </c>
      <c r="T21" s="64" t="str">
        <f t="shared" si="4"/>
        <v xml:space="preserve"> </v>
      </c>
      <c r="U21" s="30"/>
      <c r="V21" s="33" t="s">
        <v>23</v>
      </c>
      <c r="W21" s="32"/>
    </row>
    <row r="22" spans="1:23" ht="14.25" customHeight="1" x14ac:dyDescent="0.7">
      <c r="A22" s="57" t="s">
        <v>66</v>
      </c>
      <c r="B22" s="66">
        <v>6</v>
      </c>
      <c r="C22" s="67">
        <v>4</v>
      </c>
      <c r="D22" s="68">
        <v>65</v>
      </c>
      <c r="E22" s="69">
        <v>50</v>
      </c>
      <c r="F22" s="67">
        <v>2</v>
      </c>
      <c r="G22" s="62">
        <f t="shared" si="0"/>
        <v>32.5</v>
      </c>
      <c r="H22" s="67">
        <v>1</v>
      </c>
      <c r="I22" s="69"/>
      <c r="J22" s="57">
        <v>2</v>
      </c>
      <c r="K22" s="57">
        <v>2</v>
      </c>
      <c r="L22" s="57">
        <v>1</v>
      </c>
      <c r="M22" s="57"/>
      <c r="N22" s="63">
        <f t="shared" si="1"/>
        <v>3</v>
      </c>
      <c r="O22" s="57">
        <v>25</v>
      </c>
      <c r="P22" s="57">
        <v>159</v>
      </c>
      <c r="Q22" s="57">
        <v>6</v>
      </c>
      <c r="R22" s="64">
        <f t="shared" si="2"/>
        <v>26.5</v>
      </c>
      <c r="S22" s="65">
        <f t="shared" si="3"/>
        <v>6.36</v>
      </c>
      <c r="T22" s="64">
        <f t="shared" si="4"/>
        <v>26.5</v>
      </c>
      <c r="U22" s="30">
        <v>3</v>
      </c>
      <c r="V22" s="33" t="s">
        <v>23</v>
      </c>
      <c r="W22" s="32">
        <v>19</v>
      </c>
    </row>
    <row r="23" spans="1:23" ht="14.25" customHeight="1" x14ac:dyDescent="0.7">
      <c r="A23" s="57" t="s">
        <v>70</v>
      </c>
      <c r="B23" s="58">
        <v>7</v>
      </c>
      <c r="C23" s="59">
        <v>7</v>
      </c>
      <c r="D23" s="60">
        <v>46</v>
      </c>
      <c r="E23" s="61">
        <v>15</v>
      </c>
      <c r="F23" s="59">
        <v>2</v>
      </c>
      <c r="G23" s="62">
        <f t="shared" si="0"/>
        <v>9.1999999999999993</v>
      </c>
      <c r="H23" s="61"/>
      <c r="I23" s="61"/>
      <c r="J23" s="57">
        <v>1</v>
      </c>
      <c r="K23" s="57">
        <v>2</v>
      </c>
      <c r="L23" s="57"/>
      <c r="M23" s="57"/>
      <c r="N23" s="63">
        <f t="shared" si="1"/>
        <v>2</v>
      </c>
      <c r="O23" s="57">
        <v>37.4</v>
      </c>
      <c r="P23" s="57">
        <v>182</v>
      </c>
      <c r="Q23" s="57">
        <v>10</v>
      </c>
      <c r="R23" s="64">
        <f t="shared" si="2"/>
        <v>18.2</v>
      </c>
      <c r="S23" s="65">
        <f t="shared" si="3"/>
        <v>4.8663101604278074</v>
      </c>
      <c r="T23" s="64">
        <f t="shared" si="4"/>
        <v>18.2</v>
      </c>
      <c r="U23" s="30">
        <v>3</v>
      </c>
      <c r="V23" s="33" t="s">
        <v>23</v>
      </c>
      <c r="W23" s="32">
        <v>25</v>
      </c>
    </row>
    <row r="24" spans="1:23" ht="14.25" customHeight="1" x14ac:dyDescent="0.7">
      <c r="A24" s="57" t="s">
        <v>73</v>
      </c>
      <c r="B24" s="58">
        <v>2</v>
      </c>
      <c r="C24" s="59">
        <v>1</v>
      </c>
      <c r="D24" s="60">
        <v>7</v>
      </c>
      <c r="E24" s="61">
        <v>7</v>
      </c>
      <c r="F24" s="59">
        <v>1</v>
      </c>
      <c r="G24" s="62" t="str">
        <f t="shared" si="0"/>
        <v/>
      </c>
      <c r="H24" s="61"/>
      <c r="I24" s="57"/>
      <c r="J24" s="57"/>
      <c r="K24" s="57"/>
      <c r="L24" s="57"/>
      <c r="M24" s="57"/>
      <c r="N24" s="63">
        <f t="shared" si="1"/>
        <v>0</v>
      </c>
      <c r="O24" s="57">
        <v>9</v>
      </c>
      <c r="P24" s="57">
        <v>60</v>
      </c>
      <c r="Q24" s="57">
        <v>2</v>
      </c>
      <c r="R24" s="64">
        <f t="shared" si="2"/>
        <v>30</v>
      </c>
      <c r="S24" s="65">
        <f t="shared" si="3"/>
        <v>6.666666666666667</v>
      </c>
      <c r="T24" s="64">
        <f t="shared" si="4"/>
        <v>30</v>
      </c>
      <c r="U24" s="30">
        <v>2</v>
      </c>
      <c r="V24" s="33" t="s">
        <v>23</v>
      </c>
      <c r="W24" s="32">
        <v>13</v>
      </c>
    </row>
    <row r="25" spans="1:23" ht="14.25" customHeight="1" x14ac:dyDescent="0.7">
      <c r="A25" s="57" t="s">
        <v>80</v>
      </c>
      <c r="B25" s="57">
        <v>1</v>
      </c>
      <c r="C25" s="57">
        <v>1</v>
      </c>
      <c r="D25" s="57">
        <v>0</v>
      </c>
      <c r="E25" s="57">
        <v>0</v>
      </c>
      <c r="F25" s="57"/>
      <c r="G25" s="62">
        <f t="shared" si="0"/>
        <v>0</v>
      </c>
      <c r="H25" s="57"/>
      <c r="I25" s="57"/>
      <c r="J25" s="57">
        <v>1</v>
      </c>
      <c r="K25" s="57"/>
      <c r="L25" s="57"/>
      <c r="M25" s="57"/>
      <c r="N25" s="63">
        <f t="shared" si="1"/>
        <v>0</v>
      </c>
      <c r="O25" s="64">
        <v>4</v>
      </c>
      <c r="P25" s="57">
        <v>35</v>
      </c>
      <c r="Q25" s="57"/>
      <c r="R25" s="64" t="str">
        <f t="shared" si="2"/>
        <v xml:space="preserve"> </v>
      </c>
      <c r="S25" s="65">
        <f t="shared" si="3"/>
        <v>8.75</v>
      </c>
      <c r="T25" s="64" t="str">
        <f t="shared" si="4"/>
        <v xml:space="preserve"> </v>
      </c>
      <c r="U25" s="30">
        <v>0</v>
      </c>
      <c r="V25" s="33" t="s">
        <v>23</v>
      </c>
      <c r="W25" s="32">
        <v>35</v>
      </c>
    </row>
    <row r="26" spans="1:23" ht="14.25" customHeight="1" x14ac:dyDescent="0.7">
      <c r="A26" s="57" t="s">
        <v>86</v>
      </c>
      <c r="B26" s="66">
        <v>6</v>
      </c>
      <c r="C26" s="67">
        <v>3</v>
      </c>
      <c r="D26" s="68">
        <v>9</v>
      </c>
      <c r="E26" s="68">
        <v>7</v>
      </c>
      <c r="F26" s="67">
        <v>1</v>
      </c>
      <c r="G26" s="62">
        <f t="shared" si="0"/>
        <v>4.5</v>
      </c>
      <c r="H26" s="69"/>
      <c r="I26" s="63"/>
      <c r="J26" s="63"/>
      <c r="K26" s="57"/>
      <c r="L26" s="57"/>
      <c r="M26" s="57"/>
      <c r="N26" s="63">
        <f t="shared" si="1"/>
        <v>0</v>
      </c>
      <c r="O26" s="57">
        <v>35.5</v>
      </c>
      <c r="P26" s="57">
        <v>136</v>
      </c>
      <c r="Q26" s="57">
        <v>5</v>
      </c>
      <c r="R26" s="64">
        <f t="shared" si="2"/>
        <v>27.2</v>
      </c>
      <c r="S26" s="65">
        <f t="shared" si="3"/>
        <v>3.8309859154929575</v>
      </c>
      <c r="T26" s="64">
        <f t="shared" si="4"/>
        <v>27.2</v>
      </c>
      <c r="U26" s="30">
        <v>2</v>
      </c>
      <c r="V26" s="33" t="s">
        <v>23</v>
      </c>
      <c r="W26" s="32">
        <v>20</v>
      </c>
    </row>
    <row r="27" spans="1:23" ht="14.25" customHeight="1" x14ac:dyDescent="0.7">
      <c r="A27" s="57" t="s">
        <v>87</v>
      </c>
      <c r="B27" s="58">
        <v>7</v>
      </c>
      <c r="C27" s="59">
        <v>5</v>
      </c>
      <c r="D27" s="60">
        <v>91</v>
      </c>
      <c r="E27" s="60">
        <v>48</v>
      </c>
      <c r="F27" s="59">
        <v>2</v>
      </c>
      <c r="G27" s="62">
        <f t="shared" si="0"/>
        <v>30.333333333333332</v>
      </c>
      <c r="H27" s="61"/>
      <c r="I27" s="61"/>
      <c r="J27" s="63"/>
      <c r="K27" s="57">
        <v>8</v>
      </c>
      <c r="L27" s="57">
        <v>1</v>
      </c>
      <c r="M27" s="57"/>
      <c r="N27" s="63">
        <f t="shared" si="1"/>
        <v>9</v>
      </c>
      <c r="O27" s="57">
        <v>30.6</v>
      </c>
      <c r="P27" s="57">
        <v>166</v>
      </c>
      <c r="Q27" s="57">
        <v>8</v>
      </c>
      <c r="R27" s="64">
        <f t="shared" si="2"/>
        <v>20.75</v>
      </c>
      <c r="S27" s="65">
        <f t="shared" si="3"/>
        <v>5.4248366013071889</v>
      </c>
      <c r="T27" s="64">
        <f t="shared" si="4"/>
        <v>20.75</v>
      </c>
      <c r="U27" s="30">
        <v>2</v>
      </c>
      <c r="V27" s="33" t="s">
        <v>23</v>
      </c>
      <c r="W27" s="32">
        <v>14</v>
      </c>
    </row>
    <row r="28" spans="1:23" ht="14.25" customHeight="1" x14ac:dyDescent="0.7">
      <c r="A28" s="57" t="s">
        <v>103</v>
      </c>
      <c r="B28" s="57">
        <v>1</v>
      </c>
      <c r="C28" s="57">
        <v>1</v>
      </c>
      <c r="D28" s="57">
        <v>2</v>
      </c>
      <c r="E28" s="57">
        <v>2</v>
      </c>
      <c r="F28" s="57"/>
      <c r="G28" s="62">
        <f t="shared" si="0"/>
        <v>2</v>
      </c>
      <c r="H28" s="57"/>
      <c r="I28" s="57"/>
      <c r="J28" s="57"/>
      <c r="K28" s="57"/>
      <c r="L28" s="57"/>
      <c r="M28" s="57"/>
      <c r="N28" s="63">
        <f t="shared" si="1"/>
        <v>0</v>
      </c>
      <c r="O28" s="64">
        <v>7</v>
      </c>
      <c r="P28" s="57">
        <v>38</v>
      </c>
      <c r="Q28" s="57"/>
      <c r="R28" s="64" t="str">
        <f t="shared" si="2"/>
        <v xml:space="preserve"> </v>
      </c>
      <c r="S28" s="65">
        <f t="shared" si="3"/>
        <v>5.4285714285714288</v>
      </c>
      <c r="T28" s="64" t="str">
        <f t="shared" si="4"/>
        <v xml:space="preserve"> </v>
      </c>
      <c r="U28" s="30">
        <v>0</v>
      </c>
      <c r="V28" s="33" t="s">
        <v>23</v>
      </c>
      <c r="W28" s="32">
        <v>38</v>
      </c>
    </row>
    <row r="29" spans="1:23" ht="14.25" customHeight="1" x14ac:dyDescent="0.7">
      <c r="A29" s="57" t="s">
        <v>112</v>
      </c>
      <c r="B29" s="58">
        <v>8</v>
      </c>
      <c r="C29" s="59">
        <v>7</v>
      </c>
      <c r="D29" s="60">
        <v>82</v>
      </c>
      <c r="E29" s="60">
        <v>32</v>
      </c>
      <c r="F29" s="59">
        <v>1</v>
      </c>
      <c r="G29" s="62">
        <f t="shared" si="0"/>
        <v>13.666666666666666</v>
      </c>
      <c r="H29" s="57"/>
      <c r="I29" s="57"/>
      <c r="J29" s="57"/>
      <c r="K29" s="57">
        <v>1</v>
      </c>
      <c r="L29" s="57"/>
      <c r="M29" s="57"/>
      <c r="N29" s="63">
        <f t="shared" si="1"/>
        <v>1</v>
      </c>
      <c r="O29" s="64"/>
      <c r="P29" s="57"/>
      <c r="Q29" s="57"/>
      <c r="R29" s="64" t="str">
        <f t="shared" si="2"/>
        <v xml:space="preserve"> </v>
      </c>
      <c r="S29" s="65" t="str">
        <f t="shared" si="3"/>
        <v xml:space="preserve"> </v>
      </c>
      <c r="T29" s="64" t="str">
        <f t="shared" si="4"/>
        <v xml:space="preserve"> </v>
      </c>
      <c r="U29" s="30"/>
      <c r="V29" s="33" t="s">
        <v>23</v>
      </c>
      <c r="W29" s="32"/>
    </row>
  </sheetData>
  <mergeCells count="1">
    <mergeCell ref="U1:W1"/>
  </mergeCells>
  <dataValidations count="1">
    <dataValidation type="list" allowBlank="1" showErrorMessage="1" sqref="W2 A2:A29" xr:uid="{00000000-0002-0000-0B00-000000000000}">
      <formula1>Player</formula1>
    </dataValidation>
  </dataValidations>
  <pageMargins left="0.7" right="0.7" top="0.75" bottom="0.75" header="0" footer="0"/>
  <pageSetup orientation="landscape" r:id="rId1"/>
  <headerFooter>
    <oddHeader>&amp;C000000NVCC 2019 Season Stats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92D050"/>
    <pageSetUpPr fitToPage="1"/>
  </sheetPr>
  <dimension ref="A1:W6"/>
  <sheetViews>
    <sheetView workbookViewId="0">
      <pane ySplit="1" topLeftCell="A2" activePane="bottomLeft" state="frozen"/>
      <selection pane="bottomLeft" activeCell="H3" sqref="H3"/>
    </sheetView>
  </sheetViews>
  <sheetFormatPr defaultColWidth="14.41796875" defaultRowHeight="15" customHeight="1" x14ac:dyDescent="0.55000000000000004"/>
  <cols>
    <col min="1" max="1" width="17.68359375" customWidth="1"/>
    <col min="2" max="12" width="6.68359375" customWidth="1"/>
    <col min="13" max="14" width="7.68359375" customWidth="1"/>
    <col min="15" max="15" width="6.68359375" customWidth="1"/>
    <col min="16" max="20" width="7.68359375" customWidth="1"/>
    <col min="21" max="21" width="5.41796875" customWidth="1"/>
    <col min="22" max="22" width="3.68359375" customWidth="1"/>
    <col min="23" max="23" width="6" customWidth="1"/>
    <col min="24" max="26" width="9.15625" customWidth="1"/>
  </cols>
  <sheetData>
    <row r="1" spans="1:23" ht="14.25" customHeight="1" x14ac:dyDescent="0.55000000000000004">
      <c r="A1" s="24" t="s">
        <v>0</v>
      </c>
      <c r="B1" s="24" t="str">
        <f>'ALL TIME'!B1</f>
        <v>Matches</v>
      </c>
      <c r="C1" s="24" t="str">
        <f>'ALL TIME'!C1</f>
        <v>Innings</v>
      </c>
      <c r="D1" s="24" t="str">
        <f>'ALL TIME'!D1</f>
        <v>Runs</v>
      </c>
      <c r="E1" s="24" t="str">
        <f>'ALL TIME'!E1</f>
        <v>High</v>
      </c>
      <c r="F1" s="46" t="str">
        <f>'ALL TIME'!F1</f>
        <v>Not Out</v>
      </c>
      <c r="G1" s="47" t="str">
        <f>'ALL TIME'!G1</f>
        <v>Avg</v>
      </c>
      <c r="H1" s="24" t="str">
        <f>'ALL TIME'!H1</f>
        <v>50s</v>
      </c>
      <c r="I1" s="24" t="str">
        <f>'ALL TIME'!I1</f>
        <v>100s</v>
      </c>
      <c r="J1" s="24" t="str">
        <f>'ALL TIME'!L1</f>
        <v>Ducks</v>
      </c>
      <c r="K1" s="24" t="str">
        <f>'ALL TIME'!M1</f>
        <v>Catches</v>
      </c>
      <c r="L1" s="46" t="str">
        <f>'ALL TIME'!N1</f>
        <v>Run
Outs</v>
      </c>
      <c r="M1" s="24" t="str">
        <f>'ALL TIME'!O1</f>
        <v>Stumps</v>
      </c>
      <c r="N1" s="24"/>
      <c r="O1" s="47" t="str">
        <f>'ALL TIME'!Q1</f>
        <v>Overs</v>
      </c>
      <c r="P1" s="24" t="str">
        <f>'ALL TIME'!R1</f>
        <v>Runs</v>
      </c>
      <c r="Q1" s="24" t="str">
        <f>'ALL TIME'!S1</f>
        <v>Wickets</v>
      </c>
      <c r="R1" s="47" t="str">
        <f>'ALL TIME'!T1</f>
        <v>Avg</v>
      </c>
      <c r="S1" s="47" t="str">
        <f>'ALL TIME'!U1</f>
        <v>Econ</v>
      </c>
      <c r="T1" s="47" t="str">
        <f>'ALL TIME'!V1</f>
        <v>SR</v>
      </c>
      <c r="U1" s="115" t="s">
        <v>18</v>
      </c>
      <c r="V1" s="118"/>
      <c r="W1" s="119"/>
    </row>
    <row r="2" spans="1:23" ht="14.25" customHeight="1" x14ac:dyDescent="0.7">
      <c r="A2" s="34" t="s">
        <v>27</v>
      </c>
      <c r="B2" s="48">
        <v>1</v>
      </c>
      <c r="C2" s="48">
        <v>1</v>
      </c>
      <c r="D2" s="48">
        <v>55</v>
      </c>
      <c r="E2" s="48">
        <v>55</v>
      </c>
      <c r="F2" s="48">
        <v>1</v>
      </c>
      <c r="G2" s="28" t="str">
        <f t="shared" ref="G2:G6" si="0">IFERROR(D2/(C2-F2),"")</f>
        <v/>
      </c>
      <c r="H2" s="48">
        <v>1</v>
      </c>
      <c r="I2" s="48"/>
      <c r="J2" s="48"/>
      <c r="K2" s="48"/>
      <c r="L2" s="48"/>
      <c r="M2" s="48"/>
      <c r="N2" s="48"/>
      <c r="O2" s="49">
        <v>1.5</v>
      </c>
      <c r="P2" s="48">
        <v>12</v>
      </c>
      <c r="Q2" s="48"/>
      <c r="R2" s="29" t="str">
        <f t="shared" ref="R2:R6" si="1">IFERROR(P2/Q2," ")</f>
        <v xml:space="preserve"> </v>
      </c>
      <c r="S2" s="28">
        <f t="shared" ref="S2:S6" si="2">IFERROR(P2/O2," ")</f>
        <v>8</v>
      </c>
      <c r="T2" s="29" t="str">
        <f t="shared" ref="T2:T6" si="3">IFERROR(((TRUNC(O2)*6)+(MOD(O2,1)*10))/Q2," ")</f>
        <v xml:space="preserve"> </v>
      </c>
      <c r="U2" s="30">
        <v>0</v>
      </c>
      <c r="V2" s="33" t="s">
        <v>23</v>
      </c>
      <c r="W2" s="32">
        <v>12</v>
      </c>
    </row>
    <row r="3" spans="1:23" ht="14.25" customHeight="1" x14ac:dyDescent="0.7">
      <c r="A3" s="34" t="s">
        <v>29</v>
      </c>
      <c r="B3" s="48">
        <v>1</v>
      </c>
      <c r="C3" s="48">
        <v>1</v>
      </c>
      <c r="D3" s="48">
        <v>17</v>
      </c>
      <c r="E3" s="48">
        <v>17</v>
      </c>
      <c r="F3" s="48"/>
      <c r="G3" s="28">
        <f t="shared" si="0"/>
        <v>17</v>
      </c>
      <c r="H3" s="48"/>
      <c r="I3" s="48"/>
      <c r="J3" s="48"/>
      <c r="K3" s="48"/>
      <c r="L3" s="48"/>
      <c r="M3" s="48"/>
      <c r="N3" s="48"/>
      <c r="O3" s="49"/>
      <c r="P3" s="48"/>
      <c r="Q3" s="48"/>
      <c r="R3" s="29" t="str">
        <f t="shared" si="1"/>
        <v xml:space="preserve"> </v>
      </c>
      <c r="S3" s="28" t="str">
        <f t="shared" si="2"/>
        <v xml:space="preserve"> </v>
      </c>
      <c r="T3" s="29" t="str">
        <f t="shared" si="3"/>
        <v xml:space="preserve"> </v>
      </c>
      <c r="U3" s="30"/>
      <c r="V3" s="31"/>
      <c r="W3" s="32"/>
    </row>
    <row r="4" spans="1:23" ht="14.25" customHeight="1" x14ac:dyDescent="0.7">
      <c r="A4" s="34" t="s">
        <v>35</v>
      </c>
      <c r="B4" s="48">
        <v>1</v>
      </c>
      <c r="C4" s="48">
        <v>1</v>
      </c>
      <c r="D4" s="48">
        <v>26</v>
      </c>
      <c r="E4" s="48">
        <v>26</v>
      </c>
      <c r="F4" s="48">
        <v>1</v>
      </c>
      <c r="G4" s="28" t="str">
        <f t="shared" si="0"/>
        <v/>
      </c>
      <c r="H4" s="48"/>
      <c r="I4" s="48"/>
      <c r="J4" s="48"/>
      <c r="K4" s="48"/>
      <c r="L4" s="48"/>
      <c r="M4" s="48"/>
      <c r="N4" s="48"/>
      <c r="O4" s="49">
        <v>3</v>
      </c>
      <c r="P4" s="48">
        <v>28</v>
      </c>
      <c r="Q4" s="48"/>
      <c r="R4" s="29" t="str">
        <f t="shared" si="1"/>
        <v xml:space="preserve"> </v>
      </c>
      <c r="S4" s="28">
        <f t="shared" si="2"/>
        <v>9.3333333333333339</v>
      </c>
      <c r="T4" s="29" t="str">
        <f t="shared" si="3"/>
        <v xml:space="preserve"> </v>
      </c>
      <c r="U4" s="30">
        <v>0</v>
      </c>
      <c r="V4" s="33" t="s">
        <v>23</v>
      </c>
      <c r="W4" s="32">
        <v>28</v>
      </c>
    </row>
    <row r="5" spans="1:23" ht="14.25" customHeight="1" x14ac:dyDescent="0.7">
      <c r="A5" s="34" t="s">
        <v>47</v>
      </c>
      <c r="B5" s="48">
        <v>1</v>
      </c>
      <c r="C5" s="48">
        <v>1</v>
      </c>
      <c r="D5" s="48">
        <v>0</v>
      </c>
      <c r="E5" s="48">
        <v>0</v>
      </c>
      <c r="F5" s="48">
        <v>0</v>
      </c>
      <c r="G5" s="28">
        <f t="shared" si="0"/>
        <v>0</v>
      </c>
      <c r="H5" s="48">
        <v>0</v>
      </c>
      <c r="I5" s="48">
        <v>0</v>
      </c>
      <c r="J5" s="48">
        <v>1</v>
      </c>
      <c r="K5" s="48"/>
      <c r="L5" s="48"/>
      <c r="M5" s="48"/>
      <c r="N5" s="48"/>
      <c r="O5" s="49">
        <v>3</v>
      </c>
      <c r="P5" s="48">
        <v>27</v>
      </c>
      <c r="Q5" s="48">
        <v>1</v>
      </c>
      <c r="R5" s="29">
        <f t="shared" si="1"/>
        <v>27</v>
      </c>
      <c r="S5" s="28">
        <f t="shared" si="2"/>
        <v>9</v>
      </c>
      <c r="T5" s="29">
        <f t="shared" si="3"/>
        <v>18</v>
      </c>
      <c r="U5" s="30">
        <v>1</v>
      </c>
      <c r="V5" s="33" t="s">
        <v>23</v>
      </c>
      <c r="W5" s="32">
        <v>27</v>
      </c>
    </row>
    <row r="6" spans="1:23" ht="14.25" customHeight="1" x14ac:dyDescent="0.7">
      <c r="A6" s="34" t="s">
        <v>65</v>
      </c>
      <c r="B6" s="48">
        <v>1</v>
      </c>
      <c r="C6" s="48">
        <v>1</v>
      </c>
      <c r="D6" s="48">
        <v>21</v>
      </c>
      <c r="E6" s="48">
        <v>21</v>
      </c>
      <c r="F6" s="48"/>
      <c r="G6" s="28">
        <f t="shared" si="0"/>
        <v>21</v>
      </c>
      <c r="H6" s="48"/>
      <c r="I6" s="48"/>
      <c r="J6" s="48"/>
      <c r="K6" s="48"/>
      <c r="L6" s="48"/>
      <c r="M6" s="48"/>
      <c r="N6" s="48"/>
      <c r="O6" s="49">
        <v>2</v>
      </c>
      <c r="P6" s="48">
        <v>24</v>
      </c>
      <c r="Q6" s="48"/>
      <c r="R6" s="29" t="str">
        <f t="shared" si="1"/>
        <v xml:space="preserve"> </v>
      </c>
      <c r="S6" s="28">
        <f t="shared" si="2"/>
        <v>12</v>
      </c>
      <c r="T6" s="29" t="str">
        <f t="shared" si="3"/>
        <v xml:space="preserve"> </v>
      </c>
      <c r="U6" s="30">
        <v>0</v>
      </c>
      <c r="V6" s="33" t="s">
        <v>23</v>
      </c>
      <c r="W6" s="32">
        <v>24</v>
      </c>
    </row>
  </sheetData>
  <mergeCells count="1">
    <mergeCell ref="U1:W1"/>
  </mergeCells>
  <dataValidations count="1">
    <dataValidation type="list" allowBlank="1" showErrorMessage="1" sqref="W2" xr:uid="{00000000-0002-0000-0A00-000000000000}">
      <formula1>Player</formula1>
    </dataValidation>
  </dataValidations>
  <pageMargins left="0.7" right="0.7" top="0.75" bottom="0.75" header="0" footer="0"/>
  <pageSetup orientation="landscape" r:id="rId1"/>
  <headerFooter>
    <oddHeader>&amp;C000000NVCC 2019 Season Stats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92D050"/>
    <pageSetUpPr fitToPage="1"/>
  </sheetPr>
  <dimension ref="A1:W32"/>
  <sheetViews>
    <sheetView workbookViewId="0"/>
  </sheetViews>
  <sheetFormatPr defaultColWidth="14.41796875" defaultRowHeight="15" customHeight="1" x14ac:dyDescent="0.55000000000000004"/>
  <cols>
    <col min="1" max="1" width="17.26171875" customWidth="1"/>
    <col min="2" max="12" width="6.68359375" customWidth="1"/>
    <col min="13" max="14" width="7.68359375" customWidth="1"/>
    <col min="15" max="15" width="6.68359375" customWidth="1"/>
    <col min="16" max="20" width="7.68359375" customWidth="1"/>
    <col min="21" max="21" width="5.41796875" customWidth="1"/>
    <col min="22" max="22" width="3.68359375" customWidth="1"/>
    <col min="23" max="23" width="6" customWidth="1"/>
    <col min="24" max="26" width="9.15625" customWidth="1"/>
  </cols>
  <sheetData>
    <row r="1" spans="1:23" ht="14.25" customHeight="1" x14ac:dyDescent="0.55000000000000004">
      <c r="A1" s="24" t="s">
        <v>0</v>
      </c>
      <c r="B1" s="24" t="str">
        <f>'ALL TIME'!B1</f>
        <v>Matches</v>
      </c>
      <c r="C1" s="24" t="str">
        <f>'ALL TIME'!C1</f>
        <v>Innings</v>
      </c>
      <c r="D1" s="24" t="str">
        <f>'ALL TIME'!D1</f>
        <v>Runs</v>
      </c>
      <c r="E1" s="24" t="str">
        <f>'ALL TIME'!E1</f>
        <v>High</v>
      </c>
      <c r="F1" s="46" t="str">
        <f>'ALL TIME'!F1</f>
        <v>Not Out</v>
      </c>
      <c r="G1" s="47" t="str">
        <f>'ALL TIME'!G1</f>
        <v>Avg</v>
      </c>
      <c r="H1" s="24" t="str">
        <f>'ALL TIME'!H1</f>
        <v>50s</v>
      </c>
      <c r="I1" s="24" t="str">
        <f>'ALL TIME'!I1</f>
        <v>100s</v>
      </c>
      <c r="J1" s="24" t="str">
        <f>'ALL TIME'!L1</f>
        <v>Ducks</v>
      </c>
      <c r="K1" s="24" t="str">
        <f>'ALL TIME'!M1</f>
        <v>Catches</v>
      </c>
      <c r="L1" s="46" t="str">
        <f>'ALL TIME'!N1</f>
        <v>Run
Outs</v>
      </c>
      <c r="M1" s="24" t="str">
        <f>'ALL TIME'!O1</f>
        <v>Stumps</v>
      </c>
      <c r="N1" s="24"/>
      <c r="O1" s="47" t="str">
        <f>'ALL TIME'!Q1</f>
        <v>Overs</v>
      </c>
      <c r="P1" s="24" t="str">
        <f>'ALL TIME'!R1</f>
        <v>Runs</v>
      </c>
      <c r="Q1" s="24" t="str">
        <f>'ALL TIME'!S1</f>
        <v>Wickets</v>
      </c>
      <c r="R1" s="47" t="str">
        <f>'ALL TIME'!T1</f>
        <v>Avg</v>
      </c>
      <c r="S1" s="47" t="str">
        <f>'ALL TIME'!U1</f>
        <v>Econ</v>
      </c>
      <c r="T1" s="47" t="str">
        <f>'ALL TIME'!V1</f>
        <v>SR</v>
      </c>
      <c r="U1" s="115" t="s">
        <v>18</v>
      </c>
      <c r="V1" s="118"/>
      <c r="W1" s="119"/>
    </row>
    <row r="2" spans="1:23" ht="14.25" customHeight="1" x14ac:dyDescent="0.7">
      <c r="A2" s="34" t="s">
        <v>22</v>
      </c>
      <c r="B2" s="48">
        <v>5</v>
      </c>
      <c r="C2" s="48">
        <v>5</v>
      </c>
      <c r="D2" s="48">
        <v>43</v>
      </c>
      <c r="E2" s="48">
        <v>20</v>
      </c>
      <c r="F2" s="48"/>
      <c r="G2" s="28">
        <f t="shared" ref="G2:G32" si="0">IFERROR(D2/(C2-F2),"")</f>
        <v>8.6</v>
      </c>
      <c r="H2" s="48"/>
      <c r="I2" s="48"/>
      <c r="J2" s="48">
        <v>2</v>
      </c>
      <c r="K2" s="48">
        <v>2</v>
      </c>
      <c r="L2" s="48"/>
      <c r="M2" s="48"/>
      <c r="N2" s="48"/>
      <c r="O2" s="49">
        <v>2</v>
      </c>
      <c r="P2" s="48">
        <v>11</v>
      </c>
      <c r="Q2" s="48">
        <v>1</v>
      </c>
      <c r="R2" s="29">
        <f t="shared" ref="R2:R32" si="1">IFERROR(P2/Q2," ")</f>
        <v>11</v>
      </c>
      <c r="S2" s="28">
        <f t="shared" ref="S2:S32" si="2">IFERROR(P2/O2," ")</f>
        <v>5.5</v>
      </c>
      <c r="T2" s="29">
        <f t="shared" ref="T2:T32" si="3">IFERROR(((TRUNC(O2)*6)+(MOD(O2,1)*10))/Q2," ")</f>
        <v>12</v>
      </c>
      <c r="U2" s="30">
        <v>1</v>
      </c>
      <c r="V2" s="33" t="s">
        <v>23</v>
      </c>
      <c r="W2" s="32">
        <v>4</v>
      </c>
    </row>
    <row r="3" spans="1:23" ht="14.25" customHeight="1" x14ac:dyDescent="0.7">
      <c r="A3" s="34" t="s">
        <v>24</v>
      </c>
      <c r="B3" s="50">
        <v>15</v>
      </c>
      <c r="C3" s="50">
        <v>14</v>
      </c>
      <c r="D3" s="50">
        <v>285</v>
      </c>
      <c r="E3" s="51">
        <v>61</v>
      </c>
      <c r="F3" s="50">
        <v>0</v>
      </c>
      <c r="G3" s="28">
        <f t="shared" si="0"/>
        <v>20.357142857142858</v>
      </c>
      <c r="H3" s="50">
        <v>1</v>
      </c>
      <c r="I3" s="50"/>
      <c r="J3" s="50"/>
      <c r="K3" s="50">
        <v>7</v>
      </c>
      <c r="L3" s="50"/>
      <c r="M3" s="50"/>
      <c r="N3" s="50"/>
      <c r="O3" s="52">
        <v>65.5</v>
      </c>
      <c r="P3" s="50">
        <v>381</v>
      </c>
      <c r="Q3" s="50">
        <v>22</v>
      </c>
      <c r="R3" s="29">
        <f t="shared" si="1"/>
        <v>17.318181818181817</v>
      </c>
      <c r="S3" s="28">
        <f t="shared" si="2"/>
        <v>5.8167938931297707</v>
      </c>
      <c r="T3" s="29">
        <f t="shared" si="3"/>
        <v>17.954545454545453</v>
      </c>
      <c r="U3" s="30">
        <v>4</v>
      </c>
      <c r="V3" s="33" t="s">
        <v>23</v>
      </c>
      <c r="W3" s="32">
        <v>35</v>
      </c>
    </row>
    <row r="4" spans="1:23" ht="14.25" customHeight="1" x14ac:dyDescent="0.7">
      <c r="A4" s="34" t="s">
        <v>27</v>
      </c>
      <c r="B4" s="48">
        <v>10</v>
      </c>
      <c r="C4" s="48">
        <v>10</v>
      </c>
      <c r="D4" s="48">
        <v>111</v>
      </c>
      <c r="E4" s="48">
        <v>33</v>
      </c>
      <c r="F4" s="48">
        <v>0</v>
      </c>
      <c r="G4" s="28">
        <f t="shared" si="0"/>
        <v>11.1</v>
      </c>
      <c r="H4" s="48"/>
      <c r="I4" s="48"/>
      <c r="J4" s="48">
        <v>1</v>
      </c>
      <c r="K4" s="48">
        <v>4</v>
      </c>
      <c r="L4" s="48">
        <v>3</v>
      </c>
      <c r="M4" s="48"/>
      <c r="N4" s="48"/>
      <c r="O4" s="49">
        <v>17.399999999999999</v>
      </c>
      <c r="P4" s="48">
        <v>74</v>
      </c>
      <c r="Q4" s="48">
        <v>10</v>
      </c>
      <c r="R4" s="29">
        <f t="shared" si="1"/>
        <v>7.4</v>
      </c>
      <c r="S4" s="28">
        <f t="shared" si="2"/>
        <v>4.2528735632183912</v>
      </c>
      <c r="T4" s="29">
        <f t="shared" si="3"/>
        <v>10.599999999999998</v>
      </c>
      <c r="U4" s="30">
        <v>5</v>
      </c>
      <c r="V4" s="33" t="s">
        <v>23</v>
      </c>
      <c r="W4" s="32">
        <v>21</v>
      </c>
    </row>
    <row r="5" spans="1:23" ht="14.25" customHeight="1" x14ac:dyDescent="0.7">
      <c r="A5" s="34" t="s">
        <v>28</v>
      </c>
      <c r="B5" s="48">
        <v>6</v>
      </c>
      <c r="C5" s="48">
        <v>5</v>
      </c>
      <c r="D5" s="48">
        <v>65</v>
      </c>
      <c r="E5" s="48">
        <v>50</v>
      </c>
      <c r="F5" s="48">
        <v>2</v>
      </c>
      <c r="G5" s="28">
        <f t="shared" si="0"/>
        <v>21.666666666666668</v>
      </c>
      <c r="H5" s="48">
        <v>1</v>
      </c>
      <c r="I5" s="48"/>
      <c r="J5" s="48">
        <v>1</v>
      </c>
      <c r="K5" s="48">
        <v>1</v>
      </c>
      <c r="L5" s="48"/>
      <c r="M5" s="48"/>
      <c r="N5" s="48"/>
      <c r="O5" s="49">
        <v>28.3</v>
      </c>
      <c r="P5" s="48">
        <v>160</v>
      </c>
      <c r="Q5" s="48">
        <v>11</v>
      </c>
      <c r="R5" s="29">
        <f t="shared" si="1"/>
        <v>14.545454545454545</v>
      </c>
      <c r="S5" s="28">
        <f t="shared" si="2"/>
        <v>5.6537102473498235</v>
      </c>
      <c r="T5" s="29">
        <f t="shared" si="3"/>
        <v>15.545454545454545</v>
      </c>
      <c r="U5" s="30">
        <v>4</v>
      </c>
      <c r="V5" s="33" t="s">
        <v>23</v>
      </c>
      <c r="W5" s="32">
        <v>31</v>
      </c>
    </row>
    <row r="6" spans="1:23" ht="14.25" customHeight="1" x14ac:dyDescent="0.7">
      <c r="A6" s="34" t="s">
        <v>29</v>
      </c>
      <c r="B6" s="48">
        <v>7</v>
      </c>
      <c r="C6" s="48">
        <v>6</v>
      </c>
      <c r="D6" s="48">
        <v>39</v>
      </c>
      <c r="E6" s="48">
        <v>12</v>
      </c>
      <c r="F6" s="48">
        <v>0</v>
      </c>
      <c r="G6" s="28">
        <f t="shared" si="0"/>
        <v>6.5</v>
      </c>
      <c r="H6" s="48"/>
      <c r="I6" s="48"/>
      <c r="J6" s="48"/>
      <c r="K6" s="48">
        <v>2</v>
      </c>
      <c r="L6" s="48"/>
      <c r="M6" s="48">
        <v>3</v>
      </c>
      <c r="N6" s="48"/>
      <c r="O6" s="49">
        <v>2</v>
      </c>
      <c r="P6" s="48">
        <v>15</v>
      </c>
      <c r="Q6" s="48">
        <v>0</v>
      </c>
      <c r="R6" s="29" t="str">
        <f t="shared" si="1"/>
        <v xml:space="preserve"> </v>
      </c>
      <c r="S6" s="28">
        <f t="shared" si="2"/>
        <v>7.5</v>
      </c>
      <c r="T6" s="29" t="str">
        <f t="shared" si="3"/>
        <v xml:space="preserve"> </v>
      </c>
      <c r="U6" s="30">
        <v>0</v>
      </c>
      <c r="V6" s="33" t="s">
        <v>23</v>
      </c>
      <c r="W6" s="32">
        <v>15</v>
      </c>
    </row>
    <row r="7" spans="1:23" ht="14.25" customHeight="1" x14ac:dyDescent="0.7">
      <c r="A7" s="34" t="s">
        <v>34</v>
      </c>
      <c r="B7" s="48">
        <v>7</v>
      </c>
      <c r="C7" s="48">
        <v>7</v>
      </c>
      <c r="D7" s="48">
        <v>31</v>
      </c>
      <c r="E7" s="48">
        <v>10</v>
      </c>
      <c r="F7" s="48">
        <v>0</v>
      </c>
      <c r="G7" s="28">
        <f t="shared" si="0"/>
        <v>4.4285714285714288</v>
      </c>
      <c r="H7" s="48"/>
      <c r="I7" s="48"/>
      <c r="J7" s="48">
        <v>2</v>
      </c>
      <c r="K7" s="48">
        <v>3</v>
      </c>
      <c r="L7" s="48"/>
      <c r="M7" s="48"/>
      <c r="N7" s="48"/>
      <c r="O7" s="49">
        <v>0</v>
      </c>
      <c r="P7" s="48"/>
      <c r="Q7" s="48"/>
      <c r="R7" s="29" t="str">
        <f t="shared" si="1"/>
        <v xml:space="preserve"> </v>
      </c>
      <c r="S7" s="28" t="str">
        <f t="shared" si="2"/>
        <v xml:space="preserve"> </v>
      </c>
      <c r="T7" s="29" t="str">
        <f t="shared" si="3"/>
        <v xml:space="preserve"> </v>
      </c>
      <c r="U7" s="20"/>
      <c r="V7" s="33" t="s">
        <v>23</v>
      </c>
      <c r="W7" s="41"/>
    </row>
    <row r="8" spans="1:23" ht="14.25" customHeight="1" x14ac:dyDescent="0.7">
      <c r="A8" s="34" t="s">
        <v>35</v>
      </c>
      <c r="B8" s="48">
        <v>12</v>
      </c>
      <c r="C8" s="48">
        <v>9</v>
      </c>
      <c r="D8" s="48">
        <v>76</v>
      </c>
      <c r="E8" s="48">
        <v>18</v>
      </c>
      <c r="F8" s="48">
        <v>1</v>
      </c>
      <c r="G8" s="28">
        <f t="shared" si="0"/>
        <v>9.5</v>
      </c>
      <c r="H8" s="48"/>
      <c r="I8" s="48"/>
      <c r="J8" s="48"/>
      <c r="K8" s="48">
        <v>6</v>
      </c>
      <c r="L8" s="48"/>
      <c r="M8" s="48"/>
      <c r="N8" s="48"/>
      <c r="O8" s="49">
        <v>8</v>
      </c>
      <c r="P8" s="48">
        <v>48</v>
      </c>
      <c r="Q8" s="48">
        <v>2</v>
      </c>
      <c r="R8" s="29">
        <f t="shared" si="1"/>
        <v>24</v>
      </c>
      <c r="S8" s="28">
        <f t="shared" si="2"/>
        <v>6</v>
      </c>
      <c r="T8" s="29">
        <f t="shared" si="3"/>
        <v>24</v>
      </c>
      <c r="U8" s="20">
        <v>1</v>
      </c>
      <c r="V8" s="33" t="s">
        <v>23</v>
      </c>
      <c r="W8" s="41">
        <v>11</v>
      </c>
    </row>
    <row r="9" spans="1:23" ht="14.25" customHeight="1" x14ac:dyDescent="0.7">
      <c r="A9" s="34" t="s">
        <v>37</v>
      </c>
      <c r="B9" s="48">
        <v>3</v>
      </c>
      <c r="C9" s="48">
        <v>3</v>
      </c>
      <c r="D9" s="48">
        <v>44</v>
      </c>
      <c r="E9" s="48">
        <v>35</v>
      </c>
      <c r="F9" s="48">
        <v>1</v>
      </c>
      <c r="G9" s="28">
        <f t="shared" si="0"/>
        <v>22</v>
      </c>
      <c r="H9" s="48"/>
      <c r="I9" s="48"/>
      <c r="J9" s="48"/>
      <c r="K9" s="48">
        <v>1</v>
      </c>
      <c r="L9" s="48"/>
      <c r="M9" s="48"/>
      <c r="N9" s="48"/>
      <c r="O9" s="49">
        <v>1</v>
      </c>
      <c r="P9" s="48">
        <v>9</v>
      </c>
      <c r="Q9" s="48">
        <v>1</v>
      </c>
      <c r="R9" s="29">
        <f t="shared" si="1"/>
        <v>9</v>
      </c>
      <c r="S9" s="28">
        <f t="shared" si="2"/>
        <v>9</v>
      </c>
      <c r="T9" s="29">
        <f t="shared" si="3"/>
        <v>6</v>
      </c>
      <c r="U9" s="20">
        <v>1</v>
      </c>
      <c r="V9" s="33" t="s">
        <v>23</v>
      </c>
      <c r="W9" s="41">
        <v>9</v>
      </c>
    </row>
    <row r="10" spans="1:23" ht="14.25" customHeight="1" x14ac:dyDescent="0.7">
      <c r="A10" s="34" t="s">
        <v>38</v>
      </c>
      <c r="B10" s="48">
        <v>16</v>
      </c>
      <c r="C10" s="48">
        <v>14</v>
      </c>
      <c r="D10" s="48">
        <v>211</v>
      </c>
      <c r="E10" s="48">
        <v>54</v>
      </c>
      <c r="F10" s="48">
        <v>1</v>
      </c>
      <c r="G10" s="28">
        <f t="shared" si="0"/>
        <v>16.23076923076923</v>
      </c>
      <c r="H10" s="48">
        <v>1</v>
      </c>
      <c r="I10" s="48"/>
      <c r="J10" s="48">
        <v>1</v>
      </c>
      <c r="K10" s="48">
        <v>1</v>
      </c>
      <c r="L10" s="48">
        <v>1</v>
      </c>
      <c r="M10" s="48"/>
      <c r="N10" s="48"/>
      <c r="O10" s="49">
        <v>67.2</v>
      </c>
      <c r="P10" s="48">
        <v>397</v>
      </c>
      <c r="Q10" s="48">
        <v>8</v>
      </c>
      <c r="R10" s="29">
        <f t="shared" si="1"/>
        <v>49.625</v>
      </c>
      <c r="S10" s="28">
        <f t="shared" si="2"/>
        <v>5.9077380952380949</v>
      </c>
      <c r="T10" s="29">
        <f t="shared" si="3"/>
        <v>50.5</v>
      </c>
      <c r="U10" s="20">
        <v>2</v>
      </c>
      <c r="V10" s="33" t="s">
        <v>23</v>
      </c>
      <c r="W10" s="41">
        <v>15</v>
      </c>
    </row>
    <row r="11" spans="1:23" ht="14.25" customHeight="1" x14ac:dyDescent="0.7">
      <c r="A11" s="34" t="s">
        <v>45</v>
      </c>
      <c r="B11" s="48">
        <v>15</v>
      </c>
      <c r="C11" s="48">
        <v>15</v>
      </c>
      <c r="D11" s="48">
        <v>384</v>
      </c>
      <c r="E11" s="48">
        <v>67</v>
      </c>
      <c r="F11" s="48">
        <v>2</v>
      </c>
      <c r="G11" s="28">
        <f t="shared" si="0"/>
        <v>29.53846153846154</v>
      </c>
      <c r="H11" s="48">
        <v>3</v>
      </c>
      <c r="I11" s="48"/>
      <c r="J11" s="48">
        <v>1</v>
      </c>
      <c r="K11" s="48">
        <v>5</v>
      </c>
      <c r="L11" s="48">
        <v>2</v>
      </c>
      <c r="M11" s="48"/>
      <c r="N11" s="48"/>
      <c r="O11" s="49">
        <v>89</v>
      </c>
      <c r="P11" s="48">
        <v>429</v>
      </c>
      <c r="Q11" s="48">
        <v>25</v>
      </c>
      <c r="R11" s="29">
        <f t="shared" si="1"/>
        <v>17.16</v>
      </c>
      <c r="S11" s="28">
        <f t="shared" si="2"/>
        <v>4.8202247191011232</v>
      </c>
      <c r="T11" s="29">
        <f t="shared" si="3"/>
        <v>21.36</v>
      </c>
      <c r="U11" s="20">
        <v>5</v>
      </c>
      <c r="V11" s="33" t="s">
        <v>23</v>
      </c>
      <c r="W11" s="41">
        <v>23</v>
      </c>
    </row>
    <row r="12" spans="1:23" ht="14.25" customHeight="1" x14ac:dyDescent="0.7">
      <c r="A12" s="34" t="s">
        <v>47</v>
      </c>
      <c r="B12" s="48">
        <v>10</v>
      </c>
      <c r="C12" s="48">
        <v>4</v>
      </c>
      <c r="D12" s="48">
        <v>20</v>
      </c>
      <c r="E12" s="48">
        <v>10</v>
      </c>
      <c r="F12" s="48">
        <v>2</v>
      </c>
      <c r="G12" s="28">
        <f t="shared" si="0"/>
        <v>10</v>
      </c>
      <c r="H12" s="48"/>
      <c r="I12" s="48"/>
      <c r="J12" s="48"/>
      <c r="K12" s="48">
        <v>3</v>
      </c>
      <c r="L12" s="48"/>
      <c r="M12" s="48"/>
      <c r="N12" s="48"/>
      <c r="O12" s="49">
        <v>34.5</v>
      </c>
      <c r="P12" s="48">
        <v>259</v>
      </c>
      <c r="Q12" s="48">
        <v>10</v>
      </c>
      <c r="R12" s="29">
        <f t="shared" si="1"/>
        <v>25.9</v>
      </c>
      <c r="S12" s="28">
        <f t="shared" si="2"/>
        <v>7.5072463768115938</v>
      </c>
      <c r="T12" s="29">
        <f t="shared" si="3"/>
        <v>20.9</v>
      </c>
      <c r="U12" s="20">
        <v>2</v>
      </c>
      <c r="V12" s="33" t="s">
        <v>23</v>
      </c>
      <c r="W12" s="41">
        <v>14</v>
      </c>
    </row>
    <row r="13" spans="1:23" ht="14.25" customHeight="1" x14ac:dyDescent="0.7">
      <c r="A13" s="34" t="s">
        <v>48</v>
      </c>
      <c r="B13" s="48">
        <v>1</v>
      </c>
      <c r="C13" s="48">
        <v>0</v>
      </c>
      <c r="D13" s="48"/>
      <c r="E13" s="48"/>
      <c r="F13" s="48"/>
      <c r="G13" s="28" t="str">
        <f t="shared" si="0"/>
        <v/>
      </c>
      <c r="H13" s="48"/>
      <c r="I13" s="48"/>
      <c r="J13" s="48"/>
      <c r="K13" s="48"/>
      <c r="L13" s="48">
        <v>2</v>
      </c>
      <c r="M13" s="48"/>
      <c r="N13" s="48"/>
      <c r="O13" s="49">
        <v>0</v>
      </c>
      <c r="P13" s="48"/>
      <c r="Q13" s="48"/>
      <c r="R13" s="29" t="str">
        <f t="shared" si="1"/>
        <v xml:space="preserve"> </v>
      </c>
      <c r="S13" s="28" t="str">
        <f t="shared" si="2"/>
        <v xml:space="preserve"> </v>
      </c>
      <c r="T13" s="29" t="str">
        <f t="shared" si="3"/>
        <v xml:space="preserve"> </v>
      </c>
      <c r="U13" s="20"/>
      <c r="V13" s="33" t="s">
        <v>23</v>
      </c>
      <c r="W13" s="41"/>
    </row>
    <row r="14" spans="1:23" ht="14.25" customHeight="1" x14ac:dyDescent="0.7">
      <c r="A14" s="34" t="s">
        <v>49</v>
      </c>
      <c r="B14" s="48">
        <v>6</v>
      </c>
      <c r="C14" s="48">
        <v>6</v>
      </c>
      <c r="D14" s="48">
        <v>40</v>
      </c>
      <c r="E14" s="48">
        <v>20</v>
      </c>
      <c r="F14" s="48">
        <v>2</v>
      </c>
      <c r="G14" s="28">
        <f t="shared" si="0"/>
        <v>10</v>
      </c>
      <c r="H14" s="48"/>
      <c r="I14" s="48"/>
      <c r="J14" s="48">
        <v>1</v>
      </c>
      <c r="K14" s="48">
        <v>5</v>
      </c>
      <c r="L14" s="48"/>
      <c r="M14" s="48"/>
      <c r="N14" s="48"/>
      <c r="O14" s="49">
        <v>38</v>
      </c>
      <c r="P14" s="48">
        <v>150</v>
      </c>
      <c r="Q14" s="48">
        <v>6</v>
      </c>
      <c r="R14" s="29">
        <f t="shared" si="1"/>
        <v>25</v>
      </c>
      <c r="S14" s="28">
        <f t="shared" si="2"/>
        <v>3.9473684210526314</v>
      </c>
      <c r="T14" s="29">
        <f t="shared" si="3"/>
        <v>38</v>
      </c>
      <c r="U14" s="20">
        <v>3</v>
      </c>
      <c r="V14" s="33" t="s">
        <v>23</v>
      </c>
      <c r="W14" s="41">
        <v>26</v>
      </c>
    </row>
    <row r="15" spans="1:23" ht="14.25" customHeight="1" x14ac:dyDescent="0.7">
      <c r="A15" s="34" t="s">
        <v>50</v>
      </c>
      <c r="B15" s="48">
        <v>2</v>
      </c>
      <c r="C15" s="48">
        <v>2</v>
      </c>
      <c r="D15" s="48">
        <v>76</v>
      </c>
      <c r="E15" s="48">
        <v>76</v>
      </c>
      <c r="F15" s="48">
        <v>0</v>
      </c>
      <c r="G15" s="28">
        <f t="shared" si="0"/>
        <v>38</v>
      </c>
      <c r="H15" s="48">
        <v>1</v>
      </c>
      <c r="I15" s="48"/>
      <c r="J15" s="48">
        <v>1</v>
      </c>
      <c r="K15" s="48">
        <v>1</v>
      </c>
      <c r="L15" s="48"/>
      <c r="M15" s="48"/>
      <c r="N15" s="48"/>
      <c r="O15" s="49">
        <v>7</v>
      </c>
      <c r="P15" s="48">
        <v>40</v>
      </c>
      <c r="Q15" s="48">
        <v>1</v>
      </c>
      <c r="R15" s="29">
        <f t="shared" si="1"/>
        <v>40</v>
      </c>
      <c r="S15" s="28">
        <f t="shared" si="2"/>
        <v>5.7142857142857144</v>
      </c>
      <c r="T15" s="29">
        <f t="shared" si="3"/>
        <v>42</v>
      </c>
      <c r="U15" s="20">
        <v>1</v>
      </c>
      <c r="V15" s="33" t="s">
        <v>23</v>
      </c>
      <c r="W15" s="41">
        <v>40</v>
      </c>
    </row>
    <row r="16" spans="1:23" ht="14.25" customHeight="1" x14ac:dyDescent="0.7">
      <c r="A16" s="34" t="s">
        <v>51</v>
      </c>
      <c r="B16" s="48">
        <v>10</v>
      </c>
      <c r="C16" s="48">
        <v>8</v>
      </c>
      <c r="D16" s="48">
        <v>29</v>
      </c>
      <c r="E16" s="48">
        <v>16</v>
      </c>
      <c r="F16" s="48">
        <v>2</v>
      </c>
      <c r="G16" s="28">
        <f t="shared" si="0"/>
        <v>4.833333333333333</v>
      </c>
      <c r="H16" s="48"/>
      <c r="I16" s="48"/>
      <c r="J16" s="48">
        <v>2</v>
      </c>
      <c r="K16" s="48">
        <v>2</v>
      </c>
      <c r="L16" s="48">
        <v>2</v>
      </c>
      <c r="M16" s="48">
        <v>1</v>
      </c>
      <c r="N16" s="48"/>
      <c r="O16" s="49">
        <v>0</v>
      </c>
      <c r="P16" s="48"/>
      <c r="Q16" s="48"/>
      <c r="R16" s="29" t="str">
        <f t="shared" si="1"/>
        <v xml:space="preserve"> </v>
      </c>
      <c r="S16" s="28" t="str">
        <f t="shared" si="2"/>
        <v xml:space="preserve"> </v>
      </c>
      <c r="T16" s="29" t="str">
        <f t="shared" si="3"/>
        <v xml:space="preserve"> </v>
      </c>
      <c r="U16" s="20"/>
      <c r="V16" s="33" t="s">
        <v>23</v>
      </c>
      <c r="W16" s="41"/>
    </row>
    <row r="17" spans="1:23" ht="14.25" customHeight="1" x14ac:dyDescent="0.7">
      <c r="A17" s="34" t="s">
        <v>53</v>
      </c>
      <c r="B17" s="48">
        <v>8</v>
      </c>
      <c r="C17" s="48">
        <v>7</v>
      </c>
      <c r="D17" s="48">
        <v>10</v>
      </c>
      <c r="E17" s="48">
        <v>5</v>
      </c>
      <c r="F17" s="48">
        <v>0</v>
      </c>
      <c r="G17" s="28">
        <f t="shared" si="0"/>
        <v>1.4285714285714286</v>
      </c>
      <c r="H17" s="48"/>
      <c r="I17" s="48"/>
      <c r="J17" s="48">
        <v>3</v>
      </c>
      <c r="K17" s="48"/>
      <c r="L17" s="48"/>
      <c r="M17" s="48"/>
      <c r="N17" s="48"/>
      <c r="O17" s="49">
        <v>3</v>
      </c>
      <c r="P17" s="48">
        <v>17</v>
      </c>
      <c r="Q17" s="48">
        <v>1</v>
      </c>
      <c r="R17" s="29">
        <f t="shared" si="1"/>
        <v>17</v>
      </c>
      <c r="S17" s="28">
        <f t="shared" si="2"/>
        <v>5.666666666666667</v>
      </c>
      <c r="T17" s="29">
        <f t="shared" si="3"/>
        <v>18</v>
      </c>
      <c r="U17" s="20">
        <v>1</v>
      </c>
      <c r="V17" s="33" t="s">
        <v>23</v>
      </c>
      <c r="W17" s="41">
        <v>17</v>
      </c>
    </row>
    <row r="18" spans="1:23" ht="14.25" customHeight="1" x14ac:dyDescent="0.7">
      <c r="A18" s="34" t="s">
        <v>58</v>
      </c>
      <c r="B18" s="48">
        <v>4</v>
      </c>
      <c r="C18" s="48">
        <v>4</v>
      </c>
      <c r="D18" s="48">
        <v>57</v>
      </c>
      <c r="E18" s="48">
        <v>22</v>
      </c>
      <c r="F18" s="48">
        <v>1</v>
      </c>
      <c r="G18" s="28">
        <f t="shared" si="0"/>
        <v>19</v>
      </c>
      <c r="H18" s="48"/>
      <c r="I18" s="48"/>
      <c r="J18" s="48"/>
      <c r="K18" s="48">
        <v>7</v>
      </c>
      <c r="L18" s="48"/>
      <c r="M18" s="48"/>
      <c r="N18" s="48"/>
      <c r="O18" s="49">
        <v>2</v>
      </c>
      <c r="P18" s="48">
        <v>12</v>
      </c>
      <c r="Q18" s="48">
        <v>0</v>
      </c>
      <c r="R18" s="29" t="str">
        <f t="shared" si="1"/>
        <v xml:space="preserve"> </v>
      </c>
      <c r="S18" s="28">
        <f t="shared" si="2"/>
        <v>6</v>
      </c>
      <c r="T18" s="29" t="str">
        <f t="shared" si="3"/>
        <v xml:space="preserve"> </v>
      </c>
      <c r="U18" s="20">
        <v>0</v>
      </c>
      <c r="V18" s="33" t="s">
        <v>23</v>
      </c>
      <c r="W18" s="41">
        <v>12</v>
      </c>
    </row>
    <row r="19" spans="1:23" ht="14.25" customHeight="1" x14ac:dyDescent="0.7">
      <c r="A19" s="34" t="s">
        <v>61</v>
      </c>
      <c r="B19" s="48">
        <v>4</v>
      </c>
      <c r="C19" s="48">
        <v>3</v>
      </c>
      <c r="D19" s="48">
        <v>7</v>
      </c>
      <c r="E19" s="48">
        <v>6</v>
      </c>
      <c r="F19" s="48">
        <v>0</v>
      </c>
      <c r="G19" s="28">
        <f t="shared" si="0"/>
        <v>2.3333333333333335</v>
      </c>
      <c r="H19" s="48"/>
      <c r="I19" s="48"/>
      <c r="J19" s="48">
        <v>1</v>
      </c>
      <c r="K19" s="48">
        <v>1</v>
      </c>
      <c r="L19" s="48">
        <v>1</v>
      </c>
      <c r="M19" s="48"/>
      <c r="N19" s="48"/>
      <c r="O19" s="49">
        <v>13</v>
      </c>
      <c r="P19" s="48">
        <v>111</v>
      </c>
      <c r="Q19" s="48">
        <v>4</v>
      </c>
      <c r="R19" s="29">
        <f t="shared" si="1"/>
        <v>27.75</v>
      </c>
      <c r="S19" s="28">
        <f t="shared" si="2"/>
        <v>8.5384615384615383</v>
      </c>
      <c r="T19" s="29">
        <f t="shared" si="3"/>
        <v>19.5</v>
      </c>
      <c r="U19" s="20">
        <v>2</v>
      </c>
      <c r="V19" s="33" t="s">
        <v>23</v>
      </c>
      <c r="W19" s="41">
        <v>38</v>
      </c>
    </row>
    <row r="20" spans="1:23" ht="14.25" customHeight="1" x14ac:dyDescent="0.7">
      <c r="A20" s="34" t="s">
        <v>63</v>
      </c>
      <c r="B20" s="48">
        <v>5</v>
      </c>
      <c r="C20" s="48">
        <v>4</v>
      </c>
      <c r="D20" s="48">
        <v>120</v>
      </c>
      <c r="E20" s="48">
        <v>82</v>
      </c>
      <c r="F20" s="48">
        <v>0</v>
      </c>
      <c r="G20" s="28">
        <f t="shared" si="0"/>
        <v>30</v>
      </c>
      <c r="H20" s="48">
        <v>1</v>
      </c>
      <c r="I20" s="48"/>
      <c r="J20" s="48"/>
      <c r="K20" s="48">
        <v>1</v>
      </c>
      <c r="L20" s="48"/>
      <c r="M20" s="48"/>
      <c r="N20" s="48"/>
      <c r="O20" s="49">
        <v>10</v>
      </c>
      <c r="P20" s="48">
        <v>60</v>
      </c>
      <c r="Q20" s="48">
        <v>3</v>
      </c>
      <c r="R20" s="29">
        <f t="shared" si="1"/>
        <v>20</v>
      </c>
      <c r="S20" s="28">
        <f t="shared" si="2"/>
        <v>6</v>
      </c>
      <c r="T20" s="29">
        <f t="shared" si="3"/>
        <v>20</v>
      </c>
      <c r="U20" s="20">
        <v>2</v>
      </c>
      <c r="V20" s="33" t="s">
        <v>23</v>
      </c>
      <c r="W20" s="41">
        <v>5</v>
      </c>
    </row>
    <row r="21" spans="1:23" ht="14.25" customHeight="1" x14ac:dyDescent="0.7">
      <c r="A21" s="34" t="s">
        <v>64</v>
      </c>
      <c r="B21" s="48">
        <v>14</v>
      </c>
      <c r="C21" s="48">
        <v>14</v>
      </c>
      <c r="D21" s="48">
        <v>107</v>
      </c>
      <c r="E21" s="48">
        <v>38</v>
      </c>
      <c r="F21" s="48">
        <v>1</v>
      </c>
      <c r="G21" s="28">
        <f t="shared" si="0"/>
        <v>8.2307692307692299</v>
      </c>
      <c r="H21" s="48"/>
      <c r="I21" s="48"/>
      <c r="J21" s="48">
        <v>5</v>
      </c>
      <c r="K21" s="48">
        <v>4</v>
      </c>
      <c r="L21" s="48"/>
      <c r="M21" s="48"/>
      <c r="N21" s="48"/>
      <c r="O21" s="49">
        <v>2.2000000000000002</v>
      </c>
      <c r="P21" s="48">
        <v>22</v>
      </c>
      <c r="Q21" s="48">
        <v>0</v>
      </c>
      <c r="R21" s="29" t="str">
        <f t="shared" si="1"/>
        <v xml:space="preserve"> </v>
      </c>
      <c r="S21" s="28">
        <f t="shared" si="2"/>
        <v>10</v>
      </c>
      <c r="T21" s="29" t="str">
        <f t="shared" si="3"/>
        <v xml:space="preserve"> </v>
      </c>
      <c r="U21" s="20">
        <v>0</v>
      </c>
      <c r="V21" s="33" t="s">
        <v>23</v>
      </c>
      <c r="W21" s="41">
        <v>4</v>
      </c>
    </row>
    <row r="22" spans="1:23" ht="14.25" customHeight="1" x14ac:dyDescent="0.7">
      <c r="A22" s="34" t="s">
        <v>66</v>
      </c>
      <c r="B22" s="48">
        <v>6</v>
      </c>
      <c r="C22" s="48">
        <v>6</v>
      </c>
      <c r="D22" s="48">
        <v>112</v>
      </c>
      <c r="E22" s="48">
        <v>40</v>
      </c>
      <c r="F22" s="48">
        <v>2</v>
      </c>
      <c r="G22" s="28">
        <f t="shared" si="0"/>
        <v>28</v>
      </c>
      <c r="H22" s="48"/>
      <c r="I22" s="48"/>
      <c r="J22" s="48"/>
      <c r="K22" s="48">
        <v>3</v>
      </c>
      <c r="L22" s="48"/>
      <c r="M22" s="48"/>
      <c r="N22" s="48"/>
      <c r="O22" s="49">
        <v>33</v>
      </c>
      <c r="P22" s="48">
        <v>146</v>
      </c>
      <c r="Q22" s="48">
        <v>7</v>
      </c>
      <c r="R22" s="29">
        <f t="shared" si="1"/>
        <v>20.857142857142858</v>
      </c>
      <c r="S22" s="28">
        <f t="shared" si="2"/>
        <v>4.4242424242424239</v>
      </c>
      <c r="T22" s="29">
        <f t="shared" si="3"/>
        <v>28.285714285714285</v>
      </c>
      <c r="U22" s="20">
        <v>3</v>
      </c>
      <c r="V22" s="33" t="s">
        <v>23</v>
      </c>
      <c r="W22" s="41">
        <v>11</v>
      </c>
    </row>
    <row r="23" spans="1:23" ht="14.25" customHeight="1" x14ac:dyDescent="0.7">
      <c r="A23" s="34" t="s">
        <v>67</v>
      </c>
      <c r="B23" s="48">
        <v>3</v>
      </c>
      <c r="C23" s="48">
        <v>3</v>
      </c>
      <c r="D23" s="48">
        <v>34</v>
      </c>
      <c r="E23" s="48">
        <v>29</v>
      </c>
      <c r="F23" s="48">
        <v>1</v>
      </c>
      <c r="G23" s="28">
        <f t="shared" si="0"/>
        <v>17</v>
      </c>
      <c r="H23" s="48"/>
      <c r="I23" s="48"/>
      <c r="J23" s="48"/>
      <c r="K23" s="48"/>
      <c r="L23" s="48"/>
      <c r="M23" s="48"/>
      <c r="N23" s="48"/>
      <c r="O23" s="49">
        <v>10</v>
      </c>
      <c r="P23" s="48">
        <v>38</v>
      </c>
      <c r="Q23" s="48">
        <v>4</v>
      </c>
      <c r="R23" s="29">
        <f t="shared" si="1"/>
        <v>9.5</v>
      </c>
      <c r="S23" s="28">
        <f t="shared" si="2"/>
        <v>3.8</v>
      </c>
      <c r="T23" s="29">
        <f t="shared" si="3"/>
        <v>15</v>
      </c>
      <c r="U23" s="20">
        <v>4</v>
      </c>
      <c r="V23" s="33" t="s">
        <v>23</v>
      </c>
      <c r="W23" s="41">
        <v>23</v>
      </c>
    </row>
    <row r="24" spans="1:23" ht="14.25" customHeight="1" x14ac:dyDescent="0.7">
      <c r="A24" s="34" t="s">
        <v>73</v>
      </c>
      <c r="B24" s="48">
        <v>6</v>
      </c>
      <c r="C24" s="48">
        <v>4</v>
      </c>
      <c r="D24" s="48">
        <v>8</v>
      </c>
      <c r="E24" s="48">
        <v>4</v>
      </c>
      <c r="F24" s="48">
        <v>1</v>
      </c>
      <c r="G24" s="28">
        <f t="shared" si="0"/>
        <v>2.6666666666666665</v>
      </c>
      <c r="H24" s="48"/>
      <c r="I24" s="48"/>
      <c r="J24" s="48">
        <v>2</v>
      </c>
      <c r="K24" s="48">
        <v>1</v>
      </c>
      <c r="L24" s="48">
        <v>1</v>
      </c>
      <c r="M24" s="48"/>
      <c r="N24" s="48"/>
      <c r="O24" s="49">
        <v>31.4</v>
      </c>
      <c r="P24" s="48">
        <v>138</v>
      </c>
      <c r="Q24" s="48">
        <v>6</v>
      </c>
      <c r="R24" s="29">
        <f t="shared" si="1"/>
        <v>23</v>
      </c>
      <c r="S24" s="28">
        <f t="shared" si="2"/>
        <v>4.3949044585987265</v>
      </c>
      <c r="T24" s="29">
        <f t="shared" si="3"/>
        <v>31.666666666666668</v>
      </c>
      <c r="U24" s="20">
        <v>2</v>
      </c>
      <c r="V24" s="33" t="s">
        <v>23</v>
      </c>
      <c r="W24" s="41">
        <v>35</v>
      </c>
    </row>
    <row r="25" spans="1:23" ht="14.25" customHeight="1" x14ac:dyDescent="0.7">
      <c r="A25" s="34" t="s">
        <v>78</v>
      </c>
      <c r="B25" s="48">
        <v>1</v>
      </c>
      <c r="C25" s="48">
        <v>1</v>
      </c>
      <c r="D25" s="48">
        <v>3</v>
      </c>
      <c r="E25" s="48">
        <v>3</v>
      </c>
      <c r="F25" s="48">
        <v>0</v>
      </c>
      <c r="G25" s="28">
        <f t="shared" si="0"/>
        <v>3</v>
      </c>
      <c r="H25" s="48"/>
      <c r="I25" s="48"/>
      <c r="J25" s="48"/>
      <c r="K25" s="48">
        <v>1</v>
      </c>
      <c r="L25" s="48"/>
      <c r="M25" s="48"/>
      <c r="N25" s="48"/>
      <c r="O25" s="49">
        <v>0</v>
      </c>
      <c r="P25" s="34"/>
      <c r="Q25" s="34"/>
      <c r="R25" s="29" t="str">
        <f t="shared" si="1"/>
        <v xml:space="preserve"> </v>
      </c>
      <c r="S25" s="28" t="str">
        <f t="shared" si="2"/>
        <v xml:space="preserve"> </v>
      </c>
      <c r="T25" s="29" t="str">
        <f t="shared" si="3"/>
        <v xml:space="preserve"> </v>
      </c>
      <c r="U25" s="20"/>
      <c r="V25" s="33" t="s">
        <v>23</v>
      </c>
      <c r="W25" s="41"/>
    </row>
    <row r="26" spans="1:23" ht="14.25" customHeight="1" x14ac:dyDescent="0.7">
      <c r="A26" s="34" t="s">
        <v>86</v>
      </c>
      <c r="B26" s="48">
        <v>9</v>
      </c>
      <c r="C26" s="48">
        <v>8</v>
      </c>
      <c r="D26" s="48">
        <v>74</v>
      </c>
      <c r="E26" s="48">
        <v>30</v>
      </c>
      <c r="F26" s="48">
        <v>8</v>
      </c>
      <c r="G26" s="28" t="str">
        <f t="shared" si="0"/>
        <v/>
      </c>
      <c r="H26" s="48"/>
      <c r="I26" s="48"/>
      <c r="J26" s="48">
        <v>1</v>
      </c>
      <c r="K26" s="48">
        <v>9</v>
      </c>
      <c r="L26" s="48">
        <v>1</v>
      </c>
      <c r="M26" s="48"/>
      <c r="N26" s="48"/>
      <c r="O26" s="49">
        <v>48</v>
      </c>
      <c r="P26" s="48">
        <v>205</v>
      </c>
      <c r="Q26" s="48">
        <v>10</v>
      </c>
      <c r="R26" s="29">
        <f t="shared" si="1"/>
        <v>20.5</v>
      </c>
      <c r="S26" s="28">
        <f t="shared" si="2"/>
        <v>4.270833333333333</v>
      </c>
      <c r="T26" s="29">
        <f t="shared" si="3"/>
        <v>28.8</v>
      </c>
      <c r="U26" s="20">
        <v>4</v>
      </c>
      <c r="V26" s="33" t="s">
        <v>23</v>
      </c>
      <c r="W26" s="41">
        <v>17</v>
      </c>
    </row>
    <row r="27" spans="1:23" ht="14.25" customHeight="1" x14ac:dyDescent="0.7">
      <c r="A27" s="34" t="s">
        <v>87</v>
      </c>
      <c r="B27" s="48">
        <v>1</v>
      </c>
      <c r="C27" s="48">
        <v>1</v>
      </c>
      <c r="D27" s="48">
        <v>14</v>
      </c>
      <c r="E27" s="48">
        <v>14</v>
      </c>
      <c r="F27" s="48">
        <v>0</v>
      </c>
      <c r="G27" s="28">
        <f t="shared" si="0"/>
        <v>14</v>
      </c>
      <c r="H27" s="48"/>
      <c r="I27" s="48"/>
      <c r="J27" s="48"/>
      <c r="K27" s="48"/>
      <c r="L27" s="48"/>
      <c r="M27" s="48"/>
      <c r="N27" s="48"/>
      <c r="O27" s="49">
        <v>5.2</v>
      </c>
      <c r="P27" s="48">
        <v>30</v>
      </c>
      <c r="Q27" s="48">
        <v>2</v>
      </c>
      <c r="R27" s="29">
        <f t="shared" si="1"/>
        <v>15</v>
      </c>
      <c r="S27" s="28">
        <f t="shared" si="2"/>
        <v>5.7692307692307692</v>
      </c>
      <c r="T27" s="29">
        <f t="shared" si="3"/>
        <v>16</v>
      </c>
      <c r="U27" s="20">
        <v>2</v>
      </c>
      <c r="V27" s="33" t="s">
        <v>23</v>
      </c>
      <c r="W27" s="41">
        <v>30</v>
      </c>
    </row>
    <row r="28" spans="1:23" ht="14.25" customHeight="1" x14ac:dyDescent="0.7">
      <c r="A28" s="34" t="s">
        <v>96</v>
      </c>
      <c r="B28" s="48">
        <v>7</v>
      </c>
      <c r="C28" s="48">
        <v>6</v>
      </c>
      <c r="D28" s="48">
        <v>22</v>
      </c>
      <c r="E28" s="48">
        <v>11</v>
      </c>
      <c r="F28" s="48">
        <v>0</v>
      </c>
      <c r="G28" s="28">
        <f t="shared" si="0"/>
        <v>3.6666666666666665</v>
      </c>
      <c r="H28" s="48"/>
      <c r="I28" s="48"/>
      <c r="J28" s="48">
        <v>3</v>
      </c>
      <c r="K28" s="48">
        <v>4</v>
      </c>
      <c r="L28" s="48">
        <v>1</v>
      </c>
      <c r="M28" s="48"/>
      <c r="N28" s="48"/>
      <c r="O28" s="49">
        <v>12</v>
      </c>
      <c r="P28" s="48">
        <v>69</v>
      </c>
      <c r="Q28" s="48">
        <v>3</v>
      </c>
      <c r="R28" s="29">
        <f t="shared" si="1"/>
        <v>23</v>
      </c>
      <c r="S28" s="28">
        <f t="shared" si="2"/>
        <v>5.75</v>
      </c>
      <c r="T28" s="29">
        <f t="shared" si="3"/>
        <v>24</v>
      </c>
      <c r="U28" s="20">
        <v>2</v>
      </c>
      <c r="V28" s="33" t="s">
        <v>23</v>
      </c>
      <c r="W28" s="41">
        <v>9</v>
      </c>
    </row>
    <row r="29" spans="1:23" ht="14.25" customHeight="1" x14ac:dyDescent="0.7">
      <c r="A29" s="34" t="s">
        <v>101</v>
      </c>
      <c r="B29" s="48">
        <v>7</v>
      </c>
      <c r="C29" s="48">
        <v>7</v>
      </c>
      <c r="D29" s="48">
        <v>29</v>
      </c>
      <c r="E29" s="48">
        <v>12</v>
      </c>
      <c r="F29" s="48">
        <v>0</v>
      </c>
      <c r="G29" s="28">
        <f t="shared" si="0"/>
        <v>4.1428571428571432</v>
      </c>
      <c r="H29" s="48"/>
      <c r="I29" s="48"/>
      <c r="J29" s="48">
        <v>1</v>
      </c>
      <c r="K29" s="48">
        <v>4</v>
      </c>
      <c r="L29" s="48"/>
      <c r="M29" s="48"/>
      <c r="N29" s="48"/>
      <c r="O29" s="49">
        <v>4</v>
      </c>
      <c r="P29" s="48">
        <v>38</v>
      </c>
      <c r="Q29" s="48">
        <v>1</v>
      </c>
      <c r="R29" s="29">
        <f t="shared" si="1"/>
        <v>38</v>
      </c>
      <c r="S29" s="28">
        <f t="shared" si="2"/>
        <v>9.5</v>
      </c>
      <c r="T29" s="29">
        <f t="shared" si="3"/>
        <v>24</v>
      </c>
      <c r="U29" s="20">
        <v>1</v>
      </c>
      <c r="V29" s="33" t="s">
        <v>23</v>
      </c>
      <c r="W29" s="41">
        <v>38</v>
      </c>
    </row>
    <row r="30" spans="1:23" ht="14.25" customHeight="1" x14ac:dyDescent="0.7">
      <c r="A30" s="34" t="s">
        <v>104</v>
      </c>
      <c r="B30" s="48">
        <v>8</v>
      </c>
      <c r="C30" s="48">
        <v>8</v>
      </c>
      <c r="D30" s="48">
        <v>128</v>
      </c>
      <c r="E30" s="48">
        <v>61</v>
      </c>
      <c r="F30" s="48">
        <v>0</v>
      </c>
      <c r="G30" s="28">
        <f t="shared" si="0"/>
        <v>16</v>
      </c>
      <c r="H30" s="48">
        <v>1</v>
      </c>
      <c r="I30" s="48"/>
      <c r="J30" s="48">
        <v>2</v>
      </c>
      <c r="K30" s="48">
        <v>3</v>
      </c>
      <c r="L30" s="48">
        <v>1</v>
      </c>
      <c r="M30" s="48"/>
      <c r="N30" s="48"/>
      <c r="O30" s="49">
        <v>30</v>
      </c>
      <c r="P30" s="48">
        <v>193</v>
      </c>
      <c r="Q30" s="48">
        <v>7</v>
      </c>
      <c r="R30" s="29">
        <f t="shared" si="1"/>
        <v>27.571428571428573</v>
      </c>
      <c r="S30" s="28">
        <f t="shared" si="2"/>
        <v>6.4333333333333336</v>
      </c>
      <c r="T30" s="29">
        <f t="shared" si="3"/>
        <v>25.714285714285715</v>
      </c>
      <c r="U30" s="20">
        <v>3</v>
      </c>
      <c r="V30" s="33" t="s">
        <v>23</v>
      </c>
      <c r="W30" s="41">
        <v>53</v>
      </c>
    </row>
    <row r="31" spans="1:23" ht="14.25" customHeight="1" x14ac:dyDescent="0.7">
      <c r="A31" s="34" t="s">
        <v>105</v>
      </c>
      <c r="B31" s="48">
        <v>3</v>
      </c>
      <c r="C31" s="48">
        <v>3</v>
      </c>
      <c r="D31" s="48">
        <v>124</v>
      </c>
      <c r="E31" s="48">
        <v>65</v>
      </c>
      <c r="F31" s="48">
        <v>0</v>
      </c>
      <c r="G31" s="28">
        <f t="shared" si="0"/>
        <v>41.333333333333336</v>
      </c>
      <c r="H31" s="48">
        <v>2</v>
      </c>
      <c r="I31" s="48"/>
      <c r="J31" s="48"/>
      <c r="K31" s="48">
        <v>4</v>
      </c>
      <c r="L31" s="48"/>
      <c r="M31" s="48"/>
      <c r="N31" s="48"/>
      <c r="O31" s="49">
        <v>11</v>
      </c>
      <c r="P31" s="48">
        <v>40</v>
      </c>
      <c r="Q31" s="48">
        <v>2</v>
      </c>
      <c r="R31" s="29">
        <f t="shared" si="1"/>
        <v>20</v>
      </c>
      <c r="S31" s="28">
        <f t="shared" si="2"/>
        <v>3.6363636363636362</v>
      </c>
      <c r="T31" s="29">
        <f t="shared" si="3"/>
        <v>33</v>
      </c>
      <c r="U31" s="20">
        <v>1</v>
      </c>
      <c r="V31" s="33" t="s">
        <v>23</v>
      </c>
      <c r="W31" s="41">
        <v>8</v>
      </c>
    </row>
    <row r="32" spans="1:23" ht="14.25" customHeight="1" x14ac:dyDescent="0.7">
      <c r="A32" s="34" t="s">
        <v>112</v>
      </c>
      <c r="B32" s="48">
        <v>10</v>
      </c>
      <c r="C32" s="48">
        <v>10</v>
      </c>
      <c r="D32" s="48">
        <v>133</v>
      </c>
      <c r="E32" s="48">
        <v>49</v>
      </c>
      <c r="F32" s="48"/>
      <c r="G32" s="28">
        <f t="shared" si="0"/>
        <v>13.3</v>
      </c>
      <c r="H32" s="48"/>
      <c r="I32" s="48"/>
      <c r="J32" s="48">
        <v>3</v>
      </c>
      <c r="K32" s="48">
        <v>2</v>
      </c>
      <c r="L32" s="48"/>
      <c r="M32" s="48"/>
      <c r="N32" s="48"/>
      <c r="O32" s="49">
        <v>0</v>
      </c>
      <c r="R32" s="29" t="str">
        <f t="shared" si="1"/>
        <v xml:space="preserve"> </v>
      </c>
      <c r="S32" s="28" t="str">
        <f t="shared" si="2"/>
        <v xml:space="preserve"> </v>
      </c>
      <c r="T32" s="29" t="str">
        <f t="shared" si="3"/>
        <v xml:space="preserve"> </v>
      </c>
      <c r="U32" s="20"/>
      <c r="V32" s="33" t="s">
        <v>23</v>
      </c>
      <c r="W32" s="41"/>
    </row>
  </sheetData>
  <autoFilter ref="A1:W32" xr:uid="{00000000-0009-0000-0000-000009000000}"/>
  <mergeCells count="1">
    <mergeCell ref="U1:W1"/>
  </mergeCells>
  <dataValidations count="1">
    <dataValidation type="list" allowBlank="1" showErrorMessage="1" sqref="W2" xr:uid="{00000000-0002-0000-0900-000000000000}">
      <formula1>Player</formula1>
    </dataValidation>
  </dataValidations>
  <pageMargins left="0.7" right="0.7" top="0.75" bottom="0.75" header="0" footer="0"/>
  <pageSetup orientation="landscape" r:id="rId1"/>
  <headerFooter>
    <oddHeader>&amp;C000000NVCC 2019 Season Stats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92D050"/>
  </sheetPr>
  <dimension ref="A1:W3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1796875" defaultRowHeight="15" customHeight="1" x14ac:dyDescent="0.55000000000000004"/>
  <cols>
    <col min="1" max="1" width="17.68359375" customWidth="1"/>
    <col min="2" max="5" width="8.68359375" customWidth="1"/>
    <col min="6" max="6" width="10.26171875" customWidth="1"/>
    <col min="7" max="7" width="8.26171875" customWidth="1"/>
    <col min="8" max="20" width="8.68359375" customWidth="1"/>
    <col min="21" max="21" width="5.26171875" customWidth="1"/>
    <col min="22" max="22" width="3.68359375" customWidth="1"/>
    <col min="23" max="23" width="6" customWidth="1"/>
    <col min="24" max="26" width="8.68359375" customWidth="1"/>
  </cols>
  <sheetData>
    <row r="1" spans="1:23" ht="14.25" customHeight="1" x14ac:dyDescent="0.55000000000000004">
      <c r="A1" s="24" t="s">
        <v>0</v>
      </c>
      <c r="B1" s="25" t="str">
        <f>'ALL TIME'!B1</f>
        <v>Matches</v>
      </c>
      <c r="C1" s="25" t="str">
        <f>'ALL TIME'!C1</f>
        <v>Innings</v>
      </c>
      <c r="D1" s="25" t="str">
        <f>'ALL TIME'!D1</f>
        <v>Runs</v>
      </c>
      <c r="E1" s="25" t="str">
        <f>'ALL TIME'!E1</f>
        <v>High</v>
      </c>
      <c r="F1" s="43" t="str">
        <f>'ALL TIME'!F1</f>
        <v>Not Out</v>
      </c>
      <c r="G1" s="26" t="str">
        <f>'ALL TIME'!G1</f>
        <v>Avg</v>
      </c>
      <c r="H1" s="25" t="str">
        <f>'ALL TIME'!H1</f>
        <v>50s</v>
      </c>
      <c r="I1" s="25" t="str">
        <f>'ALL TIME'!I1</f>
        <v>100s</v>
      </c>
      <c r="J1" s="25" t="str">
        <f>'ALL TIME'!L1</f>
        <v>Ducks</v>
      </c>
      <c r="K1" s="25" t="str">
        <f>'ALL TIME'!M1</f>
        <v>Catches</v>
      </c>
      <c r="L1" s="25" t="str">
        <f>'ALL TIME'!N1</f>
        <v>Run
Outs</v>
      </c>
      <c r="M1" s="25" t="str">
        <f>'ALL TIME'!O1</f>
        <v>Stumps</v>
      </c>
      <c r="N1" s="25"/>
      <c r="O1" s="27" t="str">
        <f>'ALL TIME'!Q1</f>
        <v>Overs</v>
      </c>
      <c r="P1" s="25" t="str">
        <f>'ALL TIME'!R1</f>
        <v>Runs</v>
      </c>
      <c r="Q1" s="25" t="str">
        <f>'ALL TIME'!S1</f>
        <v>Wickets</v>
      </c>
      <c r="R1" s="26" t="str">
        <f>'ALL TIME'!T1</f>
        <v>Avg</v>
      </c>
      <c r="S1" s="26" t="str">
        <f>'ALL TIME'!U1</f>
        <v>Econ</v>
      </c>
      <c r="T1" s="26" t="str">
        <f>'ALL TIME'!V1</f>
        <v>SR</v>
      </c>
      <c r="U1" s="115" t="s">
        <v>18</v>
      </c>
      <c r="V1" s="118"/>
      <c r="W1" s="119"/>
    </row>
    <row r="2" spans="1:23" ht="14.25" customHeight="1" x14ac:dyDescent="0.7">
      <c r="A2" s="34" t="s">
        <v>22</v>
      </c>
      <c r="B2" s="44">
        <v>6</v>
      </c>
      <c r="C2" s="44">
        <v>5</v>
      </c>
      <c r="D2" s="44">
        <v>35</v>
      </c>
      <c r="E2" s="45">
        <v>14</v>
      </c>
      <c r="F2" s="44"/>
      <c r="G2" s="28">
        <f t="shared" ref="G2:G37" si="0">IFERROR(D2/(C2-F2),"")</f>
        <v>7</v>
      </c>
      <c r="H2" s="44"/>
      <c r="I2" s="44"/>
      <c r="J2" s="44">
        <v>1</v>
      </c>
      <c r="K2" s="44">
        <v>2</v>
      </c>
      <c r="L2" s="44"/>
      <c r="M2" s="44"/>
      <c r="N2" s="44"/>
      <c r="O2" s="44">
        <v>1.1000000000000001</v>
      </c>
      <c r="P2" s="44">
        <v>6</v>
      </c>
      <c r="Q2" s="44">
        <v>1</v>
      </c>
      <c r="R2" s="29">
        <f t="shared" ref="R2:R37" si="1">IFERROR(P2/Q2," ")</f>
        <v>6</v>
      </c>
      <c r="S2" s="28">
        <f t="shared" ref="S2:S37" si="2">IFERROR(P2/O2," ")</f>
        <v>5.4545454545454541</v>
      </c>
      <c r="T2" s="29">
        <f t="shared" ref="T2:T37" si="3">IFERROR(((TRUNC(O2)*6)+(MOD(O2,1)*10))/Q2," ")</f>
        <v>7.0000000000000009</v>
      </c>
      <c r="U2" s="30">
        <v>1</v>
      </c>
      <c r="V2" s="33" t="s">
        <v>23</v>
      </c>
      <c r="W2" s="32">
        <v>2</v>
      </c>
    </row>
    <row r="3" spans="1:23" ht="14.25" customHeight="1" x14ac:dyDescent="0.7">
      <c r="A3" s="34" t="s">
        <v>24</v>
      </c>
      <c r="B3" s="44">
        <v>4</v>
      </c>
      <c r="C3" s="44">
        <v>4</v>
      </c>
      <c r="D3" s="44">
        <v>25</v>
      </c>
      <c r="E3" s="45">
        <v>14</v>
      </c>
      <c r="F3" s="44"/>
      <c r="G3" s="28">
        <f t="shared" si="0"/>
        <v>6.25</v>
      </c>
      <c r="H3" s="44"/>
      <c r="I3" s="44"/>
      <c r="J3" s="44">
        <v>1</v>
      </c>
      <c r="K3" s="44">
        <v>1</v>
      </c>
      <c r="L3" s="44"/>
      <c r="M3" s="44"/>
      <c r="N3" s="44"/>
      <c r="O3" s="44">
        <v>12</v>
      </c>
      <c r="P3" s="44">
        <v>74</v>
      </c>
      <c r="Q3" s="44">
        <v>2</v>
      </c>
      <c r="R3" s="29">
        <f t="shared" si="1"/>
        <v>37</v>
      </c>
      <c r="S3" s="28">
        <f t="shared" si="2"/>
        <v>6.166666666666667</v>
      </c>
      <c r="T3" s="29">
        <f t="shared" si="3"/>
        <v>36</v>
      </c>
      <c r="U3" s="30">
        <v>1</v>
      </c>
      <c r="V3" s="33" t="s">
        <v>23</v>
      </c>
      <c r="W3" s="32">
        <v>22</v>
      </c>
    </row>
    <row r="4" spans="1:23" ht="14.25" customHeight="1" x14ac:dyDescent="0.7">
      <c r="A4" s="34" t="s">
        <v>27</v>
      </c>
      <c r="B4" s="44">
        <f>9</f>
        <v>9</v>
      </c>
      <c r="C4" s="44">
        <v>8</v>
      </c>
      <c r="D4" s="44">
        <v>71</v>
      </c>
      <c r="E4" s="44">
        <v>19</v>
      </c>
      <c r="F4" s="44">
        <v>1</v>
      </c>
      <c r="G4" s="28">
        <f t="shared" si="0"/>
        <v>10.142857142857142</v>
      </c>
      <c r="H4" s="44"/>
      <c r="I4" s="44"/>
      <c r="J4" s="44"/>
      <c r="K4" s="44">
        <v>2</v>
      </c>
      <c r="L4" s="44">
        <f>1</f>
        <v>1</v>
      </c>
      <c r="M4" s="44"/>
      <c r="N4" s="44"/>
      <c r="O4" s="44"/>
      <c r="P4" s="44"/>
      <c r="Q4" s="44"/>
      <c r="R4" s="29" t="str">
        <f t="shared" si="1"/>
        <v xml:space="preserve"> </v>
      </c>
      <c r="S4" s="28" t="str">
        <f t="shared" si="2"/>
        <v xml:space="preserve"> </v>
      </c>
      <c r="T4" s="29" t="str">
        <f t="shared" si="3"/>
        <v xml:space="preserve"> </v>
      </c>
      <c r="U4" s="30"/>
      <c r="V4" s="31"/>
      <c r="W4" s="32"/>
    </row>
    <row r="5" spans="1:23" ht="14.25" customHeight="1" x14ac:dyDescent="0.7">
      <c r="A5" s="34" t="s">
        <v>28</v>
      </c>
      <c r="B5" s="44">
        <f>7</f>
        <v>7</v>
      </c>
      <c r="C5" s="44">
        <f>4</f>
        <v>4</v>
      </c>
      <c r="D5" s="44">
        <v>45</v>
      </c>
      <c r="E5" s="44">
        <v>27</v>
      </c>
      <c r="F5" s="44">
        <v>1</v>
      </c>
      <c r="G5" s="28">
        <f t="shared" si="0"/>
        <v>15</v>
      </c>
      <c r="H5" s="44"/>
      <c r="I5" s="44"/>
      <c r="J5" s="44"/>
      <c r="K5" s="44">
        <v>1</v>
      </c>
      <c r="L5" s="44"/>
      <c r="M5" s="44"/>
      <c r="N5" s="44"/>
      <c r="O5" s="44">
        <v>24.2</v>
      </c>
      <c r="P5" s="44">
        <v>146</v>
      </c>
      <c r="Q5" s="44">
        <v>6</v>
      </c>
      <c r="R5" s="29">
        <f t="shared" si="1"/>
        <v>24.333333333333332</v>
      </c>
      <c r="S5" s="28">
        <f t="shared" si="2"/>
        <v>6.0330578512396693</v>
      </c>
      <c r="T5" s="29">
        <f t="shared" si="3"/>
        <v>24.333333333333332</v>
      </c>
      <c r="U5" s="30">
        <v>2</v>
      </c>
      <c r="V5" s="33" t="s">
        <v>23</v>
      </c>
      <c r="W5" s="32">
        <v>19</v>
      </c>
    </row>
    <row r="6" spans="1:23" ht="14.25" customHeight="1" x14ac:dyDescent="0.7">
      <c r="A6" s="34" t="s">
        <v>29</v>
      </c>
      <c r="B6" s="44">
        <f>6</f>
        <v>6</v>
      </c>
      <c r="C6" s="44">
        <f>5</f>
        <v>5</v>
      </c>
      <c r="D6" s="44">
        <v>16</v>
      </c>
      <c r="E6" s="44">
        <v>7</v>
      </c>
      <c r="F6" s="44">
        <v>0</v>
      </c>
      <c r="G6" s="28">
        <f t="shared" si="0"/>
        <v>3.2</v>
      </c>
      <c r="H6" s="44"/>
      <c r="I6" s="44"/>
      <c r="J6" s="44">
        <v>1</v>
      </c>
      <c r="K6" s="44">
        <v>5</v>
      </c>
      <c r="L6" s="44"/>
      <c r="M6" s="44">
        <v>1</v>
      </c>
      <c r="N6" s="44"/>
      <c r="O6" s="44"/>
      <c r="P6" s="44"/>
      <c r="Q6" s="44"/>
      <c r="R6" s="29" t="str">
        <f t="shared" si="1"/>
        <v xml:space="preserve"> </v>
      </c>
      <c r="S6" s="28" t="str">
        <f t="shared" si="2"/>
        <v xml:space="preserve"> </v>
      </c>
      <c r="T6" s="29" t="str">
        <f t="shared" si="3"/>
        <v xml:space="preserve"> </v>
      </c>
      <c r="U6" s="30"/>
      <c r="V6" s="31"/>
      <c r="W6" s="32"/>
    </row>
    <row r="7" spans="1:23" ht="14.25" customHeight="1" x14ac:dyDescent="0.7">
      <c r="A7" s="34" t="s">
        <v>34</v>
      </c>
      <c r="B7" s="44">
        <f>1</f>
        <v>1</v>
      </c>
      <c r="C7" s="44">
        <v>1</v>
      </c>
      <c r="D7" s="44">
        <v>7</v>
      </c>
      <c r="E7" s="44">
        <v>7</v>
      </c>
      <c r="F7" s="44"/>
      <c r="G7" s="28">
        <f t="shared" si="0"/>
        <v>7</v>
      </c>
      <c r="H7" s="44"/>
      <c r="I7" s="44"/>
      <c r="J7" s="44"/>
      <c r="K7" s="44">
        <v>1</v>
      </c>
      <c r="L7" s="44"/>
      <c r="M7" s="44"/>
      <c r="N7" s="44"/>
      <c r="O7" s="44"/>
      <c r="P7" s="44"/>
      <c r="Q7" s="44"/>
      <c r="R7" s="29" t="str">
        <f t="shared" si="1"/>
        <v xml:space="preserve"> </v>
      </c>
      <c r="S7" s="28" t="str">
        <f t="shared" si="2"/>
        <v xml:space="preserve"> </v>
      </c>
      <c r="T7" s="29" t="str">
        <f t="shared" si="3"/>
        <v xml:space="preserve"> </v>
      </c>
      <c r="U7" s="30"/>
      <c r="V7" s="31"/>
      <c r="W7" s="32"/>
    </row>
    <row r="8" spans="1:23" ht="14.25" customHeight="1" x14ac:dyDescent="0.7">
      <c r="A8" s="34" t="s">
        <v>35</v>
      </c>
      <c r="B8" s="44">
        <f>13</f>
        <v>13</v>
      </c>
      <c r="C8" s="44">
        <f>11</f>
        <v>11</v>
      </c>
      <c r="D8" s="44">
        <v>77</v>
      </c>
      <c r="E8" s="44">
        <f>21</f>
        <v>21</v>
      </c>
      <c r="F8" s="44">
        <f>4</f>
        <v>4</v>
      </c>
      <c r="G8" s="28">
        <f t="shared" si="0"/>
        <v>11</v>
      </c>
      <c r="H8" s="44"/>
      <c r="I8" s="44"/>
      <c r="J8" s="44">
        <v>1</v>
      </c>
      <c r="K8" s="44">
        <f>6</f>
        <v>6</v>
      </c>
      <c r="L8" s="44"/>
      <c r="M8" s="44"/>
      <c r="N8" s="44"/>
      <c r="O8" s="44">
        <v>4</v>
      </c>
      <c r="P8" s="44">
        <v>45</v>
      </c>
      <c r="Q8" s="44">
        <v>1</v>
      </c>
      <c r="R8" s="29">
        <f t="shared" si="1"/>
        <v>45</v>
      </c>
      <c r="S8" s="28">
        <f t="shared" si="2"/>
        <v>11.25</v>
      </c>
      <c r="T8" s="29">
        <f t="shared" si="3"/>
        <v>24</v>
      </c>
      <c r="U8" s="30">
        <v>1</v>
      </c>
      <c r="V8" s="33" t="s">
        <v>23</v>
      </c>
      <c r="W8" s="32">
        <v>24</v>
      </c>
    </row>
    <row r="9" spans="1:23" ht="14.25" customHeight="1" x14ac:dyDescent="0.7">
      <c r="A9" s="34" t="s">
        <v>38</v>
      </c>
      <c r="B9" s="44">
        <f>15</f>
        <v>15</v>
      </c>
      <c r="C9" s="44">
        <v>15</v>
      </c>
      <c r="D9" s="44">
        <v>266</v>
      </c>
      <c r="E9" s="44">
        <v>55</v>
      </c>
      <c r="F9" s="44"/>
      <c r="G9" s="28">
        <f t="shared" si="0"/>
        <v>17.733333333333334</v>
      </c>
      <c r="H9" s="44">
        <v>1</v>
      </c>
      <c r="I9" s="44"/>
      <c r="J9" s="44">
        <v>2</v>
      </c>
      <c r="K9" s="44">
        <v>9</v>
      </c>
      <c r="L9" s="44">
        <v>1</v>
      </c>
      <c r="M9" s="44"/>
      <c r="N9" s="44"/>
      <c r="O9" s="44">
        <v>69.099999999999994</v>
      </c>
      <c r="P9" s="44">
        <v>373</v>
      </c>
      <c r="Q9" s="44">
        <v>19</v>
      </c>
      <c r="R9" s="29">
        <f t="shared" si="1"/>
        <v>19.631578947368421</v>
      </c>
      <c r="S9" s="28">
        <f t="shared" si="2"/>
        <v>5.3979739507959481</v>
      </c>
      <c r="T9" s="29">
        <f t="shared" si="3"/>
        <v>21.84210526315789</v>
      </c>
      <c r="U9" s="30">
        <v>3</v>
      </c>
      <c r="V9" s="33" t="s">
        <v>23</v>
      </c>
      <c r="W9" s="32">
        <v>23</v>
      </c>
    </row>
    <row r="10" spans="1:23" ht="14.25" customHeight="1" x14ac:dyDescent="0.7">
      <c r="A10" s="34" t="s">
        <v>43</v>
      </c>
      <c r="B10" s="44">
        <v>5</v>
      </c>
      <c r="C10" s="44">
        <v>5</v>
      </c>
      <c r="D10" s="44">
        <v>22</v>
      </c>
      <c r="E10" s="44">
        <v>10</v>
      </c>
      <c r="F10" s="44">
        <v>1</v>
      </c>
      <c r="G10" s="28">
        <f t="shared" si="0"/>
        <v>5.5</v>
      </c>
      <c r="H10" s="44"/>
      <c r="I10" s="44"/>
      <c r="J10" s="44">
        <v>1</v>
      </c>
      <c r="K10" s="44">
        <v>3</v>
      </c>
      <c r="L10" s="44"/>
      <c r="M10" s="44"/>
      <c r="N10" s="44"/>
      <c r="O10" s="44"/>
      <c r="P10" s="44"/>
      <c r="Q10" s="44"/>
      <c r="R10" s="29" t="str">
        <f t="shared" si="1"/>
        <v xml:space="preserve"> </v>
      </c>
      <c r="S10" s="28" t="str">
        <f t="shared" si="2"/>
        <v xml:space="preserve"> </v>
      </c>
      <c r="T10" s="29" t="str">
        <f t="shared" si="3"/>
        <v xml:space="preserve"> </v>
      </c>
      <c r="U10" s="30"/>
      <c r="V10" s="31"/>
      <c r="W10" s="32"/>
    </row>
    <row r="11" spans="1:23" ht="14.25" customHeight="1" x14ac:dyDescent="0.7">
      <c r="A11" s="34" t="s">
        <v>45</v>
      </c>
      <c r="B11" s="44">
        <f>15</f>
        <v>15</v>
      </c>
      <c r="C11" s="44">
        <v>14</v>
      </c>
      <c r="D11" s="44">
        <v>351</v>
      </c>
      <c r="E11" s="44">
        <v>67</v>
      </c>
      <c r="F11" s="44">
        <v>3</v>
      </c>
      <c r="G11" s="28">
        <f t="shared" si="0"/>
        <v>31.90909090909091</v>
      </c>
      <c r="H11" s="44">
        <v>1</v>
      </c>
      <c r="I11" s="44"/>
      <c r="J11" s="44">
        <v>2</v>
      </c>
      <c r="K11" s="44">
        <v>7</v>
      </c>
      <c r="L11" s="44"/>
      <c r="M11" s="44"/>
      <c r="N11" s="44"/>
      <c r="O11" s="44">
        <v>86.3</v>
      </c>
      <c r="P11" s="44">
        <v>361</v>
      </c>
      <c r="Q11" s="44">
        <v>24</v>
      </c>
      <c r="R11" s="29">
        <f t="shared" si="1"/>
        <v>15.041666666666666</v>
      </c>
      <c r="S11" s="28">
        <f t="shared" si="2"/>
        <v>4.1830822711471614</v>
      </c>
      <c r="T11" s="29">
        <f t="shared" si="3"/>
        <v>21.625</v>
      </c>
      <c r="U11" s="30">
        <v>3</v>
      </c>
      <c r="V11" s="33" t="s">
        <v>23</v>
      </c>
      <c r="W11" s="32">
        <v>24</v>
      </c>
    </row>
    <row r="12" spans="1:23" ht="14.25" customHeight="1" x14ac:dyDescent="0.7">
      <c r="A12" s="34" t="s">
        <v>47</v>
      </c>
      <c r="B12" s="44">
        <v>9</v>
      </c>
      <c r="C12" s="44">
        <v>5</v>
      </c>
      <c r="D12" s="44">
        <v>7</v>
      </c>
      <c r="E12" s="44">
        <v>4</v>
      </c>
      <c r="F12" s="44">
        <v>3</v>
      </c>
      <c r="G12" s="28">
        <f t="shared" si="0"/>
        <v>3.5</v>
      </c>
      <c r="H12" s="44"/>
      <c r="I12" s="44"/>
      <c r="J12" s="44">
        <v>2</v>
      </c>
      <c r="K12" s="44">
        <v>1</v>
      </c>
      <c r="L12" s="44"/>
      <c r="M12" s="44"/>
      <c r="N12" s="44"/>
      <c r="O12" s="44">
        <v>16.5</v>
      </c>
      <c r="P12" s="44">
        <v>131</v>
      </c>
      <c r="Q12" s="44">
        <v>3</v>
      </c>
      <c r="R12" s="29">
        <f t="shared" si="1"/>
        <v>43.666666666666664</v>
      </c>
      <c r="S12" s="28">
        <f t="shared" si="2"/>
        <v>7.9393939393939394</v>
      </c>
      <c r="T12" s="29">
        <f t="shared" si="3"/>
        <v>33.666666666666664</v>
      </c>
      <c r="U12" s="30">
        <v>1</v>
      </c>
      <c r="V12" s="33" t="s">
        <v>23</v>
      </c>
      <c r="W12" s="32">
        <v>5</v>
      </c>
    </row>
    <row r="13" spans="1:23" ht="14.25" customHeight="1" x14ac:dyDescent="0.7">
      <c r="A13" s="34" t="s">
        <v>49</v>
      </c>
      <c r="B13" s="44">
        <f t="shared" ref="B13:C13" si="4">6</f>
        <v>6</v>
      </c>
      <c r="C13" s="44">
        <f t="shared" si="4"/>
        <v>6</v>
      </c>
      <c r="D13" s="44">
        <f>76</f>
        <v>76</v>
      </c>
      <c r="E13" s="44">
        <f>27</f>
        <v>27</v>
      </c>
      <c r="F13" s="44">
        <f>2</f>
        <v>2</v>
      </c>
      <c r="G13" s="28">
        <f t="shared" si="0"/>
        <v>19</v>
      </c>
      <c r="H13" s="44"/>
      <c r="I13" s="44"/>
      <c r="J13" s="44"/>
      <c r="K13" s="44">
        <v>4</v>
      </c>
      <c r="L13" s="44">
        <f>1</f>
        <v>1</v>
      </c>
      <c r="M13" s="44"/>
      <c r="N13" s="44"/>
      <c r="O13" s="44">
        <v>33.4</v>
      </c>
      <c r="P13" s="44">
        <v>128</v>
      </c>
      <c r="Q13" s="44">
        <v>10</v>
      </c>
      <c r="R13" s="29">
        <f t="shared" si="1"/>
        <v>12.8</v>
      </c>
      <c r="S13" s="28">
        <f t="shared" si="2"/>
        <v>3.8323353293413174</v>
      </c>
      <c r="T13" s="29">
        <f t="shared" si="3"/>
        <v>20.2</v>
      </c>
      <c r="U13" s="30">
        <v>4</v>
      </c>
      <c r="V13" s="33" t="s">
        <v>23</v>
      </c>
      <c r="W13" s="32">
        <v>25</v>
      </c>
    </row>
    <row r="14" spans="1:23" ht="14.25" customHeight="1" x14ac:dyDescent="0.7">
      <c r="A14" s="34" t="s">
        <v>50</v>
      </c>
      <c r="B14" s="44">
        <f>2</f>
        <v>2</v>
      </c>
      <c r="C14" s="44">
        <v>2</v>
      </c>
      <c r="D14" s="44">
        <v>39</v>
      </c>
      <c r="E14" s="44">
        <v>37</v>
      </c>
      <c r="F14" s="44">
        <v>1</v>
      </c>
      <c r="G14" s="28">
        <f t="shared" si="0"/>
        <v>39</v>
      </c>
      <c r="H14" s="44"/>
      <c r="I14" s="44"/>
      <c r="J14" s="44"/>
      <c r="K14" s="44"/>
      <c r="L14" s="44"/>
      <c r="M14" s="44"/>
      <c r="N14" s="44"/>
      <c r="O14" s="44">
        <f>12</f>
        <v>12</v>
      </c>
      <c r="P14" s="44">
        <v>34</v>
      </c>
      <c r="Q14" s="44">
        <v>3</v>
      </c>
      <c r="R14" s="29">
        <f t="shared" si="1"/>
        <v>11.333333333333334</v>
      </c>
      <c r="S14" s="28">
        <f t="shared" si="2"/>
        <v>2.8333333333333335</v>
      </c>
      <c r="T14" s="29">
        <f t="shared" si="3"/>
        <v>24</v>
      </c>
      <c r="U14" s="30">
        <v>2</v>
      </c>
      <c r="V14" s="33" t="s">
        <v>23</v>
      </c>
      <c r="W14" s="32">
        <v>21</v>
      </c>
    </row>
    <row r="15" spans="1:23" ht="14.25" customHeight="1" x14ac:dyDescent="0.7">
      <c r="A15" s="34" t="s">
        <v>51</v>
      </c>
      <c r="B15" s="44">
        <f>13</f>
        <v>13</v>
      </c>
      <c r="C15" s="44">
        <v>11</v>
      </c>
      <c r="D15" s="44">
        <v>45</v>
      </c>
      <c r="E15" s="44">
        <v>10</v>
      </c>
      <c r="F15" s="44">
        <v>1</v>
      </c>
      <c r="G15" s="28">
        <f t="shared" si="0"/>
        <v>4.5</v>
      </c>
      <c r="H15" s="44"/>
      <c r="I15" s="44"/>
      <c r="J15" s="44">
        <v>3</v>
      </c>
      <c r="K15" s="44">
        <v>2</v>
      </c>
      <c r="L15" s="44"/>
      <c r="M15" s="44">
        <v>2</v>
      </c>
      <c r="N15" s="44"/>
      <c r="O15" s="44">
        <v>2</v>
      </c>
      <c r="P15" s="44">
        <v>9</v>
      </c>
      <c r="Q15" s="44">
        <v>1</v>
      </c>
      <c r="R15" s="29">
        <f t="shared" si="1"/>
        <v>9</v>
      </c>
      <c r="S15" s="28">
        <f t="shared" si="2"/>
        <v>4.5</v>
      </c>
      <c r="T15" s="29">
        <f t="shared" si="3"/>
        <v>12</v>
      </c>
      <c r="U15" s="30">
        <v>1</v>
      </c>
      <c r="V15" s="33" t="s">
        <v>23</v>
      </c>
      <c r="W15" s="32">
        <v>9</v>
      </c>
    </row>
    <row r="16" spans="1:23" ht="14.25" customHeight="1" x14ac:dyDescent="0.7">
      <c r="A16" s="34" t="s">
        <v>53</v>
      </c>
      <c r="B16" s="44">
        <v>8</v>
      </c>
      <c r="C16" s="44">
        <v>8</v>
      </c>
      <c r="D16" s="44">
        <v>58</v>
      </c>
      <c r="E16" s="44">
        <v>18</v>
      </c>
      <c r="F16" s="44">
        <v>3</v>
      </c>
      <c r="G16" s="28">
        <f t="shared" si="0"/>
        <v>11.6</v>
      </c>
      <c r="H16" s="44"/>
      <c r="I16" s="44"/>
      <c r="J16" s="44"/>
      <c r="K16" s="44"/>
      <c r="L16" s="44"/>
      <c r="M16" s="44"/>
      <c r="N16" s="44"/>
      <c r="O16" s="44">
        <v>12</v>
      </c>
      <c r="P16" s="44">
        <v>72</v>
      </c>
      <c r="Q16" s="44">
        <v>4</v>
      </c>
      <c r="R16" s="29">
        <f t="shared" si="1"/>
        <v>18</v>
      </c>
      <c r="S16" s="28">
        <f t="shared" si="2"/>
        <v>6</v>
      </c>
      <c r="T16" s="29">
        <f t="shared" si="3"/>
        <v>18</v>
      </c>
      <c r="U16" s="30">
        <v>2</v>
      </c>
      <c r="V16" s="33" t="s">
        <v>23</v>
      </c>
      <c r="W16" s="32">
        <v>27</v>
      </c>
    </row>
    <row r="17" spans="1:23" ht="14.25" customHeight="1" x14ac:dyDescent="0.7">
      <c r="A17" s="34" t="s">
        <v>54</v>
      </c>
      <c r="B17" s="44">
        <v>2</v>
      </c>
      <c r="C17" s="44">
        <v>2</v>
      </c>
      <c r="D17" s="44">
        <v>13</v>
      </c>
      <c r="E17" s="44">
        <v>12</v>
      </c>
      <c r="F17" s="44"/>
      <c r="G17" s="28">
        <f t="shared" si="0"/>
        <v>6.5</v>
      </c>
      <c r="H17" s="44"/>
      <c r="I17" s="44"/>
      <c r="J17" s="44"/>
      <c r="K17" s="44">
        <v>3</v>
      </c>
      <c r="L17" s="44"/>
      <c r="M17" s="44"/>
      <c r="N17" s="44"/>
      <c r="O17" s="44">
        <v>8</v>
      </c>
      <c r="P17" s="44">
        <v>50</v>
      </c>
      <c r="Q17" s="44">
        <v>2</v>
      </c>
      <c r="R17" s="29">
        <f t="shared" si="1"/>
        <v>25</v>
      </c>
      <c r="S17" s="28">
        <f t="shared" si="2"/>
        <v>6.25</v>
      </c>
      <c r="T17" s="29">
        <f t="shared" si="3"/>
        <v>24</v>
      </c>
      <c r="U17" s="30">
        <v>2</v>
      </c>
      <c r="V17" s="33" t="s">
        <v>23</v>
      </c>
      <c r="W17" s="32">
        <v>20</v>
      </c>
    </row>
    <row r="18" spans="1:23" ht="14.25" customHeight="1" x14ac:dyDescent="0.7">
      <c r="A18" s="34" t="s">
        <v>57</v>
      </c>
      <c r="B18" s="44">
        <f>2</f>
        <v>2</v>
      </c>
      <c r="C18" s="44">
        <v>1</v>
      </c>
      <c r="D18" s="44">
        <v>12</v>
      </c>
      <c r="E18" s="44">
        <v>12</v>
      </c>
      <c r="F18" s="44"/>
      <c r="G18" s="28">
        <f t="shared" si="0"/>
        <v>12</v>
      </c>
      <c r="H18" s="44"/>
      <c r="I18" s="44"/>
      <c r="J18" s="44"/>
      <c r="K18" s="44"/>
      <c r="L18" s="44"/>
      <c r="M18" s="44"/>
      <c r="N18" s="44"/>
      <c r="O18" s="44">
        <v>10</v>
      </c>
      <c r="P18" s="44">
        <v>56</v>
      </c>
      <c r="Q18" s="44">
        <v>3</v>
      </c>
      <c r="R18" s="29">
        <f t="shared" si="1"/>
        <v>18.666666666666668</v>
      </c>
      <c r="S18" s="28">
        <f t="shared" si="2"/>
        <v>5.6</v>
      </c>
      <c r="T18" s="29">
        <f t="shared" si="3"/>
        <v>20</v>
      </c>
      <c r="U18" s="30">
        <v>2</v>
      </c>
      <c r="V18" s="33" t="s">
        <v>23</v>
      </c>
      <c r="W18" s="32">
        <v>34</v>
      </c>
    </row>
    <row r="19" spans="1:23" ht="14.25" customHeight="1" x14ac:dyDescent="0.7">
      <c r="A19" s="34" t="s">
        <v>58</v>
      </c>
      <c r="B19" s="44">
        <v>5</v>
      </c>
      <c r="C19" s="44">
        <v>5</v>
      </c>
      <c r="D19" s="44">
        <v>41</v>
      </c>
      <c r="E19" s="44">
        <v>15</v>
      </c>
      <c r="F19" s="44"/>
      <c r="G19" s="28">
        <f t="shared" si="0"/>
        <v>8.1999999999999993</v>
      </c>
      <c r="H19" s="44"/>
      <c r="I19" s="44"/>
      <c r="J19" s="44">
        <v>2</v>
      </c>
      <c r="K19" s="44"/>
      <c r="L19" s="44"/>
      <c r="M19" s="44">
        <v>3</v>
      </c>
      <c r="N19" s="44"/>
      <c r="O19" s="44"/>
      <c r="P19" s="44"/>
      <c r="Q19" s="44"/>
      <c r="R19" s="29" t="str">
        <f t="shared" si="1"/>
        <v xml:space="preserve"> </v>
      </c>
      <c r="S19" s="28" t="str">
        <f t="shared" si="2"/>
        <v xml:space="preserve"> </v>
      </c>
      <c r="T19" s="29" t="str">
        <f t="shared" si="3"/>
        <v xml:space="preserve"> </v>
      </c>
      <c r="U19" s="30"/>
      <c r="V19" s="31"/>
      <c r="W19" s="32"/>
    </row>
    <row r="20" spans="1:23" ht="14.25" customHeight="1" x14ac:dyDescent="0.7">
      <c r="A20" s="34" t="s">
        <v>59</v>
      </c>
      <c r="B20" s="44">
        <f t="shared" ref="B20:C20" si="5">2</f>
        <v>2</v>
      </c>
      <c r="C20" s="44">
        <f t="shared" si="5"/>
        <v>2</v>
      </c>
      <c r="D20" s="44">
        <f>67</f>
        <v>67</v>
      </c>
      <c r="E20" s="44">
        <f>41</f>
        <v>41</v>
      </c>
      <c r="F20" s="44">
        <f>1</f>
        <v>1</v>
      </c>
      <c r="G20" s="28">
        <f t="shared" si="0"/>
        <v>67</v>
      </c>
      <c r="H20" s="44"/>
      <c r="I20" s="44"/>
      <c r="J20" s="44"/>
      <c r="K20" s="44"/>
      <c r="L20" s="44">
        <f t="shared" ref="L20:L21" si="6">1</f>
        <v>1</v>
      </c>
      <c r="M20" s="44"/>
      <c r="N20" s="44"/>
      <c r="O20" s="44">
        <f>5.1</f>
        <v>5.0999999999999996</v>
      </c>
      <c r="P20" s="44">
        <v>20</v>
      </c>
      <c r="Q20" s="44">
        <v>1</v>
      </c>
      <c r="R20" s="29">
        <f t="shared" si="1"/>
        <v>20</v>
      </c>
      <c r="S20" s="28">
        <f t="shared" si="2"/>
        <v>3.9215686274509807</v>
      </c>
      <c r="T20" s="29">
        <f t="shared" si="3"/>
        <v>30.999999999999996</v>
      </c>
      <c r="U20" s="30">
        <v>1</v>
      </c>
      <c r="V20" s="33" t="s">
        <v>23</v>
      </c>
      <c r="W20" s="32">
        <v>20</v>
      </c>
    </row>
    <row r="21" spans="1:23" ht="14.25" customHeight="1" x14ac:dyDescent="0.7">
      <c r="A21" s="34" t="s">
        <v>63</v>
      </c>
      <c r="B21" s="44">
        <f>10</f>
        <v>10</v>
      </c>
      <c r="C21" s="44">
        <v>10</v>
      </c>
      <c r="D21" s="44">
        <v>160</v>
      </c>
      <c r="E21" s="44">
        <v>53</v>
      </c>
      <c r="F21" s="44">
        <v>2</v>
      </c>
      <c r="G21" s="28">
        <f t="shared" si="0"/>
        <v>20</v>
      </c>
      <c r="H21" s="44">
        <v>1</v>
      </c>
      <c r="I21" s="44"/>
      <c r="J21" s="44">
        <v>1</v>
      </c>
      <c r="K21" s="44">
        <v>5</v>
      </c>
      <c r="L21" s="44">
        <f t="shared" si="6"/>
        <v>1</v>
      </c>
      <c r="M21" s="44"/>
      <c r="N21" s="44"/>
      <c r="O21" s="44">
        <v>24.9</v>
      </c>
      <c r="P21" s="44">
        <v>128</v>
      </c>
      <c r="Q21" s="44">
        <v>6</v>
      </c>
      <c r="R21" s="29">
        <f t="shared" si="1"/>
        <v>21.333333333333332</v>
      </c>
      <c r="S21" s="28">
        <f t="shared" si="2"/>
        <v>5.1405622489959839</v>
      </c>
      <c r="T21" s="29">
        <f t="shared" si="3"/>
        <v>25.5</v>
      </c>
      <c r="U21" s="30">
        <v>3</v>
      </c>
      <c r="V21" s="33" t="s">
        <v>23</v>
      </c>
      <c r="W21" s="32">
        <v>9</v>
      </c>
    </row>
    <row r="22" spans="1:23" ht="14.25" customHeight="1" x14ac:dyDescent="0.7">
      <c r="A22" s="34" t="s">
        <v>64</v>
      </c>
      <c r="B22" s="44">
        <v>13</v>
      </c>
      <c r="C22" s="44">
        <v>11</v>
      </c>
      <c r="D22" s="44">
        <v>93</v>
      </c>
      <c r="E22" s="44">
        <v>36</v>
      </c>
      <c r="F22" s="44">
        <v>2</v>
      </c>
      <c r="G22" s="28">
        <f t="shared" si="0"/>
        <v>10.333333333333334</v>
      </c>
      <c r="H22" s="44"/>
      <c r="I22" s="44"/>
      <c r="J22" s="44">
        <v>2</v>
      </c>
      <c r="K22" s="44">
        <v>3</v>
      </c>
      <c r="L22" s="44"/>
      <c r="M22" s="44"/>
      <c r="N22" s="44"/>
      <c r="O22" s="44">
        <v>6.3</v>
      </c>
      <c r="P22" s="44">
        <v>60</v>
      </c>
      <c r="Q22" s="44">
        <f>1+1</f>
        <v>2</v>
      </c>
      <c r="R22" s="29">
        <f t="shared" si="1"/>
        <v>30</v>
      </c>
      <c r="S22" s="28">
        <f t="shared" si="2"/>
        <v>9.5238095238095237</v>
      </c>
      <c r="T22" s="29">
        <f t="shared" si="3"/>
        <v>19.5</v>
      </c>
      <c r="U22" s="30">
        <v>1</v>
      </c>
      <c r="V22" s="33" t="s">
        <v>23</v>
      </c>
      <c r="W22" s="32">
        <v>9</v>
      </c>
    </row>
    <row r="23" spans="1:23" ht="14.25" customHeight="1" x14ac:dyDescent="0.7">
      <c r="A23" s="34" t="s">
        <v>66</v>
      </c>
      <c r="B23" s="44">
        <v>9</v>
      </c>
      <c r="C23" s="44">
        <v>9</v>
      </c>
      <c r="D23" s="44">
        <v>40</v>
      </c>
      <c r="E23" s="44">
        <v>12</v>
      </c>
      <c r="F23" s="44">
        <v>2</v>
      </c>
      <c r="G23" s="28">
        <f t="shared" si="0"/>
        <v>5.7142857142857144</v>
      </c>
      <c r="H23" s="44"/>
      <c r="I23" s="44"/>
      <c r="J23" s="44">
        <v>2</v>
      </c>
      <c r="K23" s="44">
        <v>6</v>
      </c>
      <c r="L23" s="44">
        <f>1</f>
        <v>1</v>
      </c>
      <c r="M23" s="44"/>
      <c r="N23" s="44"/>
      <c r="O23" s="44">
        <v>51.4</v>
      </c>
      <c r="P23" s="44">
        <v>209</v>
      </c>
      <c r="Q23" s="44">
        <v>10</v>
      </c>
      <c r="R23" s="29">
        <f t="shared" si="1"/>
        <v>20.9</v>
      </c>
      <c r="S23" s="28">
        <f t="shared" si="2"/>
        <v>4.0661478599221788</v>
      </c>
      <c r="T23" s="29">
        <f t="shared" si="3"/>
        <v>31</v>
      </c>
      <c r="U23" s="30">
        <v>2</v>
      </c>
      <c r="V23" s="33" t="s">
        <v>23</v>
      </c>
      <c r="W23" s="32">
        <v>20</v>
      </c>
    </row>
    <row r="24" spans="1:23" ht="14.25" customHeight="1" x14ac:dyDescent="0.7">
      <c r="A24" s="34" t="s">
        <v>67</v>
      </c>
      <c r="B24" s="44">
        <f>4</f>
        <v>4</v>
      </c>
      <c r="C24" s="44">
        <v>4</v>
      </c>
      <c r="D24" s="44">
        <v>30</v>
      </c>
      <c r="E24" s="44">
        <v>13</v>
      </c>
      <c r="F24" s="44"/>
      <c r="G24" s="28">
        <f t="shared" si="0"/>
        <v>7.5</v>
      </c>
      <c r="H24" s="44"/>
      <c r="I24" s="44"/>
      <c r="J24" s="44"/>
      <c r="K24" s="44">
        <v>2</v>
      </c>
      <c r="L24" s="44"/>
      <c r="M24" s="44"/>
      <c r="N24" s="44"/>
      <c r="O24" s="44">
        <v>21</v>
      </c>
      <c r="P24" s="44">
        <v>100</v>
      </c>
      <c r="Q24" s="44">
        <v>7</v>
      </c>
      <c r="R24" s="29">
        <f t="shared" si="1"/>
        <v>14.285714285714286</v>
      </c>
      <c r="S24" s="28">
        <f t="shared" si="2"/>
        <v>4.7619047619047619</v>
      </c>
      <c r="T24" s="29">
        <f t="shared" si="3"/>
        <v>18</v>
      </c>
      <c r="U24" s="30">
        <v>3</v>
      </c>
      <c r="V24" s="33" t="s">
        <v>23</v>
      </c>
      <c r="W24" s="32">
        <v>27</v>
      </c>
    </row>
    <row r="25" spans="1:23" ht="14.25" customHeight="1" x14ac:dyDescent="0.7">
      <c r="A25" s="34" t="s">
        <v>73</v>
      </c>
      <c r="B25" s="44">
        <v>6</v>
      </c>
      <c r="C25" s="44">
        <v>3</v>
      </c>
      <c r="D25" s="44">
        <v>35</v>
      </c>
      <c r="E25" s="44">
        <v>18</v>
      </c>
      <c r="F25" s="44"/>
      <c r="G25" s="28">
        <f t="shared" si="0"/>
        <v>11.666666666666666</v>
      </c>
      <c r="H25" s="44"/>
      <c r="I25" s="44"/>
      <c r="J25" s="44"/>
      <c r="K25" s="44">
        <v>3</v>
      </c>
      <c r="L25" s="44"/>
      <c r="M25" s="44"/>
      <c r="N25" s="44"/>
      <c r="O25" s="44">
        <v>31</v>
      </c>
      <c r="P25" s="44">
        <v>119</v>
      </c>
      <c r="Q25" s="44">
        <v>8</v>
      </c>
      <c r="R25" s="29">
        <f t="shared" si="1"/>
        <v>14.875</v>
      </c>
      <c r="S25" s="28">
        <f t="shared" si="2"/>
        <v>3.838709677419355</v>
      </c>
      <c r="T25" s="29">
        <f t="shared" si="3"/>
        <v>23.25</v>
      </c>
      <c r="U25" s="30">
        <v>4</v>
      </c>
      <c r="V25" s="33" t="s">
        <v>23</v>
      </c>
      <c r="W25" s="32">
        <v>32</v>
      </c>
    </row>
    <row r="26" spans="1:23" ht="14.25" customHeight="1" x14ac:dyDescent="0.7">
      <c r="A26" s="34" t="s">
        <v>78</v>
      </c>
      <c r="B26" s="44">
        <f>5</f>
        <v>5</v>
      </c>
      <c r="C26" s="44">
        <f>4</f>
        <v>4</v>
      </c>
      <c r="D26" s="44">
        <v>10</v>
      </c>
      <c r="E26" s="44">
        <v>4</v>
      </c>
      <c r="F26" s="44">
        <v>0</v>
      </c>
      <c r="G26" s="28">
        <f t="shared" si="0"/>
        <v>2.5</v>
      </c>
      <c r="H26" s="44"/>
      <c r="I26" s="44"/>
      <c r="J26" s="44"/>
      <c r="K26" s="44">
        <f>7</f>
        <v>7</v>
      </c>
      <c r="L26" s="44">
        <f>1</f>
        <v>1</v>
      </c>
      <c r="M26" s="44"/>
      <c r="N26" s="44"/>
      <c r="O26" s="44"/>
      <c r="P26" s="44"/>
      <c r="Q26" s="44"/>
      <c r="R26" s="29" t="str">
        <f t="shared" si="1"/>
        <v xml:space="preserve"> </v>
      </c>
      <c r="S26" s="28" t="str">
        <f t="shared" si="2"/>
        <v xml:space="preserve"> </v>
      </c>
      <c r="T26" s="29" t="str">
        <f t="shared" si="3"/>
        <v xml:space="preserve"> </v>
      </c>
      <c r="U26" s="30"/>
      <c r="V26" s="31"/>
      <c r="W26" s="32"/>
    </row>
    <row r="27" spans="1:23" ht="14.25" customHeight="1" x14ac:dyDescent="0.7">
      <c r="A27" s="34" t="s">
        <v>80</v>
      </c>
      <c r="B27" s="44">
        <f t="shared" ref="B27:C27" si="7">1</f>
        <v>1</v>
      </c>
      <c r="C27" s="44">
        <f t="shared" si="7"/>
        <v>1</v>
      </c>
      <c r="D27" s="44">
        <f>19</f>
        <v>19</v>
      </c>
      <c r="E27" s="44">
        <v>19</v>
      </c>
      <c r="F27" s="44"/>
      <c r="G27" s="28">
        <f t="shared" si="0"/>
        <v>19</v>
      </c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29" t="str">
        <f t="shared" si="1"/>
        <v xml:space="preserve"> </v>
      </c>
      <c r="S27" s="28" t="str">
        <f t="shared" si="2"/>
        <v xml:space="preserve"> </v>
      </c>
      <c r="T27" s="29" t="str">
        <f t="shared" si="3"/>
        <v xml:space="preserve"> </v>
      </c>
      <c r="U27" s="30"/>
      <c r="V27" s="31"/>
      <c r="W27" s="32"/>
    </row>
    <row r="28" spans="1:23" ht="14.25" customHeight="1" x14ac:dyDescent="0.7">
      <c r="A28" s="34" t="s">
        <v>86</v>
      </c>
      <c r="B28" s="44">
        <f>12</f>
        <v>12</v>
      </c>
      <c r="C28" s="44">
        <v>8</v>
      </c>
      <c r="D28" s="44">
        <v>39</v>
      </c>
      <c r="E28" s="44">
        <v>10</v>
      </c>
      <c r="F28" s="44">
        <v>4</v>
      </c>
      <c r="G28" s="28">
        <f t="shared" si="0"/>
        <v>9.75</v>
      </c>
      <c r="H28" s="44"/>
      <c r="I28" s="44"/>
      <c r="J28" s="44"/>
      <c r="K28" s="44">
        <v>2</v>
      </c>
      <c r="L28" s="44">
        <f>1</f>
        <v>1</v>
      </c>
      <c r="M28" s="44"/>
      <c r="N28" s="44"/>
      <c r="O28" s="44">
        <v>67.7</v>
      </c>
      <c r="P28" s="44">
        <v>244</v>
      </c>
      <c r="Q28" s="44">
        <v>20</v>
      </c>
      <c r="R28" s="29">
        <f t="shared" si="1"/>
        <v>12.2</v>
      </c>
      <c r="S28" s="28">
        <f t="shared" si="2"/>
        <v>3.6041358936484489</v>
      </c>
      <c r="T28" s="29">
        <f t="shared" si="3"/>
        <v>20.45</v>
      </c>
      <c r="U28" s="30">
        <v>3</v>
      </c>
      <c r="V28" s="33" t="s">
        <v>23</v>
      </c>
      <c r="W28" s="32">
        <v>9</v>
      </c>
    </row>
    <row r="29" spans="1:23" ht="14.25" customHeight="1" x14ac:dyDescent="0.7">
      <c r="A29" s="34" t="s">
        <v>87</v>
      </c>
      <c r="B29" s="44">
        <v>4</v>
      </c>
      <c r="C29" s="44">
        <v>4</v>
      </c>
      <c r="D29" s="44">
        <v>89</v>
      </c>
      <c r="E29" s="44">
        <v>35</v>
      </c>
      <c r="F29" s="44">
        <v>2</v>
      </c>
      <c r="G29" s="28">
        <f t="shared" si="0"/>
        <v>44.5</v>
      </c>
      <c r="H29" s="44"/>
      <c r="I29" s="44"/>
      <c r="J29" s="44"/>
      <c r="K29" s="44">
        <v>2</v>
      </c>
      <c r="L29" s="44">
        <v>1</v>
      </c>
      <c r="M29" s="44"/>
      <c r="N29" s="44"/>
      <c r="O29" s="44">
        <v>13</v>
      </c>
      <c r="P29" s="44">
        <v>67</v>
      </c>
      <c r="Q29" s="44">
        <v>1</v>
      </c>
      <c r="R29" s="29">
        <f t="shared" si="1"/>
        <v>67</v>
      </c>
      <c r="S29" s="28">
        <f t="shared" si="2"/>
        <v>5.1538461538461542</v>
      </c>
      <c r="T29" s="29">
        <f t="shared" si="3"/>
        <v>78</v>
      </c>
      <c r="U29" s="30">
        <v>1</v>
      </c>
      <c r="V29" s="33" t="s">
        <v>23</v>
      </c>
      <c r="W29" s="32">
        <v>24</v>
      </c>
    </row>
    <row r="30" spans="1:23" ht="14.25" customHeight="1" x14ac:dyDescent="0.7">
      <c r="A30" s="34" t="s">
        <v>88</v>
      </c>
      <c r="B30" s="44">
        <v>1</v>
      </c>
      <c r="C30" s="44">
        <v>1</v>
      </c>
      <c r="D30" s="44">
        <v>20</v>
      </c>
      <c r="E30" s="44">
        <v>20</v>
      </c>
      <c r="F30" s="44"/>
      <c r="G30" s="28">
        <f t="shared" si="0"/>
        <v>20</v>
      </c>
      <c r="H30" s="44"/>
      <c r="I30" s="44"/>
      <c r="J30" s="44"/>
      <c r="K30" s="44"/>
      <c r="L30" s="44"/>
      <c r="M30" s="44"/>
      <c r="N30" s="44"/>
      <c r="O30" s="44">
        <v>7</v>
      </c>
      <c r="P30" s="44">
        <v>47</v>
      </c>
      <c r="Q30" s="44">
        <v>1</v>
      </c>
      <c r="R30" s="29">
        <f t="shared" si="1"/>
        <v>47</v>
      </c>
      <c r="S30" s="28">
        <f t="shared" si="2"/>
        <v>6.7142857142857144</v>
      </c>
      <c r="T30" s="29">
        <f t="shared" si="3"/>
        <v>42</v>
      </c>
      <c r="U30" s="30">
        <v>1</v>
      </c>
      <c r="V30" s="33" t="s">
        <v>23</v>
      </c>
      <c r="W30" s="32">
        <v>47</v>
      </c>
    </row>
    <row r="31" spans="1:23" ht="14.25" customHeight="1" x14ac:dyDescent="0.7">
      <c r="A31" s="34" t="s">
        <v>90</v>
      </c>
      <c r="B31" s="44">
        <v>2</v>
      </c>
      <c r="C31" s="44">
        <v>2</v>
      </c>
      <c r="D31" s="44">
        <v>3</v>
      </c>
      <c r="E31" s="44">
        <v>3</v>
      </c>
      <c r="F31" s="44"/>
      <c r="G31" s="28">
        <f t="shared" si="0"/>
        <v>1.5</v>
      </c>
      <c r="H31" s="44"/>
      <c r="I31" s="44"/>
      <c r="J31" s="44">
        <v>1</v>
      </c>
      <c r="K31" s="44">
        <v>1</v>
      </c>
      <c r="L31" s="44"/>
      <c r="M31" s="44"/>
      <c r="N31" s="44"/>
      <c r="O31" s="44"/>
      <c r="P31" s="44"/>
      <c r="Q31" s="44"/>
      <c r="R31" s="29" t="str">
        <f t="shared" si="1"/>
        <v xml:space="preserve"> </v>
      </c>
      <c r="S31" s="28" t="str">
        <f t="shared" si="2"/>
        <v xml:space="preserve"> </v>
      </c>
      <c r="T31" s="29" t="str">
        <f t="shared" si="3"/>
        <v xml:space="preserve"> </v>
      </c>
      <c r="U31" s="30"/>
      <c r="V31" s="31"/>
      <c r="W31" s="32"/>
    </row>
    <row r="32" spans="1:23" ht="14.25" customHeight="1" x14ac:dyDescent="0.7">
      <c r="A32" s="34" t="s">
        <v>91</v>
      </c>
      <c r="B32" s="44">
        <f t="shared" ref="B32:C32" si="8">7</f>
        <v>7</v>
      </c>
      <c r="C32" s="44">
        <f t="shared" si="8"/>
        <v>7</v>
      </c>
      <c r="D32" s="44">
        <f>29</f>
        <v>29</v>
      </c>
      <c r="E32" s="44">
        <f>9</f>
        <v>9</v>
      </c>
      <c r="F32" s="44">
        <f>2</f>
        <v>2</v>
      </c>
      <c r="G32" s="28">
        <f t="shared" si="0"/>
        <v>5.8</v>
      </c>
      <c r="H32" s="44"/>
      <c r="I32" s="44"/>
      <c r="J32" s="44"/>
      <c r="K32" s="44">
        <v>3</v>
      </c>
      <c r="L32" s="44"/>
      <c r="M32" s="44"/>
      <c r="N32" s="44"/>
      <c r="O32" s="44">
        <v>0.2</v>
      </c>
      <c r="P32" s="44">
        <v>5</v>
      </c>
      <c r="Q32" s="44"/>
      <c r="R32" s="29" t="str">
        <f t="shared" si="1"/>
        <v xml:space="preserve"> </v>
      </c>
      <c r="S32" s="28">
        <f t="shared" si="2"/>
        <v>25</v>
      </c>
      <c r="T32" s="29" t="str">
        <f t="shared" si="3"/>
        <v xml:space="preserve"> </v>
      </c>
      <c r="U32" s="30">
        <v>0</v>
      </c>
      <c r="V32" s="33" t="s">
        <v>23</v>
      </c>
      <c r="W32" s="32">
        <v>5</v>
      </c>
    </row>
    <row r="33" spans="1:23" ht="14.25" customHeight="1" x14ac:dyDescent="0.7">
      <c r="A33" s="34" t="s">
        <v>96</v>
      </c>
      <c r="B33" s="44">
        <f>4</f>
        <v>4</v>
      </c>
      <c r="C33" s="44">
        <v>4</v>
      </c>
      <c r="D33" s="44">
        <v>65</v>
      </c>
      <c r="E33" s="44">
        <v>31</v>
      </c>
      <c r="F33" s="44">
        <v>1</v>
      </c>
      <c r="G33" s="28">
        <f t="shared" si="0"/>
        <v>21.666666666666668</v>
      </c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29" t="str">
        <f t="shared" si="1"/>
        <v xml:space="preserve"> </v>
      </c>
      <c r="S33" s="28" t="str">
        <f t="shared" si="2"/>
        <v xml:space="preserve"> </v>
      </c>
      <c r="T33" s="29" t="str">
        <f t="shared" si="3"/>
        <v xml:space="preserve"> </v>
      </c>
      <c r="U33" s="30"/>
      <c r="V33" s="31"/>
      <c r="W33" s="32"/>
    </row>
    <row r="34" spans="1:23" ht="14.25" customHeight="1" x14ac:dyDescent="0.7">
      <c r="A34" s="34" t="s">
        <v>99</v>
      </c>
      <c r="B34" s="44">
        <f>1</f>
        <v>1</v>
      </c>
      <c r="C34" s="44">
        <v>1</v>
      </c>
      <c r="D34" s="44">
        <v>23</v>
      </c>
      <c r="E34" s="44">
        <v>23</v>
      </c>
      <c r="F34" s="44"/>
      <c r="G34" s="28">
        <f t="shared" si="0"/>
        <v>23</v>
      </c>
      <c r="H34" s="44"/>
      <c r="I34" s="44"/>
      <c r="J34" s="44"/>
      <c r="K34" s="44"/>
      <c r="L34" s="44">
        <v>1</v>
      </c>
      <c r="M34" s="44"/>
      <c r="N34" s="44"/>
      <c r="O34" s="44">
        <v>1.5</v>
      </c>
      <c r="P34" s="44">
        <v>1</v>
      </c>
      <c r="Q34" s="44"/>
      <c r="R34" s="29" t="str">
        <f t="shared" si="1"/>
        <v xml:space="preserve"> </v>
      </c>
      <c r="S34" s="28">
        <f t="shared" si="2"/>
        <v>0.66666666666666663</v>
      </c>
      <c r="T34" s="29" t="str">
        <f t="shared" si="3"/>
        <v xml:space="preserve"> </v>
      </c>
      <c r="U34" s="30"/>
      <c r="V34" s="31"/>
      <c r="W34" s="32"/>
    </row>
    <row r="35" spans="1:23" ht="14.25" customHeight="1" x14ac:dyDescent="0.7">
      <c r="A35" s="34" t="s">
        <v>101</v>
      </c>
      <c r="B35" s="44">
        <f>15</f>
        <v>15</v>
      </c>
      <c r="C35" s="44">
        <v>15</v>
      </c>
      <c r="D35" s="44">
        <v>247</v>
      </c>
      <c r="E35" s="44">
        <v>55</v>
      </c>
      <c r="F35" s="44">
        <v>2</v>
      </c>
      <c r="G35" s="28">
        <f t="shared" si="0"/>
        <v>19</v>
      </c>
      <c r="H35" s="44">
        <v>1</v>
      </c>
      <c r="I35" s="44"/>
      <c r="J35" s="44">
        <v>1</v>
      </c>
      <c r="K35" s="44">
        <v>7</v>
      </c>
      <c r="L35" s="44"/>
      <c r="M35" s="44"/>
      <c r="N35" s="44"/>
      <c r="O35" s="44">
        <v>32.200000000000003</v>
      </c>
      <c r="P35" s="44">
        <v>215</v>
      </c>
      <c r="Q35" s="44">
        <v>9</v>
      </c>
      <c r="R35" s="29">
        <f t="shared" si="1"/>
        <v>23.888888888888889</v>
      </c>
      <c r="S35" s="28">
        <f t="shared" si="2"/>
        <v>6.6770186335403725</v>
      </c>
      <c r="T35" s="29">
        <f t="shared" si="3"/>
        <v>21.555555555555557</v>
      </c>
      <c r="U35" s="30">
        <v>3</v>
      </c>
      <c r="V35" s="33" t="s">
        <v>23</v>
      </c>
      <c r="W35" s="32">
        <v>19</v>
      </c>
    </row>
    <row r="36" spans="1:23" ht="14.25" customHeight="1" x14ac:dyDescent="0.7">
      <c r="A36" s="34" t="s">
        <v>104</v>
      </c>
      <c r="B36" s="44">
        <v>7</v>
      </c>
      <c r="C36" s="44">
        <v>6</v>
      </c>
      <c r="D36" s="44">
        <v>117</v>
      </c>
      <c r="E36" s="44">
        <v>51</v>
      </c>
      <c r="F36" s="44">
        <v>1</v>
      </c>
      <c r="G36" s="28">
        <f t="shared" si="0"/>
        <v>23.4</v>
      </c>
      <c r="H36" s="44">
        <v>1</v>
      </c>
      <c r="I36" s="44"/>
      <c r="J36" s="44">
        <v>1</v>
      </c>
      <c r="K36" s="44">
        <v>4</v>
      </c>
      <c r="L36" s="44"/>
      <c r="M36" s="44"/>
      <c r="N36" s="44"/>
      <c r="O36" s="44">
        <v>22</v>
      </c>
      <c r="P36" s="44">
        <v>112</v>
      </c>
      <c r="Q36" s="44">
        <v>3</v>
      </c>
      <c r="R36" s="29">
        <f t="shared" si="1"/>
        <v>37.333333333333336</v>
      </c>
      <c r="S36" s="28">
        <f t="shared" si="2"/>
        <v>5.0909090909090908</v>
      </c>
      <c r="T36" s="29">
        <f t="shared" si="3"/>
        <v>44</v>
      </c>
      <c r="U36" s="30">
        <v>1</v>
      </c>
      <c r="V36" s="33" t="s">
        <v>23</v>
      </c>
      <c r="W36" s="32">
        <v>11</v>
      </c>
    </row>
    <row r="37" spans="1:23" ht="14.25" customHeight="1" x14ac:dyDescent="0.7">
      <c r="A37" s="34" t="s">
        <v>105</v>
      </c>
      <c r="B37" s="44">
        <v>3</v>
      </c>
      <c r="C37" s="44">
        <v>2</v>
      </c>
      <c r="D37" s="44">
        <v>72</v>
      </c>
      <c r="E37" s="44">
        <v>49</v>
      </c>
      <c r="F37" s="44"/>
      <c r="G37" s="28">
        <f t="shared" si="0"/>
        <v>36</v>
      </c>
      <c r="H37" s="44"/>
      <c r="I37" s="44"/>
      <c r="J37" s="44"/>
      <c r="K37" s="44"/>
      <c r="L37" s="44"/>
      <c r="M37" s="44"/>
      <c r="N37" s="44"/>
      <c r="O37" s="44">
        <v>8</v>
      </c>
      <c r="P37" s="44">
        <v>51</v>
      </c>
      <c r="Q37" s="44">
        <v>1</v>
      </c>
      <c r="R37" s="29">
        <f t="shared" si="1"/>
        <v>51</v>
      </c>
      <c r="S37" s="28">
        <f t="shared" si="2"/>
        <v>6.375</v>
      </c>
      <c r="T37" s="29">
        <f t="shared" si="3"/>
        <v>48</v>
      </c>
      <c r="U37" s="30">
        <v>1</v>
      </c>
      <c r="V37" s="33" t="s">
        <v>23</v>
      </c>
      <c r="W37" s="32">
        <v>27</v>
      </c>
    </row>
  </sheetData>
  <autoFilter ref="A1:W37" xr:uid="{00000000-0009-0000-0000-000008000000}"/>
  <mergeCells count="1">
    <mergeCell ref="U1:W1"/>
  </mergeCells>
  <dataValidations count="1">
    <dataValidation type="list" allowBlank="1" showErrorMessage="1" sqref="W2" xr:uid="{00000000-0002-0000-0800-000000000000}">
      <formula1>Player</formula1>
    </dataValidation>
  </dataValidations>
  <pageMargins left="0.7" right="0.7" top="0.75" bottom="0.75" header="0" footer="0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</sheetPr>
  <dimension ref="A1:W35"/>
  <sheetViews>
    <sheetView workbookViewId="0">
      <pane ySplit="1" topLeftCell="A2" activePane="bottomLeft" state="frozen"/>
      <selection pane="bottomLeft" activeCell="B3" sqref="B3"/>
    </sheetView>
  </sheetViews>
  <sheetFormatPr defaultColWidth="14.41796875" defaultRowHeight="15" customHeight="1" x14ac:dyDescent="0.55000000000000004"/>
  <cols>
    <col min="1" max="1" width="15.15625" customWidth="1"/>
    <col min="2" max="2" width="8" customWidth="1"/>
    <col min="3" max="3" width="6.68359375" customWidth="1"/>
    <col min="4" max="4" width="4.83984375" customWidth="1"/>
    <col min="5" max="5" width="4.578125" customWidth="1"/>
    <col min="6" max="6" width="10" customWidth="1"/>
    <col min="7" max="7" width="7.578125" customWidth="1"/>
    <col min="8" max="8" width="3.68359375" customWidth="1"/>
    <col min="9" max="9" width="4.68359375" customWidth="1"/>
    <col min="10" max="10" width="5.68359375" customWidth="1"/>
    <col min="11" max="11" width="7.41796875" customWidth="1"/>
    <col min="12" max="12" width="8.26171875" customWidth="1"/>
    <col min="13" max="14" width="9.26171875" customWidth="1"/>
    <col min="15" max="15" width="5.68359375" customWidth="1"/>
    <col min="16" max="16" width="4.83984375" customWidth="1"/>
    <col min="17" max="17" width="7.41796875" customWidth="1"/>
    <col min="18" max="18" width="7.578125" customWidth="1"/>
    <col min="19" max="20" width="8.578125" customWidth="1"/>
    <col min="21" max="21" width="5.26171875" customWidth="1"/>
    <col min="22" max="22" width="3.68359375" customWidth="1"/>
    <col min="23" max="23" width="6" customWidth="1"/>
    <col min="24" max="24" width="2" customWidth="1"/>
    <col min="25" max="26" width="8.68359375" customWidth="1"/>
  </cols>
  <sheetData>
    <row r="1" spans="1:23" ht="14.25" customHeight="1" x14ac:dyDescent="0.55000000000000004">
      <c r="A1" s="24" t="s">
        <v>0</v>
      </c>
      <c r="B1" s="25" t="str">
        <f>'ALL TIME'!B1</f>
        <v>Matches</v>
      </c>
      <c r="C1" s="25" t="str">
        <f>'ALL TIME'!C1</f>
        <v>Innings</v>
      </c>
      <c r="D1" s="25" t="str">
        <f>'ALL TIME'!D1</f>
        <v>Runs</v>
      </c>
      <c r="E1" s="25" t="str">
        <f>'ALL TIME'!E1</f>
        <v>High</v>
      </c>
      <c r="F1" s="25" t="str">
        <f>'ALL TIME'!F1</f>
        <v>Not Out</v>
      </c>
      <c r="G1" s="26" t="str">
        <f>'ALL TIME'!G1</f>
        <v>Avg</v>
      </c>
      <c r="H1" s="25" t="str">
        <f>'ALL TIME'!H1</f>
        <v>50s</v>
      </c>
      <c r="I1" s="25" t="str">
        <f>'ALL TIME'!I1</f>
        <v>100s</v>
      </c>
      <c r="J1" s="25" t="str">
        <f>'ALL TIME'!L1</f>
        <v>Ducks</v>
      </c>
      <c r="K1" s="25" t="str">
        <f>'ALL TIME'!M1</f>
        <v>Catches</v>
      </c>
      <c r="L1" s="25" t="str">
        <f>'ALL TIME'!N1</f>
        <v>Run
Outs</v>
      </c>
      <c r="M1" s="25" t="str">
        <f>'ALL TIME'!O1</f>
        <v>Stumps</v>
      </c>
      <c r="N1" s="25"/>
      <c r="O1" s="27" t="str">
        <f>'ALL TIME'!Q1</f>
        <v>Overs</v>
      </c>
      <c r="P1" s="25" t="str">
        <f>'ALL TIME'!R1</f>
        <v>Runs</v>
      </c>
      <c r="Q1" s="25" t="str">
        <f>'ALL TIME'!S1</f>
        <v>Wickets</v>
      </c>
      <c r="R1" s="26" t="str">
        <f>'ALL TIME'!T1</f>
        <v>Avg</v>
      </c>
      <c r="S1" s="26" t="str">
        <f>'ALL TIME'!U1</f>
        <v>Econ</v>
      </c>
      <c r="T1" s="26" t="str">
        <f>'ALL TIME'!V1</f>
        <v>SR</v>
      </c>
      <c r="U1" s="115" t="s">
        <v>18</v>
      </c>
      <c r="V1" s="118"/>
      <c r="W1" s="119"/>
    </row>
    <row r="2" spans="1:23" ht="14.25" customHeight="1" x14ac:dyDescent="0.7">
      <c r="A2" s="34" t="s">
        <v>22</v>
      </c>
      <c r="B2" s="21">
        <v>6</v>
      </c>
      <c r="C2" s="21">
        <v>6</v>
      </c>
      <c r="D2" s="21">
        <v>11</v>
      </c>
      <c r="E2" s="21">
        <v>4</v>
      </c>
      <c r="F2" s="21">
        <v>0</v>
      </c>
      <c r="G2" s="22">
        <f t="shared" ref="G2:G35" si="0">IFERROR(D2/(C2-F2),"")</f>
        <v>1.8333333333333333</v>
      </c>
      <c r="H2" s="21">
        <v>0</v>
      </c>
      <c r="I2" s="21">
        <v>0</v>
      </c>
      <c r="J2" s="21">
        <v>0</v>
      </c>
      <c r="K2" s="21">
        <v>5</v>
      </c>
      <c r="L2" s="21">
        <v>0</v>
      </c>
      <c r="M2" s="21">
        <v>0</v>
      </c>
      <c r="O2" s="21">
        <v>1</v>
      </c>
      <c r="P2" s="21">
        <v>12</v>
      </c>
      <c r="Q2" s="21">
        <v>0</v>
      </c>
      <c r="R2" s="29" t="str">
        <f t="shared" ref="R2:R35" si="1">IFERROR(P2/Q2," ")</f>
        <v xml:space="preserve"> </v>
      </c>
      <c r="S2" s="28">
        <f t="shared" ref="S2:S35" si="2">IFERROR(P2/O2," ")</f>
        <v>12</v>
      </c>
      <c r="T2" s="29" t="str">
        <f t="shared" ref="T2:T35" si="3">IFERROR(((TRUNC(O2)*6)+(MOD(O2,1)*10))/Q2," ")</f>
        <v xml:space="preserve"> </v>
      </c>
      <c r="U2" s="30">
        <v>0</v>
      </c>
      <c r="V2" s="33" t="s">
        <v>23</v>
      </c>
      <c r="W2" s="32">
        <v>12</v>
      </c>
    </row>
    <row r="3" spans="1:23" ht="14.25" customHeight="1" x14ac:dyDescent="0.7">
      <c r="A3" s="34" t="s">
        <v>28</v>
      </c>
      <c r="B3" s="21">
        <v>8</v>
      </c>
      <c r="C3" s="21">
        <v>7</v>
      </c>
      <c r="D3" s="21">
        <v>56</v>
      </c>
      <c r="F3" s="21">
        <v>2</v>
      </c>
      <c r="G3" s="22">
        <f t="shared" si="0"/>
        <v>11.2</v>
      </c>
      <c r="K3" s="21">
        <v>2</v>
      </c>
      <c r="O3" s="21">
        <v>33</v>
      </c>
      <c r="P3" s="21">
        <v>160</v>
      </c>
      <c r="Q3" s="21">
        <v>8</v>
      </c>
      <c r="R3" s="29">
        <f t="shared" si="1"/>
        <v>20</v>
      </c>
      <c r="S3" s="28">
        <f t="shared" si="2"/>
        <v>4.8484848484848486</v>
      </c>
      <c r="T3" s="29">
        <f t="shared" si="3"/>
        <v>24.75</v>
      </c>
      <c r="U3" s="30">
        <v>1</v>
      </c>
      <c r="V3" s="33" t="s">
        <v>23</v>
      </c>
      <c r="W3" s="32">
        <v>6</v>
      </c>
    </row>
    <row r="4" spans="1:23" ht="14.25" customHeight="1" x14ac:dyDescent="0.7">
      <c r="A4" s="34" t="s">
        <v>29</v>
      </c>
      <c r="B4" s="21">
        <v>5</v>
      </c>
      <c r="C4" s="21">
        <v>5</v>
      </c>
      <c r="D4" s="21">
        <v>49</v>
      </c>
      <c r="E4" s="21">
        <v>8</v>
      </c>
      <c r="F4" s="21">
        <v>1</v>
      </c>
      <c r="G4" s="22">
        <f t="shared" si="0"/>
        <v>12.25</v>
      </c>
      <c r="K4" s="21">
        <v>2</v>
      </c>
      <c r="M4" s="21">
        <v>2</v>
      </c>
      <c r="R4" s="29" t="str">
        <f t="shared" si="1"/>
        <v xml:space="preserve"> </v>
      </c>
      <c r="S4" s="28" t="str">
        <f t="shared" si="2"/>
        <v xml:space="preserve"> </v>
      </c>
      <c r="T4" s="29" t="str">
        <f t="shared" si="3"/>
        <v xml:space="preserve"> </v>
      </c>
      <c r="U4" s="30"/>
      <c r="V4" s="31"/>
      <c r="W4" s="32"/>
    </row>
    <row r="5" spans="1:23" ht="14.25" customHeight="1" x14ac:dyDescent="0.7">
      <c r="A5" s="34" t="s">
        <v>34</v>
      </c>
      <c r="B5" s="21">
        <v>6</v>
      </c>
      <c r="C5" s="21">
        <v>6</v>
      </c>
      <c r="D5" s="21">
        <v>49</v>
      </c>
      <c r="E5" s="21">
        <v>24</v>
      </c>
      <c r="G5" s="22">
        <f t="shared" si="0"/>
        <v>8.1666666666666661</v>
      </c>
      <c r="K5" s="21">
        <v>4</v>
      </c>
      <c r="L5" s="21">
        <v>1</v>
      </c>
      <c r="R5" s="29" t="str">
        <f t="shared" si="1"/>
        <v xml:space="preserve"> </v>
      </c>
      <c r="S5" s="28" t="str">
        <f t="shared" si="2"/>
        <v xml:space="preserve"> </v>
      </c>
      <c r="T5" s="29" t="str">
        <f t="shared" si="3"/>
        <v xml:space="preserve"> </v>
      </c>
      <c r="U5" s="30"/>
      <c r="V5" s="31"/>
      <c r="W5" s="32"/>
    </row>
    <row r="6" spans="1:23" ht="14.25" customHeight="1" x14ac:dyDescent="0.7">
      <c r="A6" s="34" t="s">
        <v>35</v>
      </c>
      <c r="B6" s="21">
        <v>11</v>
      </c>
      <c r="C6" s="21">
        <v>7</v>
      </c>
      <c r="D6" s="21">
        <v>54</v>
      </c>
      <c r="E6" s="21">
        <v>22</v>
      </c>
      <c r="F6" s="21">
        <v>1</v>
      </c>
      <c r="G6" s="22">
        <f t="shared" si="0"/>
        <v>9</v>
      </c>
      <c r="J6" s="21">
        <v>1</v>
      </c>
      <c r="K6" s="21">
        <v>8</v>
      </c>
      <c r="L6" s="21">
        <v>1</v>
      </c>
      <c r="O6" s="21">
        <v>4</v>
      </c>
      <c r="P6" s="21">
        <v>33</v>
      </c>
      <c r="Q6" s="21">
        <v>1</v>
      </c>
      <c r="R6" s="29">
        <f t="shared" si="1"/>
        <v>33</v>
      </c>
      <c r="S6" s="28">
        <f t="shared" si="2"/>
        <v>8.25</v>
      </c>
      <c r="T6" s="29">
        <f t="shared" si="3"/>
        <v>24</v>
      </c>
      <c r="U6" s="30">
        <v>1</v>
      </c>
      <c r="V6" s="33" t="s">
        <v>23</v>
      </c>
      <c r="W6" s="32">
        <v>14</v>
      </c>
    </row>
    <row r="7" spans="1:23" ht="14.25" customHeight="1" x14ac:dyDescent="0.7">
      <c r="A7" s="34" t="s">
        <v>37</v>
      </c>
      <c r="B7" s="21">
        <v>6</v>
      </c>
      <c r="C7" s="21">
        <v>6</v>
      </c>
      <c r="D7" s="21">
        <v>39</v>
      </c>
      <c r="E7" s="21">
        <v>19</v>
      </c>
      <c r="G7" s="22">
        <f t="shared" si="0"/>
        <v>6.5</v>
      </c>
      <c r="O7" s="21">
        <v>2</v>
      </c>
      <c r="P7" s="21">
        <v>30</v>
      </c>
      <c r="R7" s="29" t="str">
        <f t="shared" si="1"/>
        <v xml:space="preserve"> </v>
      </c>
      <c r="S7" s="28">
        <f t="shared" si="2"/>
        <v>15</v>
      </c>
      <c r="T7" s="29" t="str">
        <f t="shared" si="3"/>
        <v xml:space="preserve"> </v>
      </c>
      <c r="U7" s="30">
        <v>0</v>
      </c>
      <c r="V7" s="33" t="s">
        <v>23</v>
      </c>
      <c r="W7" s="32">
        <v>30</v>
      </c>
    </row>
    <row r="8" spans="1:23" ht="14.25" customHeight="1" x14ac:dyDescent="0.7">
      <c r="A8" s="34" t="s">
        <v>43</v>
      </c>
      <c r="B8" s="21">
        <v>5</v>
      </c>
      <c r="C8" s="21">
        <v>5</v>
      </c>
      <c r="D8" s="21">
        <v>34</v>
      </c>
      <c r="E8" s="21">
        <v>5</v>
      </c>
      <c r="G8" s="22">
        <f t="shared" si="0"/>
        <v>6.8</v>
      </c>
      <c r="K8" s="21">
        <v>1</v>
      </c>
      <c r="R8" s="29" t="str">
        <f t="shared" si="1"/>
        <v xml:space="preserve"> </v>
      </c>
      <c r="S8" s="28" t="str">
        <f t="shared" si="2"/>
        <v xml:space="preserve"> </v>
      </c>
      <c r="T8" s="29" t="str">
        <f t="shared" si="3"/>
        <v xml:space="preserve"> </v>
      </c>
      <c r="U8" s="30"/>
      <c r="V8" s="31"/>
      <c r="W8" s="32"/>
    </row>
    <row r="9" spans="1:23" ht="14.25" customHeight="1" x14ac:dyDescent="0.7">
      <c r="A9" s="34" t="s">
        <v>45</v>
      </c>
      <c r="B9" s="21">
        <v>8</v>
      </c>
      <c r="C9" s="21">
        <v>7</v>
      </c>
      <c r="D9" s="21">
        <v>180</v>
      </c>
      <c r="E9" s="21">
        <v>42</v>
      </c>
      <c r="F9" s="21">
        <v>2</v>
      </c>
      <c r="G9" s="22">
        <f t="shared" si="0"/>
        <v>36</v>
      </c>
      <c r="K9" s="21">
        <v>2</v>
      </c>
      <c r="O9" s="21">
        <v>43</v>
      </c>
      <c r="P9" s="21">
        <v>182</v>
      </c>
      <c r="Q9" s="21">
        <v>12</v>
      </c>
      <c r="R9" s="29">
        <f t="shared" si="1"/>
        <v>15.166666666666666</v>
      </c>
      <c r="S9" s="28">
        <f t="shared" si="2"/>
        <v>4.2325581395348841</v>
      </c>
      <c r="T9" s="29">
        <f t="shared" si="3"/>
        <v>21.5</v>
      </c>
      <c r="U9" s="30">
        <v>4</v>
      </c>
      <c r="V9" s="33" t="s">
        <v>23</v>
      </c>
      <c r="W9" s="32">
        <v>23</v>
      </c>
    </row>
    <row r="10" spans="1:23" ht="14.25" customHeight="1" x14ac:dyDescent="0.7">
      <c r="A10" s="34" t="s">
        <v>47</v>
      </c>
      <c r="B10" s="21">
        <v>9</v>
      </c>
      <c r="C10" s="21">
        <v>5</v>
      </c>
      <c r="D10" s="21">
        <v>18</v>
      </c>
      <c r="F10" s="21">
        <v>1</v>
      </c>
      <c r="G10" s="22">
        <f t="shared" si="0"/>
        <v>4.5</v>
      </c>
      <c r="K10" s="21">
        <v>1</v>
      </c>
      <c r="O10" s="21">
        <v>24</v>
      </c>
      <c r="P10" s="21">
        <v>147</v>
      </c>
      <c r="Q10" s="21">
        <v>5</v>
      </c>
      <c r="R10" s="29">
        <f t="shared" si="1"/>
        <v>29.4</v>
      </c>
      <c r="S10" s="28">
        <f t="shared" si="2"/>
        <v>6.125</v>
      </c>
      <c r="T10" s="29">
        <f t="shared" si="3"/>
        <v>28.8</v>
      </c>
      <c r="U10" s="30">
        <v>2</v>
      </c>
      <c r="V10" s="33" t="s">
        <v>23</v>
      </c>
      <c r="W10" s="32">
        <v>11</v>
      </c>
    </row>
    <row r="11" spans="1:23" ht="14.25" customHeight="1" x14ac:dyDescent="0.7">
      <c r="A11" s="34" t="s">
        <v>49</v>
      </c>
      <c r="B11" s="21">
        <v>5</v>
      </c>
      <c r="C11" s="21">
        <v>3</v>
      </c>
      <c r="D11" s="21">
        <v>14</v>
      </c>
      <c r="E11" s="21">
        <v>6</v>
      </c>
      <c r="G11" s="22">
        <f t="shared" si="0"/>
        <v>4.666666666666667</v>
      </c>
      <c r="K11" s="21">
        <v>3</v>
      </c>
      <c r="O11" s="21">
        <v>25</v>
      </c>
      <c r="P11" s="21">
        <v>95</v>
      </c>
      <c r="Q11" s="21">
        <v>8</v>
      </c>
      <c r="R11" s="29">
        <f t="shared" si="1"/>
        <v>11.875</v>
      </c>
      <c r="S11" s="28">
        <f t="shared" si="2"/>
        <v>3.8</v>
      </c>
      <c r="T11" s="29">
        <f t="shared" si="3"/>
        <v>18.75</v>
      </c>
      <c r="U11" s="30">
        <v>4</v>
      </c>
      <c r="V11" s="33" t="s">
        <v>23</v>
      </c>
      <c r="W11" s="32">
        <v>20</v>
      </c>
    </row>
    <row r="12" spans="1:23" ht="14.25" customHeight="1" x14ac:dyDescent="0.7">
      <c r="A12" s="34" t="s">
        <v>50</v>
      </c>
      <c r="B12" s="21">
        <v>5</v>
      </c>
      <c r="C12" s="21">
        <v>4</v>
      </c>
      <c r="D12" s="21">
        <v>66</v>
      </c>
      <c r="E12" s="21">
        <v>52</v>
      </c>
      <c r="G12" s="22">
        <f t="shared" si="0"/>
        <v>16.5</v>
      </c>
      <c r="H12" s="21">
        <v>1</v>
      </c>
      <c r="K12" s="21">
        <v>6</v>
      </c>
      <c r="O12" s="21">
        <v>22</v>
      </c>
      <c r="P12" s="21">
        <v>105</v>
      </c>
      <c r="Q12" s="21">
        <v>6</v>
      </c>
      <c r="R12" s="29">
        <f t="shared" si="1"/>
        <v>17.5</v>
      </c>
      <c r="S12" s="28">
        <f t="shared" si="2"/>
        <v>4.7727272727272725</v>
      </c>
      <c r="T12" s="29">
        <f t="shared" si="3"/>
        <v>22</v>
      </c>
      <c r="U12" s="30">
        <v>3</v>
      </c>
      <c r="V12" s="33" t="s">
        <v>23</v>
      </c>
      <c r="W12" s="32">
        <v>37</v>
      </c>
    </row>
    <row r="13" spans="1:23" ht="14.25" customHeight="1" x14ac:dyDescent="0.7">
      <c r="A13" s="34" t="s">
        <v>51</v>
      </c>
      <c r="B13" s="21">
        <v>5</v>
      </c>
      <c r="C13" s="21">
        <v>5</v>
      </c>
      <c r="D13" s="21">
        <v>39</v>
      </c>
      <c r="E13" s="21">
        <v>24</v>
      </c>
      <c r="F13" s="21">
        <v>2</v>
      </c>
      <c r="G13" s="22">
        <f t="shared" si="0"/>
        <v>13</v>
      </c>
      <c r="J13" s="21">
        <v>1</v>
      </c>
      <c r="K13" s="21">
        <v>2</v>
      </c>
      <c r="R13" s="29" t="str">
        <f t="shared" si="1"/>
        <v xml:space="preserve"> </v>
      </c>
      <c r="S13" s="28" t="str">
        <f t="shared" si="2"/>
        <v xml:space="preserve"> </v>
      </c>
      <c r="T13" s="29" t="str">
        <f t="shared" si="3"/>
        <v xml:space="preserve"> </v>
      </c>
      <c r="U13" s="30"/>
      <c r="V13" s="31"/>
      <c r="W13" s="32"/>
    </row>
    <row r="14" spans="1:23" ht="14.25" customHeight="1" x14ac:dyDescent="0.7">
      <c r="A14" s="34" t="s">
        <v>53</v>
      </c>
      <c r="B14" s="21">
        <v>1</v>
      </c>
      <c r="C14" s="21">
        <v>1</v>
      </c>
      <c r="D14" s="21">
        <v>13</v>
      </c>
      <c r="G14" s="22">
        <f t="shared" si="0"/>
        <v>13</v>
      </c>
      <c r="R14" s="29" t="str">
        <f t="shared" si="1"/>
        <v xml:space="preserve"> </v>
      </c>
      <c r="S14" s="28" t="str">
        <f t="shared" si="2"/>
        <v xml:space="preserve"> </v>
      </c>
      <c r="T14" s="29" t="str">
        <f t="shared" si="3"/>
        <v xml:space="preserve"> </v>
      </c>
      <c r="U14" s="30"/>
      <c r="V14" s="31"/>
      <c r="W14" s="32"/>
    </row>
    <row r="15" spans="1:23" ht="14.25" customHeight="1" x14ac:dyDescent="0.7">
      <c r="A15" s="34" t="s">
        <v>57</v>
      </c>
      <c r="B15" s="21">
        <v>5</v>
      </c>
      <c r="C15" s="21">
        <v>5</v>
      </c>
      <c r="D15" s="21">
        <v>30</v>
      </c>
      <c r="E15" s="21">
        <v>3</v>
      </c>
      <c r="F15" s="21">
        <v>1</v>
      </c>
      <c r="G15" s="22">
        <f t="shared" si="0"/>
        <v>7.5</v>
      </c>
      <c r="K15" s="21">
        <v>2</v>
      </c>
      <c r="O15" s="21">
        <v>21</v>
      </c>
      <c r="P15" s="21">
        <v>132</v>
      </c>
      <c r="Q15" s="21">
        <v>3</v>
      </c>
      <c r="R15" s="29">
        <f t="shared" si="1"/>
        <v>44</v>
      </c>
      <c r="S15" s="28">
        <f t="shared" si="2"/>
        <v>6.2857142857142856</v>
      </c>
      <c r="T15" s="29">
        <f t="shared" si="3"/>
        <v>42</v>
      </c>
      <c r="U15" s="30">
        <v>3</v>
      </c>
      <c r="V15" s="33" t="s">
        <v>23</v>
      </c>
      <c r="W15" s="32">
        <v>11</v>
      </c>
    </row>
    <row r="16" spans="1:23" ht="14.25" customHeight="1" x14ac:dyDescent="0.7">
      <c r="A16" s="34" t="s">
        <v>58</v>
      </c>
      <c r="B16" s="21">
        <v>3</v>
      </c>
      <c r="C16" s="21">
        <v>3</v>
      </c>
      <c r="D16" s="21">
        <v>30</v>
      </c>
      <c r="E16" s="21">
        <v>26</v>
      </c>
      <c r="G16" s="22">
        <f t="shared" si="0"/>
        <v>10</v>
      </c>
      <c r="K16" s="21">
        <v>2</v>
      </c>
      <c r="M16" s="21">
        <v>2</v>
      </c>
      <c r="R16" s="29" t="str">
        <f t="shared" si="1"/>
        <v xml:space="preserve"> </v>
      </c>
      <c r="S16" s="28" t="str">
        <f t="shared" si="2"/>
        <v xml:space="preserve"> </v>
      </c>
      <c r="T16" s="29" t="str">
        <f t="shared" si="3"/>
        <v xml:space="preserve"> </v>
      </c>
      <c r="U16" s="30"/>
      <c r="V16" s="31"/>
      <c r="W16" s="32"/>
    </row>
    <row r="17" spans="1:23" ht="14.25" customHeight="1" x14ac:dyDescent="0.7">
      <c r="A17" s="34" t="s">
        <v>59</v>
      </c>
      <c r="B17" s="21">
        <v>3</v>
      </c>
      <c r="C17" s="21">
        <v>3</v>
      </c>
      <c r="D17" s="21">
        <v>124</v>
      </c>
      <c r="E17" s="21">
        <v>55</v>
      </c>
      <c r="G17" s="22">
        <f t="shared" si="0"/>
        <v>41.333333333333336</v>
      </c>
      <c r="H17" s="21">
        <v>1</v>
      </c>
      <c r="K17" s="21">
        <v>2</v>
      </c>
      <c r="L17" s="21">
        <v>2</v>
      </c>
      <c r="O17" s="21">
        <v>15</v>
      </c>
      <c r="P17" s="21">
        <v>49</v>
      </c>
      <c r="Q17" s="21">
        <v>4</v>
      </c>
      <c r="R17" s="29">
        <f t="shared" si="1"/>
        <v>12.25</v>
      </c>
      <c r="S17" s="28">
        <f t="shared" si="2"/>
        <v>3.2666666666666666</v>
      </c>
      <c r="T17" s="29">
        <f t="shared" si="3"/>
        <v>22.5</v>
      </c>
      <c r="U17" s="30">
        <v>3</v>
      </c>
      <c r="V17" s="33" t="s">
        <v>23</v>
      </c>
      <c r="W17" s="32">
        <v>22</v>
      </c>
    </row>
    <row r="18" spans="1:23" ht="14.25" customHeight="1" x14ac:dyDescent="0.7">
      <c r="A18" s="34" t="s">
        <v>63</v>
      </c>
      <c r="B18" s="21">
        <v>5</v>
      </c>
      <c r="C18" s="21">
        <v>5</v>
      </c>
      <c r="D18" s="21">
        <v>71</v>
      </c>
      <c r="E18" s="21">
        <v>24</v>
      </c>
      <c r="G18" s="22">
        <f t="shared" si="0"/>
        <v>14.2</v>
      </c>
      <c r="K18" s="21">
        <v>4</v>
      </c>
      <c r="L18" s="21">
        <v>1</v>
      </c>
      <c r="M18" s="21">
        <v>1</v>
      </c>
      <c r="O18" s="21">
        <v>11.2</v>
      </c>
      <c r="P18" s="21">
        <v>60</v>
      </c>
      <c r="Q18" s="21">
        <v>2</v>
      </c>
      <c r="R18" s="29">
        <f t="shared" si="1"/>
        <v>30</v>
      </c>
      <c r="S18" s="28">
        <f t="shared" si="2"/>
        <v>5.3571428571428577</v>
      </c>
      <c r="T18" s="29">
        <f t="shared" si="3"/>
        <v>34</v>
      </c>
      <c r="U18" s="30">
        <v>2</v>
      </c>
      <c r="V18" s="33" t="s">
        <v>23</v>
      </c>
      <c r="W18" s="32">
        <v>6</v>
      </c>
    </row>
    <row r="19" spans="1:23" ht="14.25" customHeight="1" x14ac:dyDescent="0.7">
      <c r="A19" s="34" t="s">
        <v>66</v>
      </c>
      <c r="B19" s="21">
        <v>9</v>
      </c>
      <c r="C19" s="21">
        <v>8</v>
      </c>
      <c r="D19" s="21">
        <v>72</v>
      </c>
      <c r="E19" s="21">
        <v>18</v>
      </c>
      <c r="F19" s="21">
        <v>1</v>
      </c>
      <c r="G19" s="22">
        <f t="shared" si="0"/>
        <v>10.285714285714286</v>
      </c>
      <c r="K19" s="21">
        <v>2</v>
      </c>
      <c r="O19" s="21">
        <v>45.4</v>
      </c>
      <c r="P19" s="21">
        <v>177</v>
      </c>
      <c r="Q19" s="21">
        <v>14</v>
      </c>
      <c r="R19" s="29">
        <f t="shared" si="1"/>
        <v>12.642857142857142</v>
      </c>
      <c r="S19" s="28">
        <f t="shared" si="2"/>
        <v>3.8986784140969166</v>
      </c>
      <c r="T19" s="29">
        <f t="shared" si="3"/>
        <v>19.571428571428573</v>
      </c>
      <c r="U19" s="30">
        <v>4</v>
      </c>
      <c r="V19" s="33" t="s">
        <v>23</v>
      </c>
      <c r="W19" s="32">
        <v>14</v>
      </c>
    </row>
    <row r="20" spans="1:23" ht="14.25" customHeight="1" x14ac:dyDescent="0.7">
      <c r="A20" s="34" t="s">
        <v>67</v>
      </c>
      <c r="B20" s="21">
        <v>4</v>
      </c>
      <c r="C20" s="21">
        <v>4</v>
      </c>
      <c r="D20" s="21">
        <v>30</v>
      </c>
      <c r="E20" s="21">
        <v>21</v>
      </c>
      <c r="G20" s="22">
        <f t="shared" si="0"/>
        <v>7.5</v>
      </c>
      <c r="O20" s="21">
        <v>16</v>
      </c>
      <c r="P20" s="21">
        <v>84</v>
      </c>
      <c r="Q20" s="21">
        <v>5</v>
      </c>
      <c r="R20" s="29">
        <f t="shared" si="1"/>
        <v>16.8</v>
      </c>
      <c r="S20" s="28">
        <f t="shared" si="2"/>
        <v>5.25</v>
      </c>
      <c r="T20" s="29">
        <f t="shared" si="3"/>
        <v>19.2</v>
      </c>
      <c r="U20" s="30">
        <v>2</v>
      </c>
      <c r="V20" s="33" t="s">
        <v>23</v>
      </c>
      <c r="W20" s="32">
        <v>19</v>
      </c>
    </row>
    <row r="21" spans="1:23" ht="14.25" customHeight="1" x14ac:dyDescent="0.7">
      <c r="A21" s="34" t="s">
        <v>68</v>
      </c>
      <c r="B21" s="21">
        <v>6</v>
      </c>
      <c r="C21" s="21">
        <v>6</v>
      </c>
      <c r="D21" s="21">
        <v>68</v>
      </c>
      <c r="E21" s="21">
        <v>16</v>
      </c>
      <c r="G21" s="22">
        <f t="shared" si="0"/>
        <v>11.333333333333334</v>
      </c>
      <c r="K21" s="21">
        <v>2</v>
      </c>
      <c r="O21" s="21">
        <v>12</v>
      </c>
      <c r="P21" s="21">
        <v>69</v>
      </c>
      <c r="Q21" s="21">
        <v>2</v>
      </c>
      <c r="R21" s="29">
        <f t="shared" si="1"/>
        <v>34.5</v>
      </c>
      <c r="S21" s="28">
        <f t="shared" si="2"/>
        <v>5.75</v>
      </c>
      <c r="T21" s="29">
        <f t="shared" si="3"/>
        <v>36</v>
      </c>
      <c r="U21" s="30">
        <v>1</v>
      </c>
      <c r="V21" s="33" t="s">
        <v>23</v>
      </c>
      <c r="W21" s="32">
        <v>25</v>
      </c>
    </row>
    <row r="22" spans="1:23" ht="14.25" customHeight="1" x14ac:dyDescent="0.7">
      <c r="A22" s="34" t="s">
        <v>74</v>
      </c>
      <c r="B22" s="21">
        <v>3</v>
      </c>
      <c r="C22" s="21">
        <v>3</v>
      </c>
      <c r="D22" s="21">
        <v>21</v>
      </c>
      <c r="G22" s="22">
        <f t="shared" si="0"/>
        <v>7</v>
      </c>
      <c r="K22" s="21">
        <v>2</v>
      </c>
      <c r="R22" s="29" t="str">
        <f t="shared" si="1"/>
        <v xml:space="preserve"> </v>
      </c>
      <c r="S22" s="28" t="str">
        <f t="shared" si="2"/>
        <v xml:space="preserve"> </v>
      </c>
      <c r="T22" s="29" t="str">
        <f t="shared" si="3"/>
        <v xml:space="preserve"> </v>
      </c>
      <c r="U22" s="30"/>
      <c r="V22" s="31"/>
      <c r="W22" s="32"/>
    </row>
    <row r="23" spans="1:23" ht="14.25" customHeight="1" x14ac:dyDescent="0.7">
      <c r="A23" s="34" t="s">
        <v>80</v>
      </c>
      <c r="B23" s="21">
        <v>3</v>
      </c>
      <c r="C23" s="21">
        <v>3</v>
      </c>
      <c r="D23" s="21">
        <v>12</v>
      </c>
      <c r="E23" s="21">
        <v>4</v>
      </c>
      <c r="G23" s="22">
        <f t="shared" si="0"/>
        <v>4</v>
      </c>
      <c r="O23" s="21">
        <v>4</v>
      </c>
      <c r="P23" s="21">
        <v>25</v>
      </c>
      <c r="R23" s="29" t="str">
        <f t="shared" si="1"/>
        <v xml:space="preserve"> </v>
      </c>
      <c r="S23" s="28">
        <f t="shared" si="2"/>
        <v>6.25</v>
      </c>
      <c r="T23" s="29" t="str">
        <f t="shared" si="3"/>
        <v xml:space="preserve"> </v>
      </c>
      <c r="U23" s="30">
        <v>0</v>
      </c>
      <c r="V23" s="33" t="s">
        <v>23</v>
      </c>
      <c r="W23" s="32">
        <v>15</v>
      </c>
    </row>
    <row r="24" spans="1:23" ht="14.25" customHeight="1" x14ac:dyDescent="0.7">
      <c r="A24" s="34" t="s">
        <v>86</v>
      </c>
      <c r="B24" s="21">
        <v>11</v>
      </c>
      <c r="C24" s="21">
        <v>8</v>
      </c>
      <c r="D24" s="21">
        <v>57</v>
      </c>
      <c r="E24" s="21">
        <v>3</v>
      </c>
      <c r="F24" s="21">
        <v>4</v>
      </c>
      <c r="G24" s="22">
        <f t="shared" si="0"/>
        <v>14.25</v>
      </c>
      <c r="K24" s="21">
        <v>2</v>
      </c>
      <c r="L24" s="21">
        <v>1</v>
      </c>
      <c r="O24" s="21">
        <v>60.7</v>
      </c>
      <c r="P24" s="21">
        <v>169</v>
      </c>
      <c r="Q24" s="21">
        <v>22</v>
      </c>
      <c r="R24" s="29">
        <f t="shared" si="1"/>
        <v>7.6818181818181817</v>
      </c>
      <c r="S24" s="28">
        <f t="shared" si="2"/>
        <v>2.7841845140032948</v>
      </c>
      <c r="T24" s="29">
        <f t="shared" si="3"/>
        <v>16.681818181818183</v>
      </c>
      <c r="U24" s="30">
        <v>4</v>
      </c>
      <c r="V24" s="33" t="s">
        <v>23</v>
      </c>
      <c r="W24" s="32">
        <v>5</v>
      </c>
    </row>
    <row r="25" spans="1:23" ht="14.25" customHeight="1" x14ac:dyDescent="0.7">
      <c r="A25" s="34" t="s">
        <v>90</v>
      </c>
      <c r="B25" s="21">
        <v>1</v>
      </c>
      <c r="C25" s="21">
        <v>1</v>
      </c>
      <c r="D25" s="21">
        <v>2</v>
      </c>
      <c r="G25" s="22">
        <f t="shared" si="0"/>
        <v>2</v>
      </c>
      <c r="R25" s="29" t="str">
        <f t="shared" si="1"/>
        <v xml:space="preserve"> </v>
      </c>
      <c r="S25" s="28" t="str">
        <f t="shared" si="2"/>
        <v xml:space="preserve"> </v>
      </c>
      <c r="T25" s="29" t="str">
        <f t="shared" si="3"/>
        <v xml:space="preserve"> </v>
      </c>
      <c r="U25" s="30"/>
      <c r="V25" s="31"/>
      <c r="W25" s="32"/>
    </row>
    <row r="26" spans="1:23" ht="14.25" customHeight="1" x14ac:dyDescent="0.7">
      <c r="A26" s="34" t="s">
        <v>91</v>
      </c>
      <c r="B26" s="21">
        <v>6</v>
      </c>
      <c r="C26" s="21">
        <v>6</v>
      </c>
      <c r="D26" s="21">
        <v>47</v>
      </c>
      <c r="E26" s="21">
        <v>16</v>
      </c>
      <c r="F26" s="21">
        <v>1</v>
      </c>
      <c r="G26" s="22">
        <f t="shared" si="0"/>
        <v>9.4</v>
      </c>
      <c r="O26" s="21">
        <v>2</v>
      </c>
      <c r="P26" s="21">
        <v>20</v>
      </c>
      <c r="Q26" s="21">
        <v>1</v>
      </c>
      <c r="R26" s="29">
        <f t="shared" si="1"/>
        <v>20</v>
      </c>
      <c r="S26" s="28">
        <f t="shared" si="2"/>
        <v>10</v>
      </c>
      <c r="T26" s="29">
        <f t="shared" si="3"/>
        <v>12</v>
      </c>
      <c r="U26" s="30">
        <v>1</v>
      </c>
      <c r="V26" s="33" t="s">
        <v>23</v>
      </c>
      <c r="W26" s="32">
        <v>10</v>
      </c>
    </row>
    <row r="27" spans="1:23" ht="14.25" customHeight="1" x14ac:dyDescent="0.7">
      <c r="A27" s="34" t="s">
        <v>93</v>
      </c>
      <c r="B27" s="21">
        <v>2</v>
      </c>
      <c r="C27" s="21">
        <v>2</v>
      </c>
      <c r="D27" s="21">
        <v>6</v>
      </c>
      <c r="E27" s="21">
        <v>3</v>
      </c>
      <c r="G27" s="22">
        <f t="shared" si="0"/>
        <v>3</v>
      </c>
      <c r="R27" s="29" t="str">
        <f t="shared" si="1"/>
        <v xml:space="preserve"> </v>
      </c>
      <c r="S27" s="28" t="str">
        <f t="shared" si="2"/>
        <v xml:space="preserve"> </v>
      </c>
      <c r="T27" s="29" t="str">
        <f t="shared" si="3"/>
        <v xml:space="preserve"> </v>
      </c>
      <c r="U27" s="30"/>
      <c r="V27" s="31"/>
      <c r="W27" s="32"/>
    </row>
    <row r="28" spans="1:23" ht="14.25" customHeight="1" x14ac:dyDescent="0.7">
      <c r="A28" s="34" t="s">
        <v>94</v>
      </c>
      <c r="B28" s="21">
        <v>6</v>
      </c>
      <c r="C28" s="21">
        <v>4</v>
      </c>
      <c r="D28" s="21">
        <v>14</v>
      </c>
      <c r="E28" s="21">
        <v>6</v>
      </c>
      <c r="G28" s="22">
        <f t="shared" si="0"/>
        <v>3.5</v>
      </c>
      <c r="K28" s="21">
        <v>2</v>
      </c>
      <c r="O28" s="21">
        <v>18</v>
      </c>
      <c r="P28" s="21">
        <v>71</v>
      </c>
      <c r="Q28" s="21">
        <v>2</v>
      </c>
      <c r="R28" s="29">
        <f t="shared" si="1"/>
        <v>35.5</v>
      </c>
      <c r="S28" s="28">
        <f t="shared" si="2"/>
        <v>3.9444444444444446</v>
      </c>
      <c r="T28" s="29">
        <f t="shared" si="3"/>
        <v>54</v>
      </c>
      <c r="U28" s="30">
        <v>1</v>
      </c>
      <c r="V28" s="33" t="s">
        <v>23</v>
      </c>
      <c r="W28" s="32">
        <v>20</v>
      </c>
    </row>
    <row r="29" spans="1:23" ht="14.25" customHeight="1" x14ac:dyDescent="0.7">
      <c r="A29" s="34" t="s">
        <v>95</v>
      </c>
      <c r="B29" s="21">
        <v>5</v>
      </c>
      <c r="C29" s="21">
        <v>3</v>
      </c>
      <c r="D29" s="21">
        <v>16</v>
      </c>
      <c r="E29" s="21">
        <v>7</v>
      </c>
      <c r="F29" s="21">
        <v>1</v>
      </c>
      <c r="G29" s="22">
        <f t="shared" si="0"/>
        <v>8</v>
      </c>
      <c r="K29" s="21">
        <v>2</v>
      </c>
      <c r="O29" s="21">
        <v>23.5</v>
      </c>
      <c r="P29" s="21">
        <v>63</v>
      </c>
      <c r="Q29" s="21">
        <v>7</v>
      </c>
      <c r="R29" s="29">
        <f t="shared" si="1"/>
        <v>9</v>
      </c>
      <c r="S29" s="28">
        <f t="shared" si="2"/>
        <v>2.6808510638297873</v>
      </c>
      <c r="T29" s="29">
        <f t="shared" si="3"/>
        <v>20.428571428571427</v>
      </c>
      <c r="U29" s="30">
        <v>2</v>
      </c>
      <c r="V29" s="33" t="s">
        <v>23</v>
      </c>
      <c r="W29" s="32">
        <v>12</v>
      </c>
    </row>
    <row r="30" spans="1:23" ht="14.25" customHeight="1" x14ac:dyDescent="0.7">
      <c r="A30" s="34" t="s">
        <v>96</v>
      </c>
      <c r="B30" s="21">
        <v>7</v>
      </c>
      <c r="C30" s="21">
        <v>7</v>
      </c>
      <c r="D30" s="21">
        <v>62</v>
      </c>
      <c r="E30" s="21">
        <v>22</v>
      </c>
      <c r="F30" s="21">
        <v>1</v>
      </c>
      <c r="G30" s="22">
        <f t="shared" si="0"/>
        <v>10.333333333333334</v>
      </c>
      <c r="K30" s="21">
        <v>1</v>
      </c>
      <c r="L30" s="21">
        <v>2</v>
      </c>
      <c r="O30" s="21">
        <v>6</v>
      </c>
      <c r="P30" s="21">
        <v>51</v>
      </c>
      <c r="Q30" s="21">
        <v>2</v>
      </c>
      <c r="R30" s="29">
        <f t="shared" si="1"/>
        <v>25.5</v>
      </c>
      <c r="S30" s="28">
        <f t="shared" si="2"/>
        <v>8.5</v>
      </c>
      <c r="T30" s="29">
        <f t="shared" si="3"/>
        <v>18</v>
      </c>
      <c r="U30" s="30">
        <v>2</v>
      </c>
      <c r="V30" s="33" t="s">
        <v>23</v>
      </c>
      <c r="W30" s="32">
        <v>3</v>
      </c>
    </row>
    <row r="31" spans="1:23" ht="14.25" customHeight="1" x14ac:dyDescent="0.7">
      <c r="A31" s="34" t="s">
        <v>99</v>
      </c>
      <c r="B31" s="21">
        <v>3</v>
      </c>
      <c r="C31" s="21">
        <v>3</v>
      </c>
      <c r="D31" s="21">
        <v>127</v>
      </c>
      <c r="E31" s="21">
        <v>61</v>
      </c>
      <c r="F31" s="21">
        <v>2</v>
      </c>
      <c r="G31" s="22">
        <f t="shared" si="0"/>
        <v>127</v>
      </c>
      <c r="H31" s="21">
        <v>1</v>
      </c>
      <c r="K31" s="21">
        <v>1</v>
      </c>
      <c r="L31" s="21">
        <v>1</v>
      </c>
      <c r="O31" s="21">
        <v>17</v>
      </c>
      <c r="P31" s="21">
        <v>40</v>
      </c>
      <c r="Q31" s="21">
        <v>8</v>
      </c>
      <c r="R31" s="29">
        <f t="shared" si="1"/>
        <v>5</v>
      </c>
      <c r="S31" s="28">
        <f t="shared" si="2"/>
        <v>2.3529411764705883</v>
      </c>
      <c r="T31" s="29">
        <f t="shared" si="3"/>
        <v>12.75</v>
      </c>
      <c r="U31" s="30">
        <v>4</v>
      </c>
      <c r="V31" s="33" t="s">
        <v>23</v>
      </c>
      <c r="W31" s="32">
        <v>6</v>
      </c>
    </row>
    <row r="32" spans="1:23" ht="14.25" customHeight="1" x14ac:dyDescent="0.7">
      <c r="A32" s="34" t="s">
        <v>100</v>
      </c>
      <c r="B32" s="21">
        <v>6</v>
      </c>
      <c r="C32" s="21">
        <v>6</v>
      </c>
      <c r="D32" s="21">
        <v>108</v>
      </c>
      <c r="E32" s="21">
        <v>52</v>
      </c>
      <c r="F32" s="21">
        <v>1</v>
      </c>
      <c r="G32" s="22">
        <f t="shared" si="0"/>
        <v>21.6</v>
      </c>
      <c r="H32" s="21">
        <v>1</v>
      </c>
      <c r="K32" s="21">
        <v>2</v>
      </c>
      <c r="L32" s="21">
        <v>1</v>
      </c>
      <c r="O32" s="21">
        <v>8</v>
      </c>
      <c r="P32" s="21">
        <v>68</v>
      </c>
      <c r="Q32" s="21">
        <v>1</v>
      </c>
      <c r="R32" s="29">
        <f t="shared" si="1"/>
        <v>68</v>
      </c>
      <c r="S32" s="28">
        <f t="shared" si="2"/>
        <v>8.5</v>
      </c>
      <c r="T32" s="29">
        <f t="shared" si="3"/>
        <v>48</v>
      </c>
      <c r="U32" s="30">
        <v>1</v>
      </c>
      <c r="V32" s="33" t="s">
        <v>23</v>
      </c>
      <c r="W32" s="32">
        <v>12</v>
      </c>
    </row>
    <row r="33" spans="1:23" ht="14.25" customHeight="1" x14ac:dyDescent="0.7">
      <c r="A33" s="34" t="s">
        <v>101</v>
      </c>
      <c r="B33" s="21">
        <v>9</v>
      </c>
      <c r="C33" s="21">
        <v>9</v>
      </c>
      <c r="D33" s="21">
        <v>273</v>
      </c>
      <c r="E33" s="21">
        <v>63</v>
      </c>
      <c r="F33" s="21">
        <v>1</v>
      </c>
      <c r="G33" s="22">
        <f t="shared" si="0"/>
        <v>34.125</v>
      </c>
      <c r="H33" s="21">
        <v>2</v>
      </c>
      <c r="K33" s="21">
        <v>4</v>
      </c>
      <c r="O33" s="21">
        <v>11.1</v>
      </c>
      <c r="P33" s="21">
        <v>63</v>
      </c>
      <c r="Q33" s="21">
        <v>3</v>
      </c>
      <c r="R33" s="29">
        <f t="shared" si="1"/>
        <v>21</v>
      </c>
      <c r="S33" s="28">
        <f t="shared" si="2"/>
        <v>5.6756756756756754</v>
      </c>
      <c r="T33" s="29">
        <f t="shared" si="3"/>
        <v>22.333333333333332</v>
      </c>
      <c r="U33" s="30">
        <v>1</v>
      </c>
      <c r="V33" s="33" t="s">
        <v>23</v>
      </c>
      <c r="W33" s="32">
        <v>0</v>
      </c>
    </row>
    <row r="34" spans="1:23" ht="14.25" customHeight="1" x14ac:dyDescent="0.7">
      <c r="A34" s="34" t="s">
        <v>103</v>
      </c>
      <c r="B34" s="21">
        <v>3</v>
      </c>
      <c r="C34" s="21">
        <v>3</v>
      </c>
      <c r="D34" s="21">
        <v>28</v>
      </c>
      <c r="E34" s="21">
        <v>28</v>
      </c>
      <c r="F34" s="21">
        <v>1</v>
      </c>
      <c r="G34" s="22">
        <f t="shared" si="0"/>
        <v>14</v>
      </c>
      <c r="K34" s="21">
        <v>1</v>
      </c>
      <c r="O34" s="21">
        <v>19</v>
      </c>
      <c r="P34" s="21">
        <v>52</v>
      </c>
      <c r="Q34" s="21">
        <v>9</v>
      </c>
      <c r="R34" s="29">
        <f t="shared" si="1"/>
        <v>5.7777777777777777</v>
      </c>
      <c r="S34" s="28">
        <f t="shared" si="2"/>
        <v>2.736842105263158</v>
      </c>
      <c r="T34" s="29">
        <f t="shared" si="3"/>
        <v>12.666666666666666</v>
      </c>
      <c r="U34" s="30">
        <v>4</v>
      </c>
      <c r="V34" s="33" t="s">
        <v>23</v>
      </c>
      <c r="W34" s="32">
        <v>12</v>
      </c>
    </row>
    <row r="35" spans="1:23" ht="14.25" customHeight="1" x14ac:dyDescent="0.7">
      <c r="A35" s="34" t="s">
        <v>109</v>
      </c>
      <c r="B35" s="21">
        <v>1</v>
      </c>
      <c r="C35" s="21">
        <v>1</v>
      </c>
      <c r="G35" s="22">
        <f t="shared" si="0"/>
        <v>0</v>
      </c>
      <c r="O35" s="21">
        <v>2</v>
      </c>
      <c r="P35" s="21">
        <v>33</v>
      </c>
      <c r="R35" s="29" t="str">
        <f t="shared" si="1"/>
        <v xml:space="preserve"> </v>
      </c>
      <c r="S35" s="28">
        <f t="shared" si="2"/>
        <v>16.5</v>
      </c>
      <c r="T35" s="29" t="str">
        <f t="shared" si="3"/>
        <v xml:space="preserve"> </v>
      </c>
      <c r="U35" s="30">
        <v>0</v>
      </c>
      <c r="V35" s="33" t="s">
        <v>23</v>
      </c>
      <c r="W35" s="32">
        <v>33</v>
      </c>
    </row>
  </sheetData>
  <autoFilter ref="A1:W35" xr:uid="{00000000-0009-0000-0000-000007000000}"/>
  <mergeCells count="1">
    <mergeCell ref="U1:W1"/>
  </mergeCells>
  <dataValidations count="1">
    <dataValidation type="list" allowBlank="1" showErrorMessage="1" sqref="W2" xr:uid="{00000000-0002-0000-0700-000000000000}">
      <formula1>Player</formula1>
    </dataValidation>
  </dataValidations>
  <pageMargins left="0.7" right="0.7" top="0.75" bottom="0.75" header="0" footer="0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92D050"/>
  </sheetPr>
  <dimension ref="A1:W32"/>
  <sheetViews>
    <sheetView workbookViewId="0"/>
  </sheetViews>
  <sheetFormatPr defaultColWidth="14.41796875" defaultRowHeight="15" customHeight="1" x14ac:dyDescent="0.55000000000000004"/>
  <cols>
    <col min="1" max="1" width="17" customWidth="1"/>
    <col min="2" max="2" width="7.41796875" customWidth="1"/>
    <col min="3" max="3" width="6.15625" customWidth="1"/>
    <col min="4" max="4" width="4.41796875" customWidth="1"/>
    <col min="5" max="5" width="4.15625" customWidth="1"/>
    <col min="6" max="6" width="14.26171875" customWidth="1"/>
    <col min="7" max="7" width="7.15625" customWidth="1"/>
    <col min="8" max="8" width="3.41796875" customWidth="1"/>
    <col min="9" max="9" width="4.41796875" customWidth="1"/>
    <col min="10" max="10" width="5.41796875" customWidth="1"/>
    <col min="11" max="11" width="6.83984375" customWidth="1"/>
    <col min="12" max="12" width="7.83984375" customWidth="1"/>
    <col min="13" max="14" width="8.83984375" customWidth="1"/>
    <col min="15" max="15" width="11.68359375" customWidth="1"/>
    <col min="16" max="16" width="4.41796875" customWidth="1"/>
    <col min="17" max="17" width="6.83984375" customWidth="1"/>
    <col min="18" max="18" width="7.15625" customWidth="1"/>
    <col min="19" max="20" width="8" customWidth="1"/>
    <col min="21" max="21" width="5.26171875" customWidth="1"/>
    <col min="22" max="22" width="3.68359375" customWidth="1"/>
    <col min="23" max="23" width="6" customWidth="1"/>
    <col min="24" max="26" width="9.15625" customWidth="1"/>
  </cols>
  <sheetData>
    <row r="1" spans="1:23" ht="14.25" customHeight="1" x14ac:dyDescent="0.55000000000000004">
      <c r="A1" s="24" t="s">
        <v>0</v>
      </c>
      <c r="B1" s="25" t="str">
        <f>'ALL TIME'!B1</f>
        <v>Matches</v>
      </c>
      <c r="C1" s="25" t="str">
        <f>'ALL TIME'!C1</f>
        <v>Innings</v>
      </c>
      <c r="D1" s="25" t="str">
        <f>'ALL TIME'!D1</f>
        <v>Runs</v>
      </c>
      <c r="E1" s="25" t="str">
        <f>'ALL TIME'!E1</f>
        <v>High</v>
      </c>
      <c r="F1" s="25" t="str">
        <f>'ALL TIME'!F1</f>
        <v>Not Out</v>
      </c>
      <c r="G1" s="26" t="str">
        <f>'ALL TIME'!G1</f>
        <v>Avg</v>
      </c>
      <c r="H1" s="25" t="str">
        <f>'ALL TIME'!H1</f>
        <v>50s</v>
      </c>
      <c r="I1" s="25" t="str">
        <f>'ALL TIME'!I1</f>
        <v>100s</v>
      </c>
      <c r="J1" s="25" t="str">
        <f>'ALL TIME'!L1</f>
        <v>Ducks</v>
      </c>
      <c r="K1" s="25" t="str">
        <f>'ALL TIME'!M1</f>
        <v>Catches</v>
      </c>
      <c r="L1" s="25" t="str">
        <f>'ALL TIME'!N1</f>
        <v>Run
Outs</v>
      </c>
      <c r="M1" s="25" t="str">
        <f>'ALL TIME'!O1</f>
        <v>Stumps</v>
      </c>
      <c r="N1" s="25"/>
      <c r="O1" s="27" t="str">
        <f>'ALL TIME'!Q1</f>
        <v>Overs</v>
      </c>
      <c r="P1" s="25" t="str">
        <f>'ALL TIME'!R1</f>
        <v>Runs</v>
      </c>
      <c r="Q1" s="25" t="str">
        <f>'ALL TIME'!S1</f>
        <v>Wickets</v>
      </c>
      <c r="R1" s="26" t="str">
        <f>'ALL TIME'!T1</f>
        <v>Avg</v>
      </c>
      <c r="S1" s="26" t="str">
        <f>'ALL TIME'!U1</f>
        <v>Econ</v>
      </c>
      <c r="T1" s="26" t="str">
        <f>'ALL TIME'!V1</f>
        <v>SR</v>
      </c>
      <c r="U1" s="115" t="s">
        <v>18</v>
      </c>
      <c r="V1" s="118"/>
      <c r="W1" s="119"/>
    </row>
    <row r="2" spans="1:23" ht="14.25" customHeight="1" x14ac:dyDescent="0.7">
      <c r="A2" s="34" t="s">
        <v>22</v>
      </c>
      <c r="B2" s="20">
        <v>5</v>
      </c>
      <c r="C2" s="20">
        <v>5</v>
      </c>
      <c r="D2" s="20">
        <v>55</v>
      </c>
      <c r="E2" s="20">
        <v>30</v>
      </c>
      <c r="F2" s="20">
        <v>0</v>
      </c>
      <c r="G2" s="28">
        <f t="shared" ref="G2:G32" si="0">IFERROR(D2/(C2-F2),"")</f>
        <v>11</v>
      </c>
      <c r="H2" s="20">
        <v>0</v>
      </c>
      <c r="I2" s="20">
        <v>0</v>
      </c>
      <c r="J2" s="20">
        <v>2</v>
      </c>
      <c r="K2" s="20">
        <v>1</v>
      </c>
      <c r="L2" s="20">
        <v>0</v>
      </c>
      <c r="M2" s="20">
        <v>0</v>
      </c>
      <c r="N2" s="20"/>
      <c r="O2" s="21">
        <v>0</v>
      </c>
      <c r="P2" s="20">
        <v>0</v>
      </c>
      <c r="Q2" s="20">
        <v>0</v>
      </c>
      <c r="R2" s="29" t="str">
        <f t="shared" ref="R2:R32" si="1">IFERROR(P2/Q2," ")</f>
        <v xml:space="preserve"> </v>
      </c>
      <c r="S2" s="28" t="str">
        <f t="shared" ref="S2:S32" si="2">IFERROR(P2/O2," ")</f>
        <v xml:space="preserve"> </v>
      </c>
      <c r="T2" s="29" t="str">
        <f t="shared" ref="T2:T32" si="3">IFERROR(((TRUNC(O2)*6)+(MOD(O2,1)*10))/Q2," ")</f>
        <v xml:space="preserve"> </v>
      </c>
      <c r="U2" s="30"/>
      <c r="V2" s="31"/>
      <c r="W2" s="32"/>
    </row>
    <row r="3" spans="1:23" ht="14.25" customHeight="1" x14ac:dyDescent="0.7">
      <c r="A3" s="34" t="s">
        <v>28</v>
      </c>
      <c r="B3" s="20">
        <v>9</v>
      </c>
      <c r="C3" s="20">
        <v>7</v>
      </c>
      <c r="D3" s="20">
        <v>64</v>
      </c>
      <c r="E3" s="20">
        <v>34</v>
      </c>
      <c r="F3" s="20">
        <v>0</v>
      </c>
      <c r="G3" s="28">
        <f t="shared" si="0"/>
        <v>9.1428571428571423</v>
      </c>
      <c r="H3" s="20">
        <v>0</v>
      </c>
      <c r="I3" s="20">
        <v>0</v>
      </c>
      <c r="J3" s="20">
        <v>1</v>
      </c>
      <c r="K3" s="20">
        <v>1</v>
      </c>
      <c r="L3" s="20">
        <v>0</v>
      </c>
      <c r="M3" s="20">
        <v>0</v>
      </c>
      <c r="N3" s="20"/>
      <c r="O3" s="21">
        <v>41</v>
      </c>
      <c r="P3" s="20">
        <v>231</v>
      </c>
      <c r="Q3" s="20">
        <v>12</v>
      </c>
      <c r="R3" s="29">
        <f t="shared" si="1"/>
        <v>19.25</v>
      </c>
      <c r="S3" s="28">
        <f t="shared" si="2"/>
        <v>5.6341463414634143</v>
      </c>
      <c r="T3" s="29">
        <f t="shared" si="3"/>
        <v>20.5</v>
      </c>
      <c r="U3" s="30">
        <v>4</v>
      </c>
      <c r="V3" s="33" t="s">
        <v>23</v>
      </c>
      <c r="W3" s="32">
        <v>14</v>
      </c>
    </row>
    <row r="4" spans="1:23" ht="14.25" customHeight="1" x14ac:dyDescent="0.7">
      <c r="A4" s="34" t="s">
        <v>29</v>
      </c>
      <c r="B4" s="20">
        <v>7</v>
      </c>
      <c r="C4" s="20">
        <v>7</v>
      </c>
      <c r="D4" s="20">
        <v>104</v>
      </c>
      <c r="E4" s="20">
        <v>43</v>
      </c>
      <c r="F4" s="20">
        <v>1</v>
      </c>
      <c r="G4" s="28">
        <f t="shared" si="0"/>
        <v>17.333333333333332</v>
      </c>
      <c r="H4" s="20">
        <v>0</v>
      </c>
      <c r="I4" s="20">
        <v>0</v>
      </c>
      <c r="J4" s="20">
        <v>0</v>
      </c>
      <c r="K4" s="20">
        <v>6</v>
      </c>
      <c r="L4" s="20">
        <v>0</v>
      </c>
      <c r="M4" s="20">
        <v>1</v>
      </c>
      <c r="N4" s="20"/>
      <c r="O4" s="21">
        <v>11</v>
      </c>
      <c r="P4" s="20">
        <v>61</v>
      </c>
      <c r="Q4" s="20">
        <v>1</v>
      </c>
      <c r="R4" s="29">
        <f t="shared" si="1"/>
        <v>61</v>
      </c>
      <c r="S4" s="28">
        <f t="shared" si="2"/>
        <v>5.5454545454545459</v>
      </c>
      <c r="T4" s="29">
        <f t="shared" si="3"/>
        <v>66</v>
      </c>
      <c r="U4" s="30">
        <v>1</v>
      </c>
      <c r="V4" s="33" t="s">
        <v>23</v>
      </c>
      <c r="W4" s="32">
        <v>12</v>
      </c>
    </row>
    <row r="5" spans="1:23" ht="14.25" customHeight="1" x14ac:dyDescent="0.7">
      <c r="A5" s="34" t="s">
        <v>34</v>
      </c>
      <c r="B5" s="20">
        <v>9</v>
      </c>
      <c r="C5" s="20">
        <v>9</v>
      </c>
      <c r="D5" s="20">
        <v>60</v>
      </c>
      <c r="E5" s="20">
        <v>29</v>
      </c>
      <c r="F5" s="20">
        <v>0</v>
      </c>
      <c r="G5" s="28">
        <f t="shared" si="0"/>
        <v>6.666666666666667</v>
      </c>
      <c r="H5" s="20">
        <v>0</v>
      </c>
      <c r="I5" s="20">
        <v>0</v>
      </c>
      <c r="J5" s="20">
        <v>4</v>
      </c>
      <c r="K5" s="20">
        <v>7</v>
      </c>
      <c r="L5" s="20">
        <v>2</v>
      </c>
      <c r="M5" s="20">
        <v>0</v>
      </c>
      <c r="N5" s="20"/>
      <c r="O5" s="21">
        <v>0</v>
      </c>
      <c r="P5" s="20">
        <v>0</v>
      </c>
      <c r="Q5" s="20">
        <v>0</v>
      </c>
      <c r="R5" s="29" t="str">
        <f t="shared" si="1"/>
        <v xml:space="preserve"> </v>
      </c>
      <c r="S5" s="28" t="str">
        <f t="shared" si="2"/>
        <v xml:space="preserve"> </v>
      </c>
      <c r="T5" s="29" t="str">
        <f t="shared" si="3"/>
        <v xml:space="preserve"> </v>
      </c>
      <c r="U5" s="30"/>
      <c r="V5" s="31"/>
      <c r="W5" s="32"/>
    </row>
    <row r="6" spans="1:23" ht="14.25" customHeight="1" x14ac:dyDescent="0.7">
      <c r="A6" s="34" t="s">
        <v>35</v>
      </c>
      <c r="B6" s="20">
        <v>7</v>
      </c>
      <c r="C6" s="20">
        <v>5</v>
      </c>
      <c r="D6" s="20">
        <v>83</v>
      </c>
      <c r="E6" s="20">
        <v>51</v>
      </c>
      <c r="F6" s="20">
        <v>1</v>
      </c>
      <c r="G6" s="28">
        <f t="shared" si="0"/>
        <v>20.75</v>
      </c>
      <c r="H6" s="20">
        <v>1</v>
      </c>
      <c r="I6" s="20">
        <v>0</v>
      </c>
      <c r="J6" s="20">
        <v>2</v>
      </c>
      <c r="K6" s="20">
        <v>1</v>
      </c>
      <c r="L6" s="20">
        <v>0</v>
      </c>
      <c r="M6" s="20">
        <v>0</v>
      </c>
      <c r="N6" s="20"/>
      <c r="O6" s="21">
        <v>7</v>
      </c>
      <c r="P6" s="20">
        <v>53</v>
      </c>
      <c r="Q6" s="20">
        <v>1</v>
      </c>
      <c r="R6" s="29">
        <f t="shared" si="1"/>
        <v>53</v>
      </c>
      <c r="S6" s="28">
        <f t="shared" si="2"/>
        <v>7.5714285714285712</v>
      </c>
      <c r="T6" s="29">
        <f t="shared" si="3"/>
        <v>42</v>
      </c>
      <c r="U6" s="30">
        <v>1</v>
      </c>
      <c r="V6" s="33" t="s">
        <v>23</v>
      </c>
      <c r="W6" s="32">
        <v>12</v>
      </c>
    </row>
    <row r="7" spans="1:23" ht="14.25" customHeight="1" x14ac:dyDescent="0.7">
      <c r="A7" s="34" t="s">
        <v>36</v>
      </c>
      <c r="B7" s="20">
        <v>2</v>
      </c>
      <c r="C7" s="20">
        <v>0</v>
      </c>
      <c r="D7" s="20">
        <v>0</v>
      </c>
      <c r="E7" s="20">
        <v>0</v>
      </c>
      <c r="F7" s="20">
        <v>0</v>
      </c>
      <c r="G7" s="28" t="str">
        <f t="shared" si="0"/>
        <v/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/>
      <c r="O7" s="21">
        <v>2</v>
      </c>
      <c r="P7" s="20">
        <v>6</v>
      </c>
      <c r="Q7" s="20">
        <v>0</v>
      </c>
      <c r="R7" s="29" t="str">
        <f t="shared" si="1"/>
        <v xml:space="preserve"> </v>
      </c>
      <c r="S7" s="28">
        <f t="shared" si="2"/>
        <v>3</v>
      </c>
      <c r="T7" s="29" t="str">
        <f t="shared" si="3"/>
        <v xml:space="preserve"> </v>
      </c>
      <c r="U7" s="30">
        <v>0</v>
      </c>
      <c r="V7" s="33" t="s">
        <v>23</v>
      </c>
      <c r="W7" s="32">
        <v>6</v>
      </c>
    </row>
    <row r="8" spans="1:23" ht="14.25" customHeight="1" x14ac:dyDescent="0.7">
      <c r="A8" s="34" t="s">
        <v>37</v>
      </c>
      <c r="B8" s="20">
        <v>1</v>
      </c>
      <c r="C8" s="20">
        <v>1</v>
      </c>
      <c r="D8" s="20">
        <v>9</v>
      </c>
      <c r="E8" s="20">
        <v>9</v>
      </c>
      <c r="F8" s="20">
        <v>1</v>
      </c>
      <c r="G8" s="28" t="str">
        <f t="shared" si="0"/>
        <v/>
      </c>
      <c r="H8" s="20">
        <v>0</v>
      </c>
      <c r="I8" s="20">
        <v>0</v>
      </c>
      <c r="J8" s="20">
        <v>0</v>
      </c>
      <c r="K8" s="20">
        <v>0</v>
      </c>
      <c r="L8" s="20">
        <v>0</v>
      </c>
      <c r="M8" s="20">
        <v>0</v>
      </c>
      <c r="N8" s="20"/>
      <c r="O8" s="21">
        <v>2</v>
      </c>
      <c r="P8" s="20">
        <v>13</v>
      </c>
      <c r="Q8" s="20">
        <v>0</v>
      </c>
      <c r="R8" s="29" t="str">
        <f t="shared" si="1"/>
        <v xml:space="preserve"> </v>
      </c>
      <c r="S8" s="28">
        <f t="shared" si="2"/>
        <v>6.5</v>
      </c>
      <c r="T8" s="29" t="str">
        <f t="shared" si="3"/>
        <v xml:space="preserve"> </v>
      </c>
      <c r="U8" s="30">
        <v>0</v>
      </c>
      <c r="V8" s="33" t="s">
        <v>23</v>
      </c>
      <c r="W8" s="32">
        <v>13</v>
      </c>
    </row>
    <row r="9" spans="1:23" ht="14.25" customHeight="1" x14ac:dyDescent="0.7">
      <c r="A9" s="34" t="s">
        <v>41</v>
      </c>
      <c r="B9" s="20">
        <v>1</v>
      </c>
      <c r="C9" s="20">
        <v>0</v>
      </c>
      <c r="D9" s="20">
        <v>0</v>
      </c>
      <c r="E9" s="20">
        <v>0</v>
      </c>
      <c r="F9" s="20">
        <v>0</v>
      </c>
      <c r="G9" s="28" t="str">
        <f t="shared" si="0"/>
        <v/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/>
      <c r="O9" s="21">
        <v>0</v>
      </c>
      <c r="P9" s="20">
        <v>0</v>
      </c>
      <c r="Q9" s="20">
        <v>0</v>
      </c>
      <c r="R9" s="29" t="str">
        <f t="shared" si="1"/>
        <v xml:space="preserve"> </v>
      </c>
      <c r="S9" s="28" t="str">
        <f t="shared" si="2"/>
        <v xml:space="preserve"> </v>
      </c>
      <c r="T9" s="29" t="str">
        <f t="shared" si="3"/>
        <v xml:space="preserve"> </v>
      </c>
      <c r="U9" s="30"/>
      <c r="V9" s="31"/>
      <c r="W9" s="32"/>
    </row>
    <row r="10" spans="1:23" ht="14.25" customHeight="1" x14ac:dyDescent="0.7">
      <c r="A10" s="34" t="s">
        <v>43</v>
      </c>
      <c r="B10" s="20">
        <v>4</v>
      </c>
      <c r="C10" s="20">
        <v>4</v>
      </c>
      <c r="D10" s="20">
        <v>15</v>
      </c>
      <c r="E10" s="20">
        <v>12</v>
      </c>
      <c r="F10" s="20">
        <v>1</v>
      </c>
      <c r="G10" s="28">
        <f t="shared" si="0"/>
        <v>5</v>
      </c>
      <c r="H10" s="20">
        <v>0</v>
      </c>
      <c r="I10" s="20">
        <v>0</v>
      </c>
      <c r="J10" s="20">
        <v>1</v>
      </c>
      <c r="K10" s="20">
        <v>1</v>
      </c>
      <c r="L10" s="20">
        <v>1</v>
      </c>
      <c r="M10" s="20">
        <v>0</v>
      </c>
      <c r="N10" s="20"/>
      <c r="O10" s="21">
        <v>6</v>
      </c>
      <c r="P10" s="20">
        <v>49</v>
      </c>
      <c r="Q10" s="20">
        <v>2</v>
      </c>
      <c r="R10" s="29">
        <f t="shared" si="1"/>
        <v>24.5</v>
      </c>
      <c r="S10" s="28">
        <f t="shared" si="2"/>
        <v>8.1666666666666661</v>
      </c>
      <c r="T10" s="29">
        <f t="shared" si="3"/>
        <v>18</v>
      </c>
      <c r="U10" s="30">
        <v>1</v>
      </c>
      <c r="V10" s="33" t="s">
        <v>23</v>
      </c>
      <c r="W10" s="32">
        <v>16</v>
      </c>
    </row>
    <row r="11" spans="1:23" ht="14.25" customHeight="1" x14ac:dyDescent="0.7">
      <c r="A11" s="34" t="s">
        <v>47</v>
      </c>
      <c r="B11" s="20">
        <v>7</v>
      </c>
      <c r="C11" s="20">
        <v>3</v>
      </c>
      <c r="D11" s="20">
        <v>11</v>
      </c>
      <c r="E11" s="20">
        <v>7</v>
      </c>
      <c r="F11" s="20">
        <v>0</v>
      </c>
      <c r="G11" s="28">
        <f t="shared" si="0"/>
        <v>3.6666666666666665</v>
      </c>
      <c r="H11" s="20">
        <v>0</v>
      </c>
      <c r="I11" s="20">
        <v>0</v>
      </c>
      <c r="J11" s="20">
        <v>0</v>
      </c>
      <c r="K11" s="20">
        <v>0</v>
      </c>
      <c r="L11" s="20">
        <v>0</v>
      </c>
      <c r="M11" s="20">
        <v>0</v>
      </c>
      <c r="N11" s="20"/>
      <c r="O11" s="21">
        <v>24</v>
      </c>
      <c r="P11" s="20">
        <v>131</v>
      </c>
      <c r="Q11" s="20">
        <v>9</v>
      </c>
      <c r="R11" s="29">
        <f t="shared" si="1"/>
        <v>14.555555555555555</v>
      </c>
      <c r="S11" s="28">
        <f t="shared" si="2"/>
        <v>5.458333333333333</v>
      </c>
      <c r="T11" s="29">
        <f t="shared" si="3"/>
        <v>16</v>
      </c>
      <c r="U11" s="30">
        <v>3</v>
      </c>
      <c r="V11" s="33" t="s">
        <v>23</v>
      </c>
      <c r="W11" s="32">
        <v>22</v>
      </c>
    </row>
    <row r="12" spans="1:23" ht="14.25" customHeight="1" x14ac:dyDescent="0.7">
      <c r="A12" s="34" t="s">
        <v>50</v>
      </c>
      <c r="B12" s="20">
        <v>3</v>
      </c>
      <c r="C12" s="20">
        <v>3</v>
      </c>
      <c r="D12" s="20">
        <v>14</v>
      </c>
      <c r="E12" s="20">
        <v>11</v>
      </c>
      <c r="F12" s="20">
        <v>0</v>
      </c>
      <c r="G12" s="28">
        <f t="shared" si="0"/>
        <v>4.666666666666667</v>
      </c>
      <c r="H12" s="20">
        <v>0</v>
      </c>
      <c r="I12" s="20">
        <v>0</v>
      </c>
      <c r="J12" s="20">
        <v>0</v>
      </c>
      <c r="K12" s="20">
        <v>1</v>
      </c>
      <c r="L12" s="20">
        <v>1</v>
      </c>
      <c r="M12" s="20">
        <v>0</v>
      </c>
      <c r="N12" s="20"/>
      <c r="O12" s="21">
        <v>17</v>
      </c>
      <c r="P12" s="20">
        <v>78</v>
      </c>
      <c r="Q12" s="20">
        <v>5</v>
      </c>
      <c r="R12" s="29">
        <f t="shared" si="1"/>
        <v>15.6</v>
      </c>
      <c r="S12" s="28">
        <f t="shared" si="2"/>
        <v>4.5882352941176467</v>
      </c>
      <c r="T12" s="29">
        <f t="shared" si="3"/>
        <v>20.399999999999999</v>
      </c>
      <c r="U12" s="30">
        <v>3</v>
      </c>
      <c r="V12" s="33" t="s">
        <v>23</v>
      </c>
      <c r="W12" s="32">
        <v>24</v>
      </c>
    </row>
    <row r="13" spans="1:23" ht="14.25" customHeight="1" x14ac:dyDescent="0.7">
      <c r="A13" s="34" t="s">
        <v>51</v>
      </c>
      <c r="B13" s="20">
        <v>5</v>
      </c>
      <c r="C13" s="20">
        <v>4</v>
      </c>
      <c r="D13" s="20">
        <v>31</v>
      </c>
      <c r="E13" s="20">
        <v>19</v>
      </c>
      <c r="F13" s="20">
        <v>1</v>
      </c>
      <c r="G13" s="28">
        <f t="shared" si="0"/>
        <v>10.333333333333334</v>
      </c>
      <c r="H13" s="20">
        <v>0</v>
      </c>
      <c r="I13" s="20">
        <v>0</v>
      </c>
      <c r="J13" s="20">
        <v>1</v>
      </c>
      <c r="K13" s="20">
        <v>2</v>
      </c>
      <c r="L13" s="20">
        <v>0</v>
      </c>
      <c r="M13" s="20">
        <v>1</v>
      </c>
      <c r="N13" s="20"/>
      <c r="O13" s="21">
        <v>0</v>
      </c>
      <c r="P13" s="20">
        <v>0</v>
      </c>
      <c r="Q13" s="20">
        <v>0</v>
      </c>
      <c r="R13" s="29" t="str">
        <f t="shared" si="1"/>
        <v xml:space="preserve"> </v>
      </c>
      <c r="S13" s="28" t="str">
        <f t="shared" si="2"/>
        <v xml:space="preserve"> </v>
      </c>
      <c r="T13" s="29" t="str">
        <f t="shared" si="3"/>
        <v xml:space="preserve"> </v>
      </c>
      <c r="U13" s="30"/>
      <c r="V13" s="31"/>
      <c r="W13" s="32"/>
    </row>
    <row r="14" spans="1:23" ht="14.25" customHeight="1" x14ac:dyDescent="0.7">
      <c r="A14" s="34" t="s">
        <v>57</v>
      </c>
      <c r="B14" s="20">
        <v>2</v>
      </c>
      <c r="C14" s="20">
        <v>2</v>
      </c>
      <c r="D14" s="20">
        <v>20</v>
      </c>
      <c r="E14" s="20">
        <v>17</v>
      </c>
      <c r="F14" s="20">
        <v>0</v>
      </c>
      <c r="G14" s="28">
        <f t="shared" si="0"/>
        <v>10</v>
      </c>
      <c r="H14" s="20">
        <v>0</v>
      </c>
      <c r="I14" s="20">
        <v>0</v>
      </c>
      <c r="J14" s="20">
        <v>0</v>
      </c>
      <c r="K14" s="20">
        <v>2</v>
      </c>
      <c r="L14" s="20">
        <v>0</v>
      </c>
      <c r="M14" s="20">
        <v>0</v>
      </c>
      <c r="N14" s="20"/>
      <c r="O14" s="21">
        <v>11</v>
      </c>
      <c r="P14" s="20">
        <v>54</v>
      </c>
      <c r="Q14" s="20">
        <v>3</v>
      </c>
      <c r="R14" s="29">
        <f t="shared" si="1"/>
        <v>18</v>
      </c>
      <c r="S14" s="28">
        <f t="shared" si="2"/>
        <v>4.9090909090909092</v>
      </c>
      <c r="T14" s="29">
        <f t="shared" si="3"/>
        <v>22</v>
      </c>
      <c r="U14" s="30">
        <v>2</v>
      </c>
      <c r="V14" s="33" t="s">
        <v>23</v>
      </c>
      <c r="W14" s="32">
        <v>32</v>
      </c>
    </row>
    <row r="15" spans="1:23" ht="14.25" customHeight="1" x14ac:dyDescent="0.7">
      <c r="A15" s="34" t="s">
        <v>58</v>
      </c>
      <c r="B15" s="20">
        <v>3</v>
      </c>
      <c r="C15" s="20">
        <v>3</v>
      </c>
      <c r="D15" s="20">
        <v>32</v>
      </c>
      <c r="E15" s="20">
        <v>17</v>
      </c>
      <c r="F15" s="20">
        <v>1</v>
      </c>
      <c r="G15" s="28">
        <f t="shared" si="0"/>
        <v>16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  <c r="M15" s="20">
        <v>2</v>
      </c>
      <c r="N15" s="20"/>
      <c r="O15" s="21">
        <v>0</v>
      </c>
      <c r="P15" s="20">
        <v>0</v>
      </c>
      <c r="Q15" s="20">
        <v>0</v>
      </c>
      <c r="R15" s="29" t="str">
        <f t="shared" si="1"/>
        <v xml:space="preserve"> </v>
      </c>
      <c r="S15" s="28" t="str">
        <f t="shared" si="2"/>
        <v xml:space="preserve"> </v>
      </c>
      <c r="T15" s="29" t="str">
        <f t="shared" si="3"/>
        <v xml:space="preserve"> </v>
      </c>
      <c r="U15" s="30"/>
      <c r="V15" s="31"/>
      <c r="W15" s="32"/>
    </row>
    <row r="16" spans="1:23" ht="14.25" customHeight="1" x14ac:dyDescent="0.7">
      <c r="A16" s="34" t="s">
        <v>59</v>
      </c>
      <c r="B16" s="20">
        <v>4</v>
      </c>
      <c r="C16" s="20">
        <v>4</v>
      </c>
      <c r="D16" s="20">
        <v>246</v>
      </c>
      <c r="E16" s="20">
        <v>92</v>
      </c>
      <c r="F16" s="20">
        <v>0</v>
      </c>
      <c r="G16" s="28">
        <f t="shared" si="0"/>
        <v>61.5</v>
      </c>
      <c r="H16" s="20">
        <v>2</v>
      </c>
      <c r="I16" s="20">
        <v>0</v>
      </c>
      <c r="J16" s="20">
        <v>0</v>
      </c>
      <c r="K16" s="20">
        <v>1</v>
      </c>
      <c r="L16" s="20">
        <v>0</v>
      </c>
      <c r="M16" s="20">
        <v>0</v>
      </c>
      <c r="N16" s="20"/>
      <c r="O16" s="21">
        <v>18.3</v>
      </c>
      <c r="P16" s="20">
        <v>101</v>
      </c>
      <c r="Q16" s="20">
        <v>8</v>
      </c>
      <c r="R16" s="29">
        <f t="shared" si="1"/>
        <v>12.625</v>
      </c>
      <c r="S16" s="28">
        <f t="shared" si="2"/>
        <v>5.5191256830601088</v>
      </c>
      <c r="T16" s="29">
        <f t="shared" si="3"/>
        <v>13.875</v>
      </c>
      <c r="U16" s="30">
        <v>4</v>
      </c>
      <c r="V16" s="33" t="s">
        <v>23</v>
      </c>
      <c r="W16" s="32">
        <v>21</v>
      </c>
    </row>
    <row r="17" spans="1:23" ht="14.25" customHeight="1" x14ac:dyDescent="0.7">
      <c r="A17" s="34" t="s">
        <v>63</v>
      </c>
      <c r="B17" s="20">
        <v>10</v>
      </c>
      <c r="C17" s="20">
        <v>9</v>
      </c>
      <c r="D17" s="20">
        <v>228</v>
      </c>
      <c r="E17" s="20">
        <v>41</v>
      </c>
      <c r="F17" s="20">
        <v>3</v>
      </c>
      <c r="G17" s="28">
        <f t="shared" si="0"/>
        <v>38</v>
      </c>
      <c r="H17" s="20">
        <v>0</v>
      </c>
      <c r="I17" s="20">
        <v>0</v>
      </c>
      <c r="J17" s="20">
        <v>0</v>
      </c>
      <c r="K17" s="20">
        <v>2</v>
      </c>
      <c r="L17" s="20">
        <v>0</v>
      </c>
      <c r="M17" s="20">
        <v>0</v>
      </c>
      <c r="N17" s="20"/>
      <c r="O17" s="21">
        <v>48.4</v>
      </c>
      <c r="P17" s="20">
        <v>265</v>
      </c>
      <c r="Q17" s="20">
        <v>8</v>
      </c>
      <c r="R17" s="29">
        <f t="shared" si="1"/>
        <v>33.125</v>
      </c>
      <c r="S17" s="28">
        <f t="shared" si="2"/>
        <v>5.4752066115702478</v>
      </c>
      <c r="T17" s="29">
        <f t="shared" si="3"/>
        <v>36.5</v>
      </c>
      <c r="U17" s="30">
        <v>2</v>
      </c>
      <c r="V17" s="33" t="s">
        <v>23</v>
      </c>
      <c r="W17" s="32">
        <v>9</v>
      </c>
    </row>
    <row r="18" spans="1:23" ht="14.25" customHeight="1" x14ac:dyDescent="0.7">
      <c r="A18" s="34" t="s">
        <v>66</v>
      </c>
      <c r="B18" s="20">
        <v>8</v>
      </c>
      <c r="C18" s="20">
        <v>5</v>
      </c>
      <c r="D18" s="20">
        <v>92</v>
      </c>
      <c r="E18" s="20">
        <v>42</v>
      </c>
      <c r="F18" s="20">
        <v>0</v>
      </c>
      <c r="G18" s="28">
        <f t="shared" si="0"/>
        <v>18.399999999999999</v>
      </c>
      <c r="H18" s="20">
        <v>0</v>
      </c>
      <c r="I18" s="20">
        <v>0</v>
      </c>
      <c r="J18" s="20">
        <v>0</v>
      </c>
      <c r="K18" s="20">
        <v>5</v>
      </c>
      <c r="L18" s="20">
        <v>0</v>
      </c>
      <c r="M18" s="20">
        <v>0</v>
      </c>
      <c r="N18" s="20"/>
      <c r="O18" s="21">
        <v>48</v>
      </c>
      <c r="P18" s="20">
        <v>186</v>
      </c>
      <c r="Q18" s="20">
        <v>11</v>
      </c>
      <c r="R18" s="29">
        <f t="shared" si="1"/>
        <v>16.90909090909091</v>
      </c>
      <c r="S18" s="28">
        <f t="shared" si="2"/>
        <v>3.875</v>
      </c>
      <c r="T18" s="29">
        <f t="shared" si="3"/>
        <v>26.181818181818183</v>
      </c>
      <c r="U18" s="30">
        <v>5</v>
      </c>
      <c r="V18" s="33" t="s">
        <v>23</v>
      </c>
      <c r="W18" s="32">
        <v>39</v>
      </c>
    </row>
    <row r="19" spans="1:23" ht="14.25" customHeight="1" x14ac:dyDescent="0.7">
      <c r="A19" s="34" t="s">
        <v>67</v>
      </c>
      <c r="B19" s="20">
        <v>5</v>
      </c>
      <c r="C19" s="20">
        <v>5</v>
      </c>
      <c r="D19" s="20">
        <v>50</v>
      </c>
      <c r="E19" s="20">
        <v>39</v>
      </c>
      <c r="F19" s="20">
        <v>0</v>
      </c>
      <c r="G19" s="28">
        <f t="shared" si="0"/>
        <v>10</v>
      </c>
      <c r="H19" s="20">
        <v>0</v>
      </c>
      <c r="I19" s="20">
        <v>0</v>
      </c>
      <c r="J19" s="20">
        <v>0</v>
      </c>
      <c r="K19" s="20">
        <v>2</v>
      </c>
      <c r="L19" s="20">
        <v>0</v>
      </c>
      <c r="M19" s="20">
        <v>0</v>
      </c>
      <c r="N19" s="20"/>
      <c r="O19" s="21">
        <v>27</v>
      </c>
      <c r="P19" s="20">
        <v>125</v>
      </c>
      <c r="Q19" s="20">
        <v>8</v>
      </c>
      <c r="R19" s="29">
        <f t="shared" si="1"/>
        <v>15.625</v>
      </c>
      <c r="S19" s="28">
        <f t="shared" si="2"/>
        <v>4.6296296296296298</v>
      </c>
      <c r="T19" s="29">
        <f t="shared" si="3"/>
        <v>20.25</v>
      </c>
      <c r="U19" s="30">
        <v>4</v>
      </c>
      <c r="V19" s="33" t="s">
        <v>23</v>
      </c>
      <c r="W19" s="32">
        <v>27</v>
      </c>
    </row>
    <row r="20" spans="1:23" ht="14.25" customHeight="1" x14ac:dyDescent="0.7">
      <c r="A20" s="34" t="s">
        <v>75</v>
      </c>
      <c r="B20" s="20">
        <v>1</v>
      </c>
      <c r="C20" s="20">
        <v>1</v>
      </c>
      <c r="D20" s="20">
        <v>0</v>
      </c>
      <c r="E20" s="20">
        <v>0</v>
      </c>
      <c r="F20" s="20">
        <v>0</v>
      </c>
      <c r="G20" s="28">
        <f t="shared" si="0"/>
        <v>0</v>
      </c>
      <c r="H20" s="20">
        <v>0</v>
      </c>
      <c r="I20" s="20">
        <v>0</v>
      </c>
      <c r="J20" s="20">
        <v>1</v>
      </c>
      <c r="K20" s="20">
        <v>0</v>
      </c>
      <c r="L20" s="20">
        <v>0</v>
      </c>
      <c r="M20" s="20">
        <v>0</v>
      </c>
      <c r="N20" s="20"/>
      <c r="O20" s="21">
        <v>0</v>
      </c>
      <c r="P20" s="20">
        <v>0</v>
      </c>
      <c r="Q20" s="20">
        <v>0</v>
      </c>
      <c r="R20" s="29" t="str">
        <f t="shared" si="1"/>
        <v xml:space="preserve"> </v>
      </c>
      <c r="S20" s="28" t="str">
        <f t="shared" si="2"/>
        <v xml:space="preserve"> </v>
      </c>
      <c r="T20" s="29" t="str">
        <f t="shared" si="3"/>
        <v xml:space="preserve"> </v>
      </c>
      <c r="U20" s="30"/>
      <c r="V20" s="31"/>
      <c r="W20" s="32"/>
    </row>
    <row r="21" spans="1:23" ht="14.25" customHeight="1" x14ac:dyDescent="0.7">
      <c r="A21" s="34" t="s">
        <v>76</v>
      </c>
      <c r="B21" s="20">
        <v>1</v>
      </c>
      <c r="C21" s="20">
        <v>1</v>
      </c>
      <c r="D21" s="20">
        <v>31</v>
      </c>
      <c r="E21" s="20">
        <v>31</v>
      </c>
      <c r="F21" s="20">
        <v>0</v>
      </c>
      <c r="G21" s="28">
        <f t="shared" si="0"/>
        <v>31</v>
      </c>
      <c r="H21" s="20">
        <v>0</v>
      </c>
      <c r="I21" s="20">
        <v>0</v>
      </c>
      <c r="J21" s="20">
        <v>0</v>
      </c>
      <c r="K21" s="20">
        <v>1</v>
      </c>
      <c r="L21" s="20">
        <v>0</v>
      </c>
      <c r="M21" s="20">
        <v>0</v>
      </c>
      <c r="N21" s="20"/>
      <c r="O21" s="21">
        <v>0</v>
      </c>
      <c r="P21" s="20">
        <v>0</v>
      </c>
      <c r="Q21" s="20">
        <v>0</v>
      </c>
      <c r="R21" s="29" t="str">
        <f t="shared" si="1"/>
        <v xml:space="preserve"> </v>
      </c>
      <c r="S21" s="28" t="str">
        <f t="shared" si="2"/>
        <v xml:space="preserve"> </v>
      </c>
      <c r="T21" s="29" t="str">
        <f t="shared" si="3"/>
        <v xml:space="preserve"> </v>
      </c>
      <c r="U21" s="30"/>
      <c r="V21" s="31"/>
      <c r="W21" s="32"/>
    </row>
    <row r="22" spans="1:23" ht="14.25" customHeight="1" x14ac:dyDescent="0.7">
      <c r="A22" s="34" t="s">
        <v>78</v>
      </c>
      <c r="B22" s="20">
        <v>3</v>
      </c>
      <c r="C22" s="20">
        <v>3</v>
      </c>
      <c r="D22" s="20">
        <v>22</v>
      </c>
      <c r="E22" s="20">
        <v>19</v>
      </c>
      <c r="F22" s="20">
        <v>1</v>
      </c>
      <c r="G22" s="28">
        <f t="shared" si="0"/>
        <v>11</v>
      </c>
      <c r="H22" s="20">
        <v>0</v>
      </c>
      <c r="I22" s="20">
        <v>0</v>
      </c>
      <c r="J22" s="20">
        <v>0</v>
      </c>
      <c r="K22" s="20">
        <v>1</v>
      </c>
      <c r="L22" s="20">
        <v>0</v>
      </c>
      <c r="M22" s="20">
        <v>0</v>
      </c>
      <c r="N22" s="20"/>
      <c r="O22" s="21">
        <v>0</v>
      </c>
      <c r="P22" s="20">
        <v>0</v>
      </c>
      <c r="Q22" s="20">
        <v>0</v>
      </c>
      <c r="R22" s="29" t="str">
        <f t="shared" si="1"/>
        <v xml:space="preserve"> </v>
      </c>
      <c r="S22" s="28" t="str">
        <f t="shared" si="2"/>
        <v xml:space="preserve"> </v>
      </c>
      <c r="T22" s="29" t="str">
        <f t="shared" si="3"/>
        <v xml:space="preserve"> </v>
      </c>
      <c r="U22" s="30"/>
      <c r="V22" s="31"/>
      <c r="W22" s="32"/>
    </row>
    <row r="23" spans="1:23" ht="14.25" customHeight="1" x14ac:dyDescent="0.7">
      <c r="A23" s="34" t="s">
        <v>80</v>
      </c>
      <c r="B23" s="20">
        <v>4</v>
      </c>
      <c r="C23" s="20">
        <v>4</v>
      </c>
      <c r="D23" s="20">
        <v>142</v>
      </c>
      <c r="E23" s="20">
        <v>60</v>
      </c>
      <c r="F23" s="20">
        <v>1</v>
      </c>
      <c r="G23" s="28">
        <f t="shared" si="0"/>
        <v>47.333333333333336</v>
      </c>
      <c r="H23" s="20">
        <v>2</v>
      </c>
      <c r="I23" s="20">
        <v>0</v>
      </c>
      <c r="J23" s="20">
        <v>0</v>
      </c>
      <c r="K23" s="20">
        <v>0</v>
      </c>
      <c r="L23" s="20">
        <v>0</v>
      </c>
      <c r="M23" s="20">
        <v>0</v>
      </c>
      <c r="N23" s="20"/>
      <c r="O23" s="21">
        <v>8</v>
      </c>
      <c r="P23" s="20">
        <v>63</v>
      </c>
      <c r="Q23" s="20">
        <v>2</v>
      </c>
      <c r="R23" s="29">
        <f t="shared" si="1"/>
        <v>31.5</v>
      </c>
      <c r="S23" s="28">
        <f t="shared" si="2"/>
        <v>7.875</v>
      </c>
      <c r="T23" s="29">
        <f t="shared" si="3"/>
        <v>24</v>
      </c>
      <c r="U23" s="30">
        <v>1</v>
      </c>
      <c r="V23" s="33" t="s">
        <v>23</v>
      </c>
      <c r="W23" s="32">
        <v>23</v>
      </c>
    </row>
    <row r="24" spans="1:23" ht="14.25" customHeight="1" x14ac:dyDescent="0.7">
      <c r="A24" s="34" t="s">
        <v>86</v>
      </c>
      <c r="B24" s="20">
        <v>10</v>
      </c>
      <c r="C24" s="20">
        <v>7</v>
      </c>
      <c r="D24" s="20">
        <v>52</v>
      </c>
      <c r="E24" s="20">
        <v>14</v>
      </c>
      <c r="F24" s="20">
        <v>3</v>
      </c>
      <c r="G24" s="28">
        <f t="shared" si="0"/>
        <v>13</v>
      </c>
      <c r="H24" s="20">
        <v>0</v>
      </c>
      <c r="I24" s="20">
        <v>0</v>
      </c>
      <c r="J24" s="20">
        <v>1</v>
      </c>
      <c r="K24" s="20">
        <v>4</v>
      </c>
      <c r="L24" s="20">
        <v>0</v>
      </c>
      <c r="M24" s="20">
        <v>0</v>
      </c>
      <c r="N24" s="20"/>
      <c r="O24" s="21">
        <v>49.333333333333336</v>
      </c>
      <c r="P24" s="20">
        <v>237</v>
      </c>
      <c r="Q24" s="20">
        <v>15</v>
      </c>
      <c r="R24" s="29">
        <f t="shared" si="1"/>
        <v>15.8</v>
      </c>
      <c r="S24" s="28">
        <f t="shared" si="2"/>
        <v>4.8040540540540535</v>
      </c>
      <c r="T24" s="29">
        <f t="shared" si="3"/>
        <v>19.822222222222226</v>
      </c>
      <c r="U24" s="30">
        <v>5</v>
      </c>
      <c r="V24" s="33" t="s">
        <v>23</v>
      </c>
      <c r="W24" s="32">
        <v>41</v>
      </c>
    </row>
    <row r="25" spans="1:23" ht="14.25" customHeight="1" x14ac:dyDescent="0.7">
      <c r="A25" s="34" t="s">
        <v>90</v>
      </c>
      <c r="B25" s="20">
        <v>2</v>
      </c>
      <c r="C25" s="20">
        <v>1</v>
      </c>
      <c r="D25" s="20">
        <v>1</v>
      </c>
      <c r="E25" s="20">
        <v>1</v>
      </c>
      <c r="F25" s="20">
        <v>1</v>
      </c>
      <c r="G25" s="28" t="str">
        <f t="shared" si="0"/>
        <v/>
      </c>
      <c r="H25" s="20">
        <v>0</v>
      </c>
      <c r="I25" s="20">
        <v>0</v>
      </c>
      <c r="J25" s="20">
        <v>0</v>
      </c>
      <c r="K25" s="20">
        <v>0</v>
      </c>
      <c r="L25" s="20">
        <v>0</v>
      </c>
      <c r="M25" s="20">
        <v>0</v>
      </c>
      <c r="N25" s="20"/>
      <c r="O25" s="21">
        <v>0</v>
      </c>
      <c r="P25" s="20">
        <v>0</v>
      </c>
      <c r="Q25" s="20">
        <v>0</v>
      </c>
      <c r="R25" s="29" t="str">
        <f t="shared" si="1"/>
        <v xml:space="preserve"> </v>
      </c>
      <c r="S25" s="28" t="str">
        <f t="shared" si="2"/>
        <v xml:space="preserve"> </v>
      </c>
      <c r="T25" s="29" t="str">
        <f t="shared" si="3"/>
        <v xml:space="preserve"> </v>
      </c>
      <c r="U25" s="30"/>
      <c r="V25" s="31"/>
      <c r="W25" s="32"/>
    </row>
    <row r="26" spans="1:23" ht="14.25" customHeight="1" x14ac:dyDescent="0.7">
      <c r="A26" s="34" t="s">
        <v>91</v>
      </c>
      <c r="B26" s="20">
        <v>6</v>
      </c>
      <c r="C26" s="20">
        <v>4</v>
      </c>
      <c r="D26" s="20">
        <v>15</v>
      </c>
      <c r="E26" s="20">
        <v>7</v>
      </c>
      <c r="F26" s="20">
        <v>0</v>
      </c>
      <c r="G26" s="28">
        <f t="shared" si="0"/>
        <v>3.75</v>
      </c>
      <c r="H26" s="20">
        <v>0</v>
      </c>
      <c r="I26" s="20">
        <v>0</v>
      </c>
      <c r="J26" s="20">
        <v>0</v>
      </c>
      <c r="K26" s="20">
        <v>2</v>
      </c>
      <c r="L26" s="20">
        <v>0</v>
      </c>
      <c r="M26" s="20">
        <v>0</v>
      </c>
      <c r="N26" s="20"/>
      <c r="O26" s="21">
        <v>5</v>
      </c>
      <c r="P26" s="20">
        <v>41</v>
      </c>
      <c r="Q26" s="20">
        <v>1</v>
      </c>
      <c r="R26" s="29">
        <f t="shared" si="1"/>
        <v>41</v>
      </c>
      <c r="S26" s="28">
        <f t="shared" si="2"/>
        <v>8.1999999999999993</v>
      </c>
      <c r="T26" s="29">
        <f t="shared" si="3"/>
        <v>30</v>
      </c>
      <c r="U26" s="30">
        <v>1</v>
      </c>
      <c r="V26" s="33" t="s">
        <v>23</v>
      </c>
      <c r="W26" s="32">
        <v>28</v>
      </c>
    </row>
    <row r="27" spans="1:23" ht="14.25" customHeight="1" x14ac:dyDescent="0.7">
      <c r="A27" s="34" t="s">
        <v>93</v>
      </c>
      <c r="B27" s="20">
        <v>1</v>
      </c>
      <c r="C27" s="20">
        <v>1</v>
      </c>
      <c r="D27" s="20">
        <v>0</v>
      </c>
      <c r="E27" s="20">
        <v>0</v>
      </c>
      <c r="F27" s="20">
        <v>0</v>
      </c>
      <c r="G27" s="28">
        <f t="shared" si="0"/>
        <v>0</v>
      </c>
      <c r="H27" s="20">
        <v>0</v>
      </c>
      <c r="I27" s="20">
        <v>0</v>
      </c>
      <c r="J27" s="20">
        <v>1</v>
      </c>
      <c r="K27" s="20">
        <v>0</v>
      </c>
      <c r="L27" s="20">
        <v>0</v>
      </c>
      <c r="M27" s="20">
        <v>0</v>
      </c>
      <c r="N27" s="20"/>
      <c r="O27" s="21">
        <v>0</v>
      </c>
      <c r="P27" s="20">
        <v>0</v>
      </c>
      <c r="Q27" s="20">
        <v>0</v>
      </c>
      <c r="R27" s="29" t="str">
        <f t="shared" si="1"/>
        <v xml:space="preserve"> </v>
      </c>
      <c r="S27" s="28" t="str">
        <f t="shared" si="2"/>
        <v xml:space="preserve"> </v>
      </c>
      <c r="T27" s="29" t="str">
        <f t="shared" si="3"/>
        <v xml:space="preserve"> </v>
      </c>
      <c r="U27" s="30"/>
      <c r="V27" s="31"/>
      <c r="W27" s="32"/>
    </row>
    <row r="28" spans="1:23" ht="14.25" customHeight="1" x14ac:dyDescent="0.7">
      <c r="A28" s="34" t="s">
        <v>96</v>
      </c>
      <c r="B28" s="20">
        <v>5</v>
      </c>
      <c r="C28" s="20">
        <v>4</v>
      </c>
      <c r="D28" s="20">
        <v>14</v>
      </c>
      <c r="E28" s="20">
        <v>8</v>
      </c>
      <c r="F28" s="20">
        <v>2</v>
      </c>
      <c r="G28" s="28">
        <f t="shared" si="0"/>
        <v>7</v>
      </c>
      <c r="H28" s="20">
        <v>0</v>
      </c>
      <c r="I28" s="20">
        <v>0</v>
      </c>
      <c r="J28" s="20">
        <v>1</v>
      </c>
      <c r="K28" s="20">
        <v>2</v>
      </c>
      <c r="L28" s="20">
        <v>0</v>
      </c>
      <c r="M28" s="20">
        <v>0</v>
      </c>
      <c r="N28" s="20"/>
      <c r="O28" s="21">
        <v>1</v>
      </c>
      <c r="P28" s="20">
        <v>2</v>
      </c>
      <c r="Q28" s="20">
        <v>0</v>
      </c>
      <c r="R28" s="29" t="str">
        <f t="shared" si="1"/>
        <v xml:space="preserve"> </v>
      </c>
      <c r="S28" s="28">
        <f t="shared" si="2"/>
        <v>2</v>
      </c>
      <c r="T28" s="29" t="str">
        <f t="shared" si="3"/>
        <v xml:space="preserve"> </v>
      </c>
      <c r="U28" s="30"/>
      <c r="V28" s="31"/>
      <c r="W28" s="32"/>
    </row>
    <row r="29" spans="1:23" ht="14.25" customHeight="1" x14ac:dyDescent="0.7">
      <c r="A29" s="34" t="s">
        <v>99</v>
      </c>
      <c r="B29" s="20">
        <v>2</v>
      </c>
      <c r="C29" s="20">
        <v>2</v>
      </c>
      <c r="D29" s="20">
        <v>35</v>
      </c>
      <c r="E29" s="20">
        <v>25</v>
      </c>
      <c r="F29" s="20">
        <v>0</v>
      </c>
      <c r="G29" s="28">
        <f t="shared" si="0"/>
        <v>17.5</v>
      </c>
      <c r="H29" s="20">
        <v>0</v>
      </c>
      <c r="I29" s="20">
        <v>0</v>
      </c>
      <c r="J29" s="20">
        <v>0</v>
      </c>
      <c r="K29" s="20">
        <v>2</v>
      </c>
      <c r="L29" s="20">
        <v>1</v>
      </c>
      <c r="M29" s="20">
        <v>0</v>
      </c>
      <c r="N29" s="20"/>
      <c r="O29" s="21">
        <v>13</v>
      </c>
      <c r="P29" s="20">
        <v>55</v>
      </c>
      <c r="Q29" s="20">
        <v>5</v>
      </c>
      <c r="R29" s="29">
        <f t="shared" si="1"/>
        <v>11</v>
      </c>
      <c r="S29" s="28">
        <f t="shared" si="2"/>
        <v>4.2307692307692308</v>
      </c>
      <c r="T29" s="29">
        <f t="shared" si="3"/>
        <v>15.6</v>
      </c>
      <c r="U29" s="30">
        <v>3</v>
      </c>
      <c r="V29" s="33" t="s">
        <v>23</v>
      </c>
      <c r="W29" s="32">
        <v>36</v>
      </c>
    </row>
    <row r="30" spans="1:23" ht="14.25" customHeight="1" x14ac:dyDescent="0.7">
      <c r="A30" s="34" t="s">
        <v>100</v>
      </c>
      <c r="B30" s="20">
        <v>8</v>
      </c>
      <c r="C30" s="20">
        <v>5</v>
      </c>
      <c r="D30" s="20">
        <v>60</v>
      </c>
      <c r="E30" s="20">
        <v>36</v>
      </c>
      <c r="F30" s="20">
        <v>1</v>
      </c>
      <c r="G30" s="28">
        <f t="shared" si="0"/>
        <v>15</v>
      </c>
      <c r="H30" s="20">
        <v>0</v>
      </c>
      <c r="I30" s="20">
        <v>0</v>
      </c>
      <c r="J30" s="20">
        <v>0</v>
      </c>
      <c r="K30" s="20">
        <v>7</v>
      </c>
      <c r="L30" s="20">
        <v>1</v>
      </c>
      <c r="M30" s="20">
        <v>0</v>
      </c>
      <c r="N30" s="20"/>
      <c r="O30" s="21">
        <v>35</v>
      </c>
      <c r="P30" s="20">
        <v>212</v>
      </c>
      <c r="Q30" s="20">
        <v>7</v>
      </c>
      <c r="R30" s="29">
        <f t="shared" si="1"/>
        <v>30.285714285714285</v>
      </c>
      <c r="S30" s="28">
        <f t="shared" si="2"/>
        <v>6.0571428571428569</v>
      </c>
      <c r="T30" s="29">
        <f t="shared" si="3"/>
        <v>30</v>
      </c>
      <c r="U30" s="30">
        <v>2</v>
      </c>
      <c r="V30" s="33" t="s">
        <v>23</v>
      </c>
      <c r="W30" s="32">
        <v>31</v>
      </c>
    </row>
    <row r="31" spans="1:23" ht="14.25" customHeight="1" x14ac:dyDescent="0.7">
      <c r="A31" s="34" t="s">
        <v>103</v>
      </c>
      <c r="B31" s="20">
        <v>3</v>
      </c>
      <c r="C31" s="20">
        <v>2</v>
      </c>
      <c r="D31" s="20">
        <v>9</v>
      </c>
      <c r="E31" s="20">
        <v>8</v>
      </c>
      <c r="F31" s="20">
        <v>1</v>
      </c>
      <c r="G31" s="28">
        <f t="shared" si="0"/>
        <v>9</v>
      </c>
      <c r="H31" s="20">
        <v>0</v>
      </c>
      <c r="I31" s="20">
        <v>0</v>
      </c>
      <c r="J31" s="20">
        <v>0</v>
      </c>
      <c r="K31" s="20">
        <v>1</v>
      </c>
      <c r="L31" s="20">
        <v>0</v>
      </c>
      <c r="M31" s="20">
        <v>0</v>
      </c>
      <c r="N31" s="20"/>
      <c r="O31" s="21">
        <v>10</v>
      </c>
      <c r="P31" s="20">
        <v>35</v>
      </c>
      <c r="Q31" s="20">
        <v>0</v>
      </c>
      <c r="R31" s="29" t="str">
        <f t="shared" si="1"/>
        <v xml:space="preserve"> </v>
      </c>
      <c r="S31" s="28">
        <f t="shared" si="2"/>
        <v>3.5</v>
      </c>
      <c r="T31" s="29" t="str">
        <f t="shared" si="3"/>
        <v xml:space="preserve"> </v>
      </c>
      <c r="U31" s="30"/>
      <c r="V31" s="31"/>
      <c r="W31" s="32"/>
    </row>
    <row r="32" spans="1:23" ht="14.25" customHeight="1" x14ac:dyDescent="0.7">
      <c r="A32" s="34" t="s">
        <v>109</v>
      </c>
      <c r="B32" s="20">
        <v>6</v>
      </c>
      <c r="C32" s="20">
        <v>6</v>
      </c>
      <c r="D32" s="20">
        <v>72</v>
      </c>
      <c r="E32" s="20">
        <v>42</v>
      </c>
      <c r="F32" s="20">
        <v>1</v>
      </c>
      <c r="G32" s="28">
        <f t="shared" si="0"/>
        <v>14.4</v>
      </c>
      <c r="H32" s="20">
        <v>0</v>
      </c>
      <c r="I32" s="20">
        <v>0</v>
      </c>
      <c r="J32" s="20">
        <v>2</v>
      </c>
      <c r="K32" s="20">
        <v>3</v>
      </c>
      <c r="L32" s="20">
        <v>0</v>
      </c>
      <c r="M32" s="20">
        <v>0</v>
      </c>
      <c r="N32" s="20"/>
      <c r="O32" s="21">
        <v>10</v>
      </c>
      <c r="P32" s="20">
        <v>51</v>
      </c>
      <c r="Q32" s="20">
        <v>3</v>
      </c>
      <c r="R32" s="29">
        <f t="shared" si="1"/>
        <v>17</v>
      </c>
      <c r="S32" s="28">
        <f t="shared" si="2"/>
        <v>5.0999999999999996</v>
      </c>
      <c r="T32" s="29">
        <f t="shared" si="3"/>
        <v>20</v>
      </c>
      <c r="U32" s="30">
        <v>2</v>
      </c>
      <c r="V32" s="33" t="s">
        <v>23</v>
      </c>
      <c r="W32" s="32">
        <v>20</v>
      </c>
    </row>
  </sheetData>
  <autoFilter ref="A1:W32" xr:uid="{00000000-0009-0000-0000-000006000000}"/>
  <mergeCells count="1">
    <mergeCell ref="U1:W1"/>
  </mergeCells>
  <conditionalFormatting sqref="H2:J32 L2:N32">
    <cfRule type="expression" dxfId="0" priority="1">
      <formula>ISERROR(H2)</formula>
    </cfRule>
  </conditionalFormatting>
  <dataValidations count="1">
    <dataValidation type="list" allowBlank="1" showErrorMessage="1" sqref="W2" xr:uid="{00000000-0002-0000-0600-000000000000}">
      <formula1>Player</formula1>
    </dataValidation>
  </dataValidations>
  <pageMargins left="0.7" right="0.7" top="0.75" bottom="0.75" header="0" footer="0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92D050"/>
  </sheetPr>
  <dimension ref="A1:W4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1796875" defaultRowHeight="15" customHeight="1" x14ac:dyDescent="0.55000000000000004"/>
  <cols>
    <col min="1" max="1" width="15.15625" customWidth="1"/>
    <col min="2" max="5" width="8.68359375" customWidth="1"/>
    <col min="6" max="6" width="16.41796875" customWidth="1"/>
    <col min="7" max="12" width="8.68359375" customWidth="1"/>
    <col min="13" max="14" width="10.26171875" customWidth="1"/>
    <col min="15" max="15" width="16.15625" customWidth="1"/>
    <col min="16" max="20" width="8.68359375" customWidth="1"/>
    <col min="21" max="21" width="5.26171875" customWidth="1"/>
    <col min="22" max="22" width="3.68359375" customWidth="1"/>
    <col min="23" max="23" width="6" customWidth="1"/>
    <col min="24" max="26" width="8.68359375" customWidth="1"/>
  </cols>
  <sheetData>
    <row r="1" spans="1:23" ht="14.25" customHeight="1" x14ac:dyDescent="0.55000000000000004">
      <c r="A1" s="24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120</v>
      </c>
      <c r="G1" s="25" t="s">
        <v>121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122</v>
      </c>
      <c r="M1" s="25" t="s">
        <v>123</v>
      </c>
      <c r="N1" s="25"/>
      <c r="O1" s="25" t="s">
        <v>14</v>
      </c>
      <c r="P1" s="25" t="s">
        <v>3</v>
      </c>
      <c r="Q1" s="25" t="s">
        <v>15</v>
      </c>
      <c r="R1" s="25" t="s">
        <v>121</v>
      </c>
      <c r="S1" s="25" t="s">
        <v>124</v>
      </c>
      <c r="T1" s="25" t="s">
        <v>17</v>
      </c>
      <c r="U1" s="115" t="s">
        <v>18</v>
      </c>
      <c r="V1" s="118"/>
      <c r="W1" s="119"/>
    </row>
    <row r="2" spans="1:23" ht="14.25" customHeight="1" x14ac:dyDescent="0.7">
      <c r="A2" s="21" t="s">
        <v>22</v>
      </c>
      <c r="B2" s="21">
        <v>4</v>
      </c>
      <c r="C2" s="21">
        <v>4</v>
      </c>
      <c r="D2" s="21">
        <v>72</v>
      </c>
      <c r="E2" s="21">
        <v>45</v>
      </c>
      <c r="F2" s="21">
        <v>0</v>
      </c>
      <c r="G2" s="28">
        <f t="shared" ref="G2:G40" si="0">IFERROR(D2/(C2-F2),"")</f>
        <v>18</v>
      </c>
      <c r="H2" s="21">
        <v>0</v>
      </c>
      <c r="I2" s="21">
        <v>0</v>
      </c>
      <c r="J2" s="21">
        <v>0</v>
      </c>
      <c r="K2" s="21">
        <v>1</v>
      </c>
      <c r="L2" s="21">
        <v>0</v>
      </c>
      <c r="M2" s="21">
        <v>0</v>
      </c>
      <c r="O2" s="21">
        <v>0</v>
      </c>
      <c r="P2" s="21">
        <v>0</v>
      </c>
      <c r="Q2" s="21">
        <v>0</v>
      </c>
      <c r="R2" s="29" t="str">
        <f t="shared" ref="R2:R40" si="1">IFERROR(P2/Q2," ")</f>
        <v xml:space="preserve"> </v>
      </c>
      <c r="S2" s="28" t="str">
        <f t="shared" ref="S2:S40" si="2">IFERROR(P2/O2," ")</f>
        <v xml:space="preserve"> </v>
      </c>
      <c r="T2" s="29" t="str">
        <f t="shared" ref="T2:T40" si="3">IFERROR(((TRUNC(O2)*6)+(MOD(O2,1)*10))/Q2," ")</f>
        <v xml:space="preserve"> </v>
      </c>
      <c r="U2" s="30"/>
      <c r="V2" s="31"/>
      <c r="W2" s="32"/>
    </row>
    <row r="3" spans="1:23" ht="14.25" customHeight="1" x14ac:dyDescent="0.7">
      <c r="A3" s="21" t="s">
        <v>25</v>
      </c>
      <c r="B3" s="21">
        <v>1</v>
      </c>
      <c r="C3" s="21">
        <v>1</v>
      </c>
      <c r="D3" s="21">
        <v>0</v>
      </c>
      <c r="E3" s="21">
        <v>0</v>
      </c>
      <c r="F3" s="21">
        <v>0</v>
      </c>
      <c r="G3" s="28">
        <f t="shared" si="0"/>
        <v>0</v>
      </c>
      <c r="H3" s="21">
        <v>0</v>
      </c>
      <c r="I3" s="21">
        <v>0</v>
      </c>
      <c r="J3" s="21">
        <v>1</v>
      </c>
      <c r="K3" s="21">
        <v>0</v>
      </c>
      <c r="L3" s="21">
        <v>0</v>
      </c>
      <c r="M3" s="21">
        <v>0</v>
      </c>
      <c r="O3" s="21">
        <v>0</v>
      </c>
      <c r="P3" s="21">
        <v>0</v>
      </c>
      <c r="Q3" s="21">
        <v>0</v>
      </c>
      <c r="R3" s="29" t="str">
        <f t="shared" si="1"/>
        <v xml:space="preserve"> </v>
      </c>
      <c r="S3" s="28" t="str">
        <f t="shared" si="2"/>
        <v xml:space="preserve"> </v>
      </c>
      <c r="T3" s="29" t="str">
        <f t="shared" si="3"/>
        <v xml:space="preserve"> </v>
      </c>
      <c r="U3" s="30"/>
      <c r="V3" s="31"/>
      <c r="W3" s="32"/>
    </row>
    <row r="4" spans="1:23" ht="14.25" customHeight="1" x14ac:dyDescent="0.7">
      <c r="A4" s="21" t="s">
        <v>26</v>
      </c>
      <c r="B4" s="21">
        <v>2</v>
      </c>
      <c r="C4" s="21">
        <v>1</v>
      </c>
      <c r="D4" s="21">
        <v>6</v>
      </c>
      <c r="E4" s="21">
        <v>6</v>
      </c>
      <c r="F4" s="21">
        <v>0</v>
      </c>
      <c r="G4" s="28">
        <f t="shared" si="0"/>
        <v>6</v>
      </c>
      <c r="H4" s="21">
        <v>0</v>
      </c>
      <c r="I4" s="21">
        <v>0</v>
      </c>
      <c r="J4" s="21">
        <v>0</v>
      </c>
      <c r="K4" s="21">
        <v>0</v>
      </c>
      <c r="L4" s="21">
        <v>0</v>
      </c>
      <c r="M4" s="21">
        <v>0</v>
      </c>
      <c r="O4" s="21">
        <v>5</v>
      </c>
      <c r="P4" s="21">
        <v>45</v>
      </c>
      <c r="Q4" s="21">
        <v>0</v>
      </c>
      <c r="R4" s="29" t="str">
        <f t="shared" si="1"/>
        <v xml:space="preserve"> </v>
      </c>
      <c r="S4" s="28">
        <f t="shared" si="2"/>
        <v>9</v>
      </c>
      <c r="T4" s="29" t="str">
        <f t="shared" si="3"/>
        <v xml:space="preserve"> </v>
      </c>
      <c r="U4" s="30">
        <v>0</v>
      </c>
      <c r="V4" s="33" t="s">
        <v>23</v>
      </c>
      <c r="W4" s="32">
        <v>13</v>
      </c>
    </row>
    <row r="5" spans="1:23" ht="14.25" customHeight="1" x14ac:dyDescent="0.7">
      <c r="A5" s="21" t="s">
        <v>28</v>
      </c>
      <c r="B5" s="21">
        <v>10</v>
      </c>
      <c r="C5" s="21">
        <v>8</v>
      </c>
      <c r="D5" s="21">
        <v>85</v>
      </c>
      <c r="E5" s="21">
        <v>36</v>
      </c>
      <c r="F5" s="21">
        <v>3</v>
      </c>
      <c r="G5" s="28">
        <f t="shared" si="0"/>
        <v>17</v>
      </c>
      <c r="H5" s="21">
        <v>0</v>
      </c>
      <c r="I5" s="21">
        <v>0</v>
      </c>
      <c r="J5" s="21">
        <v>2</v>
      </c>
      <c r="K5" s="21">
        <v>1</v>
      </c>
      <c r="L5" s="21">
        <v>0</v>
      </c>
      <c r="M5" s="21">
        <v>0</v>
      </c>
      <c r="O5" s="21">
        <v>47.3</v>
      </c>
      <c r="P5" s="21">
        <v>290</v>
      </c>
      <c r="Q5" s="21">
        <v>11</v>
      </c>
      <c r="R5" s="29">
        <f t="shared" si="1"/>
        <v>26.363636363636363</v>
      </c>
      <c r="S5" s="28">
        <f t="shared" si="2"/>
        <v>6.1310782241014801</v>
      </c>
      <c r="T5" s="29">
        <f t="shared" si="3"/>
        <v>25.90909090909091</v>
      </c>
      <c r="U5" s="30">
        <v>3</v>
      </c>
      <c r="V5" s="33" t="s">
        <v>23</v>
      </c>
      <c r="W5" s="32">
        <v>20</v>
      </c>
    </row>
    <row r="6" spans="1:23" ht="14.25" customHeight="1" x14ac:dyDescent="0.7">
      <c r="A6" s="21" t="s">
        <v>29</v>
      </c>
      <c r="B6" s="21">
        <v>8</v>
      </c>
      <c r="C6" s="21">
        <v>8</v>
      </c>
      <c r="D6" s="21">
        <v>76</v>
      </c>
      <c r="E6" s="21">
        <v>24</v>
      </c>
      <c r="F6" s="21">
        <v>1</v>
      </c>
      <c r="G6" s="28">
        <f t="shared" si="0"/>
        <v>10.857142857142858</v>
      </c>
      <c r="H6" s="21">
        <v>0</v>
      </c>
      <c r="I6" s="21">
        <v>0</v>
      </c>
      <c r="J6" s="21">
        <v>1</v>
      </c>
      <c r="K6" s="21">
        <v>6</v>
      </c>
      <c r="L6" s="21">
        <v>0</v>
      </c>
      <c r="M6" s="21">
        <v>2</v>
      </c>
      <c r="O6" s="21">
        <v>0</v>
      </c>
      <c r="P6" s="21">
        <v>0</v>
      </c>
      <c r="Q6" s="21">
        <v>0</v>
      </c>
      <c r="R6" s="29" t="str">
        <f t="shared" si="1"/>
        <v xml:space="preserve"> </v>
      </c>
      <c r="S6" s="28" t="str">
        <f t="shared" si="2"/>
        <v xml:space="preserve"> </v>
      </c>
      <c r="T6" s="29" t="str">
        <f t="shared" si="3"/>
        <v xml:space="preserve"> </v>
      </c>
      <c r="U6" s="30"/>
      <c r="V6" s="31"/>
      <c r="W6" s="32"/>
    </row>
    <row r="7" spans="1:23" ht="14.25" customHeight="1" x14ac:dyDescent="0.7">
      <c r="A7" s="21" t="s">
        <v>34</v>
      </c>
      <c r="B7" s="21">
        <v>6</v>
      </c>
      <c r="C7" s="21">
        <v>4</v>
      </c>
      <c r="D7" s="21">
        <v>49</v>
      </c>
      <c r="E7" s="21">
        <v>21</v>
      </c>
      <c r="F7" s="21">
        <v>1</v>
      </c>
      <c r="G7" s="28">
        <f t="shared" si="0"/>
        <v>16.333333333333332</v>
      </c>
      <c r="H7" s="21">
        <v>0</v>
      </c>
      <c r="I7" s="21">
        <v>0</v>
      </c>
      <c r="J7" s="21">
        <v>0</v>
      </c>
      <c r="K7" s="21">
        <v>2</v>
      </c>
      <c r="L7" s="21">
        <v>1</v>
      </c>
      <c r="M7" s="21">
        <v>0</v>
      </c>
      <c r="O7" s="21">
        <v>4</v>
      </c>
      <c r="P7" s="21">
        <v>37</v>
      </c>
      <c r="Q7" s="21">
        <v>1</v>
      </c>
      <c r="R7" s="29">
        <f t="shared" si="1"/>
        <v>37</v>
      </c>
      <c r="S7" s="28">
        <f t="shared" si="2"/>
        <v>9.25</v>
      </c>
      <c r="T7" s="29">
        <f t="shared" si="3"/>
        <v>24</v>
      </c>
      <c r="U7" s="30">
        <v>1</v>
      </c>
      <c r="V7" s="33" t="s">
        <v>23</v>
      </c>
      <c r="W7" s="32">
        <v>15</v>
      </c>
    </row>
    <row r="8" spans="1:23" ht="14.25" customHeight="1" x14ac:dyDescent="0.7">
      <c r="A8" s="21" t="s">
        <v>35</v>
      </c>
      <c r="B8" s="21">
        <v>10</v>
      </c>
      <c r="C8" s="21">
        <v>8</v>
      </c>
      <c r="D8" s="21">
        <v>40</v>
      </c>
      <c r="E8" s="21">
        <v>17</v>
      </c>
      <c r="F8" s="21">
        <v>1</v>
      </c>
      <c r="G8" s="28">
        <f t="shared" si="0"/>
        <v>5.7142857142857144</v>
      </c>
      <c r="H8" s="21">
        <v>0</v>
      </c>
      <c r="I8" s="21">
        <v>0</v>
      </c>
      <c r="J8" s="21">
        <v>2</v>
      </c>
      <c r="K8" s="21">
        <v>6</v>
      </c>
      <c r="L8" s="21">
        <v>0</v>
      </c>
      <c r="M8" s="21">
        <v>0</v>
      </c>
      <c r="O8" s="21">
        <v>14</v>
      </c>
      <c r="P8" s="21">
        <v>100</v>
      </c>
      <c r="Q8" s="21">
        <v>2</v>
      </c>
      <c r="R8" s="29">
        <f t="shared" si="1"/>
        <v>50</v>
      </c>
      <c r="S8" s="28">
        <f t="shared" si="2"/>
        <v>7.1428571428571432</v>
      </c>
      <c r="T8" s="29">
        <f t="shared" si="3"/>
        <v>42</v>
      </c>
      <c r="U8" s="30">
        <v>1</v>
      </c>
      <c r="V8" s="33" t="s">
        <v>23</v>
      </c>
      <c r="W8" s="32">
        <v>2</v>
      </c>
    </row>
    <row r="9" spans="1:23" ht="14.25" customHeight="1" x14ac:dyDescent="0.7">
      <c r="A9" s="21" t="s">
        <v>36</v>
      </c>
      <c r="B9" s="21">
        <v>2</v>
      </c>
      <c r="C9" s="21">
        <v>2</v>
      </c>
      <c r="D9" s="21">
        <v>5</v>
      </c>
      <c r="E9" s="21">
        <v>3</v>
      </c>
      <c r="F9" s="21">
        <v>0</v>
      </c>
      <c r="G9" s="28">
        <f t="shared" si="0"/>
        <v>2.5</v>
      </c>
      <c r="H9" s="21">
        <v>0</v>
      </c>
      <c r="I9" s="21">
        <v>0</v>
      </c>
      <c r="J9" s="21">
        <v>0</v>
      </c>
      <c r="K9" s="21">
        <v>0</v>
      </c>
      <c r="L9" s="21">
        <v>0</v>
      </c>
      <c r="M9" s="21">
        <v>0</v>
      </c>
      <c r="O9" s="21">
        <v>4</v>
      </c>
      <c r="P9" s="21">
        <v>40</v>
      </c>
      <c r="Q9" s="21">
        <v>1</v>
      </c>
      <c r="R9" s="29">
        <f t="shared" si="1"/>
        <v>40</v>
      </c>
      <c r="S9" s="28">
        <f t="shared" si="2"/>
        <v>10</v>
      </c>
      <c r="T9" s="29">
        <f t="shared" si="3"/>
        <v>24</v>
      </c>
      <c r="U9" s="30">
        <v>1</v>
      </c>
      <c r="V9" s="33" t="s">
        <v>23</v>
      </c>
      <c r="W9" s="32">
        <v>26</v>
      </c>
    </row>
    <row r="10" spans="1:23" ht="14.25" customHeight="1" x14ac:dyDescent="0.7">
      <c r="A10" s="21" t="s">
        <v>40</v>
      </c>
      <c r="B10" s="21">
        <v>2</v>
      </c>
      <c r="C10" s="21">
        <v>2</v>
      </c>
      <c r="D10" s="21">
        <v>44</v>
      </c>
      <c r="E10" s="21">
        <v>42</v>
      </c>
      <c r="F10" s="21">
        <v>1</v>
      </c>
      <c r="G10" s="28">
        <f t="shared" si="0"/>
        <v>44</v>
      </c>
      <c r="H10" s="21">
        <v>0</v>
      </c>
      <c r="I10" s="21">
        <v>0</v>
      </c>
      <c r="J10" s="21">
        <v>0</v>
      </c>
      <c r="K10" s="21">
        <v>0</v>
      </c>
      <c r="L10" s="21">
        <v>0</v>
      </c>
      <c r="M10" s="21">
        <v>0</v>
      </c>
      <c r="O10" s="21">
        <v>9</v>
      </c>
      <c r="P10" s="21">
        <v>46</v>
      </c>
      <c r="Q10" s="21">
        <v>5</v>
      </c>
      <c r="R10" s="29">
        <f t="shared" si="1"/>
        <v>9.1999999999999993</v>
      </c>
      <c r="S10" s="28">
        <f t="shared" si="2"/>
        <v>5.1111111111111107</v>
      </c>
      <c r="T10" s="29">
        <f t="shared" si="3"/>
        <v>10.8</v>
      </c>
      <c r="U10" s="30">
        <v>3</v>
      </c>
      <c r="V10" s="33" t="s">
        <v>23</v>
      </c>
      <c r="W10" s="32">
        <v>34</v>
      </c>
    </row>
    <row r="11" spans="1:23" ht="14.25" customHeight="1" x14ac:dyDescent="0.7">
      <c r="A11" s="21" t="s">
        <v>41</v>
      </c>
      <c r="B11" s="21">
        <v>1</v>
      </c>
      <c r="C11" s="21">
        <v>0</v>
      </c>
      <c r="D11" s="21">
        <v>0</v>
      </c>
      <c r="E11" s="21">
        <v>0</v>
      </c>
      <c r="F11" s="21">
        <v>0</v>
      </c>
      <c r="G11" s="28" t="str">
        <f t="shared" si="0"/>
        <v/>
      </c>
      <c r="H11" s="21">
        <v>0</v>
      </c>
      <c r="I11" s="21">
        <v>0</v>
      </c>
      <c r="J11" s="21">
        <v>0</v>
      </c>
      <c r="K11" s="21">
        <v>0</v>
      </c>
      <c r="L11" s="21">
        <v>0</v>
      </c>
      <c r="M11" s="21">
        <v>0</v>
      </c>
      <c r="O11" s="21">
        <v>0</v>
      </c>
      <c r="P11" s="21">
        <v>0</v>
      </c>
      <c r="Q11" s="21">
        <v>0</v>
      </c>
      <c r="R11" s="29" t="str">
        <f t="shared" si="1"/>
        <v xml:space="preserve"> </v>
      </c>
      <c r="S11" s="28" t="str">
        <f t="shared" si="2"/>
        <v xml:space="preserve"> </v>
      </c>
      <c r="T11" s="29" t="str">
        <f t="shared" si="3"/>
        <v xml:space="preserve"> </v>
      </c>
      <c r="U11" s="30"/>
      <c r="V11" s="31"/>
      <c r="W11" s="32"/>
    </row>
    <row r="12" spans="1:23" ht="14.25" customHeight="1" x14ac:dyDescent="0.7">
      <c r="A12" s="21" t="s">
        <v>44</v>
      </c>
      <c r="B12" s="21">
        <v>1</v>
      </c>
      <c r="C12" s="21">
        <v>1</v>
      </c>
      <c r="D12" s="21">
        <v>27</v>
      </c>
      <c r="E12" s="21">
        <v>27</v>
      </c>
      <c r="F12" s="21">
        <v>0</v>
      </c>
      <c r="G12" s="28">
        <f t="shared" si="0"/>
        <v>27</v>
      </c>
      <c r="H12" s="21">
        <v>0</v>
      </c>
      <c r="I12" s="21">
        <v>0</v>
      </c>
      <c r="J12" s="21">
        <v>0</v>
      </c>
      <c r="K12" s="21">
        <v>0</v>
      </c>
      <c r="L12" s="21">
        <v>0</v>
      </c>
      <c r="M12" s="21">
        <v>0</v>
      </c>
      <c r="O12" s="21">
        <v>7.3</v>
      </c>
      <c r="P12" s="21">
        <v>36</v>
      </c>
      <c r="Q12" s="21">
        <v>0</v>
      </c>
      <c r="R12" s="29" t="str">
        <f t="shared" si="1"/>
        <v xml:space="preserve"> </v>
      </c>
      <c r="S12" s="28">
        <f t="shared" si="2"/>
        <v>4.9315068493150687</v>
      </c>
      <c r="T12" s="29" t="str">
        <f t="shared" si="3"/>
        <v xml:space="preserve"> </v>
      </c>
      <c r="U12" s="30">
        <v>0</v>
      </c>
      <c r="V12" s="33" t="s">
        <v>23</v>
      </c>
      <c r="W12" s="32">
        <v>36</v>
      </c>
    </row>
    <row r="13" spans="1:23" ht="14.25" customHeight="1" x14ac:dyDescent="0.7">
      <c r="A13" s="21" t="s">
        <v>47</v>
      </c>
      <c r="B13" s="21">
        <v>8</v>
      </c>
      <c r="C13" s="21">
        <v>5</v>
      </c>
      <c r="D13" s="21">
        <v>19</v>
      </c>
      <c r="E13" s="21">
        <v>11</v>
      </c>
      <c r="F13" s="21">
        <v>3</v>
      </c>
      <c r="G13" s="28">
        <f t="shared" si="0"/>
        <v>9.5</v>
      </c>
      <c r="H13" s="21">
        <v>0</v>
      </c>
      <c r="I13" s="21">
        <v>0</v>
      </c>
      <c r="J13" s="21">
        <v>1</v>
      </c>
      <c r="K13" s="21">
        <v>2</v>
      </c>
      <c r="L13" s="21">
        <v>1</v>
      </c>
      <c r="M13" s="21">
        <v>0</v>
      </c>
      <c r="O13" s="21">
        <v>22.400000000000002</v>
      </c>
      <c r="P13" s="21">
        <v>174</v>
      </c>
      <c r="Q13" s="21">
        <v>14</v>
      </c>
      <c r="R13" s="29">
        <f t="shared" si="1"/>
        <v>12.428571428571429</v>
      </c>
      <c r="S13" s="28">
        <f t="shared" si="2"/>
        <v>7.7678571428571423</v>
      </c>
      <c r="T13" s="29">
        <f t="shared" si="3"/>
        <v>9.7142857142857171</v>
      </c>
      <c r="U13" s="30">
        <v>5</v>
      </c>
      <c r="V13" s="33" t="s">
        <v>23</v>
      </c>
      <c r="W13" s="32">
        <v>7</v>
      </c>
    </row>
    <row r="14" spans="1:23" ht="14.25" customHeight="1" x14ac:dyDescent="0.7">
      <c r="A14" s="21" t="s">
        <v>50</v>
      </c>
      <c r="B14" s="21">
        <v>7</v>
      </c>
      <c r="C14" s="21">
        <v>6</v>
      </c>
      <c r="D14" s="21">
        <v>70</v>
      </c>
      <c r="E14" s="21">
        <v>31</v>
      </c>
      <c r="F14" s="21">
        <v>2</v>
      </c>
      <c r="G14" s="28">
        <f t="shared" si="0"/>
        <v>17.5</v>
      </c>
      <c r="H14" s="21">
        <v>0</v>
      </c>
      <c r="I14" s="21">
        <v>0</v>
      </c>
      <c r="J14" s="21">
        <v>0</v>
      </c>
      <c r="K14" s="21">
        <v>4</v>
      </c>
      <c r="L14" s="21">
        <v>1</v>
      </c>
      <c r="M14" s="21">
        <v>0</v>
      </c>
      <c r="O14" s="21">
        <v>33</v>
      </c>
      <c r="P14" s="21">
        <v>133</v>
      </c>
      <c r="Q14" s="21">
        <v>10</v>
      </c>
      <c r="R14" s="29">
        <f t="shared" si="1"/>
        <v>13.3</v>
      </c>
      <c r="S14" s="28">
        <f t="shared" si="2"/>
        <v>4.0303030303030303</v>
      </c>
      <c r="T14" s="29">
        <f t="shared" si="3"/>
        <v>19.8</v>
      </c>
      <c r="U14" s="30">
        <v>5</v>
      </c>
      <c r="V14" s="33" t="s">
        <v>23</v>
      </c>
      <c r="W14" s="32">
        <v>12</v>
      </c>
    </row>
    <row r="15" spans="1:23" ht="14.25" customHeight="1" x14ac:dyDescent="0.7">
      <c r="A15" s="21" t="s">
        <v>52</v>
      </c>
      <c r="B15" s="21">
        <v>1</v>
      </c>
      <c r="C15" s="21">
        <v>1</v>
      </c>
      <c r="D15" s="21">
        <v>0</v>
      </c>
      <c r="E15" s="21">
        <v>0</v>
      </c>
      <c r="F15" s="21">
        <v>0</v>
      </c>
      <c r="G15" s="28">
        <f t="shared" si="0"/>
        <v>0</v>
      </c>
      <c r="H15" s="21">
        <v>0</v>
      </c>
      <c r="I15" s="21">
        <v>0</v>
      </c>
      <c r="J15" s="21">
        <v>1</v>
      </c>
      <c r="K15" s="21">
        <v>0</v>
      </c>
      <c r="L15" s="21">
        <v>0</v>
      </c>
      <c r="M15" s="21">
        <v>0</v>
      </c>
      <c r="O15" s="21">
        <v>0</v>
      </c>
      <c r="P15" s="21">
        <v>0</v>
      </c>
      <c r="Q15" s="21">
        <v>0</v>
      </c>
      <c r="R15" s="29" t="str">
        <f t="shared" si="1"/>
        <v xml:space="preserve"> </v>
      </c>
      <c r="S15" s="28" t="str">
        <f t="shared" si="2"/>
        <v xml:space="preserve"> </v>
      </c>
      <c r="T15" s="29" t="str">
        <f t="shared" si="3"/>
        <v xml:space="preserve"> </v>
      </c>
      <c r="U15" s="30"/>
      <c r="V15" s="31"/>
      <c r="W15" s="32"/>
    </row>
    <row r="16" spans="1:23" ht="14.25" customHeight="1" x14ac:dyDescent="0.7">
      <c r="A16" s="21" t="s">
        <v>57</v>
      </c>
      <c r="B16" s="21">
        <v>6</v>
      </c>
      <c r="C16" s="21">
        <v>4</v>
      </c>
      <c r="D16" s="21">
        <v>19</v>
      </c>
      <c r="E16" s="21">
        <v>6</v>
      </c>
      <c r="F16" s="21">
        <v>0</v>
      </c>
      <c r="G16" s="28">
        <f t="shared" si="0"/>
        <v>4.75</v>
      </c>
      <c r="H16" s="21">
        <v>0</v>
      </c>
      <c r="I16" s="21">
        <v>0</v>
      </c>
      <c r="J16" s="21">
        <v>0</v>
      </c>
      <c r="K16" s="21">
        <v>3</v>
      </c>
      <c r="L16" s="21">
        <v>0</v>
      </c>
      <c r="M16" s="21">
        <v>0</v>
      </c>
      <c r="O16" s="21">
        <v>13</v>
      </c>
      <c r="P16" s="21">
        <v>62</v>
      </c>
      <c r="Q16" s="21">
        <v>2</v>
      </c>
      <c r="R16" s="29">
        <f t="shared" si="1"/>
        <v>31</v>
      </c>
      <c r="S16" s="28">
        <f t="shared" si="2"/>
        <v>4.7692307692307692</v>
      </c>
      <c r="T16" s="29">
        <f t="shared" si="3"/>
        <v>39</v>
      </c>
      <c r="U16" s="30">
        <v>2</v>
      </c>
      <c r="V16" s="33" t="s">
        <v>23</v>
      </c>
      <c r="W16" s="32">
        <v>26</v>
      </c>
    </row>
    <row r="17" spans="1:23" ht="14.25" customHeight="1" x14ac:dyDescent="0.7">
      <c r="A17" s="21" t="s">
        <v>58</v>
      </c>
      <c r="B17" s="21">
        <v>4</v>
      </c>
      <c r="C17" s="21">
        <v>4</v>
      </c>
      <c r="D17" s="21">
        <v>47</v>
      </c>
      <c r="E17" s="21">
        <v>27</v>
      </c>
      <c r="F17" s="21">
        <v>0</v>
      </c>
      <c r="G17" s="28">
        <f t="shared" si="0"/>
        <v>11.75</v>
      </c>
      <c r="H17" s="21">
        <v>0</v>
      </c>
      <c r="I17" s="21">
        <v>0</v>
      </c>
      <c r="J17" s="21">
        <v>0</v>
      </c>
      <c r="K17" s="21">
        <v>3</v>
      </c>
      <c r="L17" s="21">
        <v>0</v>
      </c>
      <c r="M17" s="21">
        <v>0</v>
      </c>
      <c r="O17" s="21">
        <v>0</v>
      </c>
      <c r="P17" s="21">
        <v>0</v>
      </c>
      <c r="Q17" s="21">
        <v>0</v>
      </c>
      <c r="R17" s="29" t="str">
        <f t="shared" si="1"/>
        <v xml:space="preserve"> </v>
      </c>
      <c r="S17" s="28" t="str">
        <f t="shared" si="2"/>
        <v xml:space="preserve"> </v>
      </c>
      <c r="T17" s="29" t="str">
        <f t="shared" si="3"/>
        <v xml:space="preserve"> </v>
      </c>
      <c r="U17" s="30"/>
      <c r="V17" s="31"/>
      <c r="W17" s="32"/>
    </row>
    <row r="18" spans="1:23" ht="14.25" customHeight="1" x14ac:dyDescent="0.7">
      <c r="A18" s="21" t="s">
        <v>59</v>
      </c>
      <c r="B18" s="21">
        <v>4</v>
      </c>
      <c r="C18" s="21">
        <v>4</v>
      </c>
      <c r="D18" s="21">
        <v>433</v>
      </c>
      <c r="E18" s="21">
        <v>133</v>
      </c>
      <c r="F18" s="21">
        <v>3</v>
      </c>
      <c r="G18" s="28">
        <f t="shared" si="0"/>
        <v>433</v>
      </c>
      <c r="H18" s="21">
        <v>1</v>
      </c>
      <c r="I18" s="21">
        <v>3</v>
      </c>
      <c r="J18" s="21">
        <v>0</v>
      </c>
      <c r="K18" s="21">
        <v>0</v>
      </c>
      <c r="L18" s="21">
        <v>0</v>
      </c>
      <c r="M18" s="21">
        <v>0</v>
      </c>
      <c r="O18" s="21">
        <v>11</v>
      </c>
      <c r="P18" s="21">
        <v>78</v>
      </c>
      <c r="Q18" s="21">
        <v>1</v>
      </c>
      <c r="R18" s="29">
        <f t="shared" si="1"/>
        <v>78</v>
      </c>
      <c r="S18" s="28">
        <f t="shared" si="2"/>
        <v>7.0909090909090908</v>
      </c>
      <c r="T18" s="29">
        <f t="shared" si="3"/>
        <v>66</v>
      </c>
      <c r="U18" s="30">
        <v>1</v>
      </c>
      <c r="V18" s="33" t="s">
        <v>23</v>
      </c>
      <c r="W18" s="32">
        <v>56</v>
      </c>
    </row>
    <row r="19" spans="1:23" ht="14.25" customHeight="1" x14ac:dyDescent="0.7">
      <c r="A19" s="21" t="s">
        <v>63</v>
      </c>
      <c r="B19" s="21">
        <v>7</v>
      </c>
      <c r="C19" s="21">
        <v>6</v>
      </c>
      <c r="D19" s="21">
        <v>157</v>
      </c>
      <c r="E19" s="21">
        <v>102</v>
      </c>
      <c r="F19" s="21">
        <v>1</v>
      </c>
      <c r="G19" s="28">
        <f t="shared" si="0"/>
        <v>31.4</v>
      </c>
      <c r="H19" s="21">
        <v>0</v>
      </c>
      <c r="I19" s="21">
        <v>1</v>
      </c>
      <c r="J19" s="21">
        <v>0</v>
      </c>
      <c r="K19" s="21">
        <v>1</v>
      </c>
      <c r="L19" s="21">
        <v>0</v>
      </c>
      <c r="M19" s="21">
        <v>0</v>
      </c>
      <c r="O19" s="21">
        <v>27</v>
      </c>
      <c r="P19" s="21">
        <v>158</v>
      </c>
      <c r="Q19" s="21">
        <v>7</v>
      </c>
      <c r="R19" s="29">
        <f t="shared" si="1"/>
        <v>22.571428571428573</v>
      </c>
      <c r="S19" s="28">
        <f t="shared" si="2"/>
        <v>5.8518518518518521</v>
      </c>
      <c r="T19" s="29">
        <f t="shared" si="3"/>
        <v>23.142857142857142</v>
      </c>
      <c r="U19" s="30">
        <v>2</v>
      </c>
      <c r="V19" s="33" t="s">
        <v>23</v>
      </c>
      <c r="W19" s="32">
        <v>35</v>
      </c>
    </row>
    <row r="20" spans="1:23" ht="14.25" customHeight="1" x14ac:dyDescent="0.7">
      <c r="A20" s="21" t="s">
        <v>67</v>
      </c>
      <c r="B20" s="21">
        <v>7</v>
      </c>
      <c r="C20" s="21">
        <v>7</v>
      </c>
      <c r="D20" s="21">
        <v>158</v>
      </c>
      <c r="E20" s="21">
        <v>48</v>
      </c>
      <c r="F20" s="21">
        <v>1</v>
      </c>
      <c r="G20" s="28">
        <f t="shared" si="0"/>
        <v>26.333333333333332</v>
      </c>
      <c r="H20" s="21">
        <v>0</v>
      </c>
      <c r="I20" s="21">
        <v>0</v>
      </c>
      <c r="J20" s="21">
        <v>1</v>
      </c>
      <c r="K20" s="21">
        <v>5</v>
      </c>
      <c r="L20" s="21">
        <v>0</v>
      </c>
      <c r="M20" s="21">
        <v>0</v>
      </c>
      <c r="O20" s="21">
        <v>35</v>
      </c>
      <c r="P20" s="21">
        <v>149</v>
      </c>
      <c r="Q20" s="21">
        <v>6</v>
      </c>
      <c r="R20" s="29">
        <f t="shared" si="1"/>
        <v>24.833333333333332</v>
      </c>
      <c r="S20" s="28">
        <f t="shared" si="2"/>
        <v>4.2571428571428571</v>
      </c>
      <c r="T20" s="29">
        <f t="shared" si="3"/>
        <v>35</v>
      </c>
      <c r="U20" s="30">
        <v>2</v>
      </c>
      <c r="V20" s="33" t="s">
        <v>23</v>
      </c>
      <c r="W20" s="32">
        <v>18</v>
      </c>
    </row>
    <row r="21" spans="1:23" ht="14.25" customHeight="1" x14ac:dyDescent="0.7">
      <c r="A21" s="21" t="s">
        <v>75</v>
      </c>
      <c r="B21" s="21">
        <v>2</v>
      </c>
      <c r="C21" s="21">
        <v>2</v>
      </c>
      <c r="D21" s="21">
        <v>74</v>
      </c>
      <c r="E21" s="21">
        <v>74</v>
      </c>
      <c r="F21" s="21">
        <v>0</v>
      </c>
      <c r="G21" s="28">
        <f t="shared" si="0"/>
        <v>37</v>
      </c>
      <c r="H21" s="21">
        <v>1</v>
      </c>
      <c r="I21" s="21">
        <v>0</v>
      </c>
      <c r="J21" s="21">
        <v>1</v>
      </c>
      <c r="K21" s="21">
        <v>1</v>
      </c>
      <c r="L21" s="21">
        <v>0</v>
      </c>
      <c r="M21" s="21">
        <v>0</v>
      </c>
      <c r="O21" s="21">
        <v>6</v>
      </c>
      <c r="P21" s="21">
        <v>47</v>
      </c>
      <c r="Q21" s="21">
        <v>3</v>
      </c>
      <c r="R21" s="29">
        <f t="shared" si="1"/>
        <v>15.666666666666666</v>
      </c>
      <c r="S21" s="28">
        <f t="shared" si="2"/>
        <v>7.833333333333333</v>
      </c>
      <c r="T21" s="29">
        <f t="shared" si="3"/>
        <v>12</v>
      </c>
      <c r="U21" s="30">
        <v>3</v>
      </c>
      <c r="V21" s="33" t="s">
        <v>23</v>
      </c>
      <c r="W21" s="32">
        <v>18</v>
      </c>
    </row>
    <row r="22" spans="1:23" ht="14.25" customHeight="1" x14ac:dyDescent="0.7">
      <c r="A22" s="21" t="s">
        <v>76</v>
      </c>
      <c r="B22" s="21">
        <v>4</v>
      </c>
      <c r="C22" s="21">
        <v>3</v>
      </c>
      <c r="D22" s="21">
        <v>50</v>
      </c>
      <c r="E22" s="21">
        <v>37</v>
      </c>
      <c r="F22" s="21">
        <v>0</v>
      </c>
      <c r="G22" s="28">
        <f t="shared" si="0"/>
        <v>16.666666666666668</v>
      </c>
      <c r="H22" s="21">
        <v>0</v>
      </c>
      <c r="I22" s="21">
        <v>0</v>
      </c>
      <c r="J22" s="21">
        <v>0</v>
      </c>
      <c r="K22" s="21">
        <v>2</v>
      </c>
      <c r="L22" s="21">
        <v>0</v>
      </c>
      <c r="M22" s="21">
        <v>0</v>
      </c>
      <c r="O22" s="21">
        <v>4</v>
      </c>
      <c r="P22" s="21">
        <v>29</v>
      </c>
      <c r="Q22" s="21">
        <v>1</v>
      </c>
      <c r="R22" s="29">
        <f t="shared" si="1"/>
        <v>29</v>
      </c>
      <c r="S22" s="28">
        <f t="shared" si="2"/>
        <v>7.25</v>
      </c>
      <c r="T22" s="29">
        <f t="shared" si="3"/>
        <v>24</v>
      </c>
      <c r="U22" s="30">
        <v>1</v>
      </c>
      <c r="V22" s="33" t="s">
        <v>23</v>
      </c>
      <c r="W22" s="32">
        <v>21</v>
      </c>
    </row>
    <row r="23" spans="1:23" ht="14.25" customHeight="1" x14ac:dyDescent="0.7">
      <c r="A23" s="21" t="s">
        <v>79</v>
      </c>
      <c r="B23" s="21">
        <v>1</v>
      </c>
      <c r="C23" s="21">
        <v>1</v>
      </c>
      <c r="D23" s="21">
        <v>7</v>
      </c>
      <c r="E23" s="21">
        <v>7</v>
      </c>
      <c r="F23" s="21">
        <v>0</v>
      </c>
      <c r="G23" s="28">
        <f t="shared" si="0"/>
        <v>7</v>
      </c>
      <c r="H23" s="21">
        <v>0</v>
      </c>
      <c r="I23" s="21">
        <v>0</v>
      </c>
      <c r="J23" s="21">
        <v>0</v>
      </c>
      <c r="K23" s="21">
        <v>0</v>
      </c>
      <c r="L23" s="21">
        <v>0</v>
      </c>
      <c r="M23" s="21">
        <v>0</v>
      </c>
      <c r="O23" s="21">
        <v>2</v>
      </c>
      <c r="P23" s="21">
        <v>10</v>
      </c>
      <c r="Q23" s="21">
        <v>0</v>
      </c>
      <c r="R23" s="29" t="str">
        <f t="shared" si="1"/>
        <v xml:space="preserve"> </v>
      </c>
      <c r="S23" s="28">
        <f t="shared" si="2"/>
        <v>5</v>
      </c>
      <c r="T23" s="29" t="str">
        <f t="shared" si="3"/>
        <v xml:space="preserve"> </v>
      </c>
      <c r="U23" s="30">
        <v>0</v>
      </c>
      <c r="V23" s="33" t="s">
        <v>23</v>
      </c>
      <c r="W23" s="32">
        <v>10</v>
      </c>
    </row>
    <row r="24" spans="1:23" ht="14.25" customHeight="1" x14ac:dyDescent="0.7">
      <c r="A24" s="21" t="s">
        <v>80</v>
      </c>
      <c r="B24" s="21">
        <v>8</v>
      </c>
      <c r="C24" s="21">
        <v>8</v>
      </c>
      <c r="D24" s="21">
        <v>123</v>
      </c>
      <c r="E24" s="21">
        <v>27</v>
      </c>
      <c r="F24" s="21">
        <v>1</v>
      </c>
      <c r="G24" s="28">
        <f t="shared" si="0"/>
        <v>17.571428571428573</v>
      </c>
      <c r="H24" s="21">
        <v>0</v>
      </c>
      <c r="I24" s="21">
        <v>0</v>
      </c>
      <c r="J24" s="21">
        <v>1</v>
      </c>
      <c r="K24" s="21">
        <v>3</v>
      </c>
      <c r="L24" s="21">
        <v>1</v>
      </c>
      <c r="M24" s="21">
        <v>0</v>
      </c>
      <c r="O24" s="21">
        <v>15</v>
      </c>
      <c r="P24" s="21">
        <v>130</v>
      </c>
      <c r="Q24" s="21">
        <v>4</v>
      </c>
      <c r="R24" s="29">
        <f t="shared" si="1"/>
        <v>32.5</v>
      </c>
      <c r="S24" s="28">
        <f t="shared" si="2"/>
        <v>8.6666666666666661</v>
      </c>
      <c r="T24" s="29">
        <f t="shared" si="3"/>
        <v>22.5</v>
      </c>
      <c r="U24" s="30">
        <v>2</v>
      </c>
      <c r="V24" s="33" t="s">
        <v>23</v>
      </c>
      <c r="W24" s="32">
        <v>5</v>
      </c>
    </row>
    <row r="25" spans="1:23" ht="14.25" customHeight="1" x14ac:dyDescent="0.7">
      <c r="A25" s="21" t="s">
        <v>81</v>
      </c>
      <c r="B25" s="21">
        <v>6</v>
      </c>
      <c r="C25" s="21">
        <v>3</v>
      </c>
      <c r="D25" s="21">
        <v>48</v>
      </c>
      <c r="E25" s="21">
        <v>37</v>
      </c>
      <c r="F25" s="21">
        <v>0</v>
      </c>
      <c r="G25" s="28">
        <f t="shared" si="0"/>
        <v>16</v>
      </c>
      <c r="H25" s="21">
        <v>0</v>
      </c>
      <c r="I25" s="21">
        <v>0</v>
      </c>
      <c r="J25" s="21">
        <v>0</v>
      </c>
      <c r="K25" s="21">
        <v>5</v>
      </c>
      <c r="L25" s="21">
        <v>1</v>
      </c>
      <c r="M25" s="21">
        <v>0</v>
      </c>
      <c r="O25" s="21">
        <v>27</v>
      </c>
      <c r="P25" s="21">
        <v>115</v>
      </c>
      <c r="Q25" s="21">
        <v>3</v>
      </c>
      <c r="R25" s="29">
        <f t="shared" si="1"/>
        <v>38.333333333333336</v>
      </c>
      <c r="S25" s="28">
        <f t="shared" si="2"/>
        <v>4.2592592592592595</v>
      </c>
      <c r="T25" s="29">
        <f t="shared" si="3"/>
        <v>54</v>
      </c>
      <c r="U25" s="30">
        <v>1</v>
      </c>
      <c r="V25" s="33" t="s">
        <v>23</v>
      </c>
      <c r="W25" s="32">
        <v>5</v>
      </c>
    </row>
    <row r="26" spans="1:23" ht="14.25" customHeight="1" x14ac:dyDescent="0.7">
      <c r="A26" s="21" t="s">
        <v>82</v>
      </c>
      <c r="B26" s="21">
        <v>3</v>
      </c>
      <c r="C26" s="21">
        <v>3</v>
      </c>
      <c r="D26" s="21">
        <v>61</v>
      </c>
      <c r="E26" s="21">
        <v>36</v>
      </c>
      <c r="F26" s="21">
        <v>1</v>
      </c>
      <c r="G26" s="28">
        <f t="shared" si="0"/>
        <v>30.5</v>
      </c>
      <c r="H26" s="21">
        <v>0</v>
      </c>
      <c r="I26" s="21">
        <v>0</v>
      </c>
      <c r="J26" s="21">
        <v>0</v>
      </c>
      <c r="K26" s="21">
        <v>2</v>
      </c>
      <c r="L26" s="21">
        <v>0</v>
      </c>
      <c r="M26" s="21">
        <v>0</v>
      </c>
      <c r="O26" s="21">
        <v>10</v>
      </c>
      <c r="P26" s="21">
        <v>60</v>
      </c>
      <c r="Q26" s="21">
        <v>0</v>
      </c>
      <c r="R26" s="29" t="str">
        <f t="shared" si="1"/>
        <v xml:space="preserve"> </v>
      </c>
      <c r="S26" s="28">
        <f t="shared" si="2"/>
        <v>6</v>
      </c>
      <c r="T26" s="29" t="str">
        <f t="shared" si="3"/>
        <v xml:space="preserve"> </v>
      </c>
      <c r="U26" s="30"/>
      <c r="V26" s="31"/>
      <c r="W26" s="32"/>
    </row>
    <row r="27" spans="1:23" ht="14.25" customHeight="1" x14ac:dyDescent="0.7">
      <c r="A27" s="21" t="s">
        <v>85</v>
      </c>
      <c r="B27" s="21">
        <v>4</v>
      </c>
      <c r="C27" s="21">
        <v>4</v>
      </c>
      <c r="D27" s="21">
        <v>14</v>
      </c>
      <c r="E27" s="21">
        <v>7</v>
      </c>
      <c r="F27" s="21">
        <v>1</v>
      </c>
      <c r="G27" s="28">
        <f t="shared" si="0"/>
        <v>4.666666666666667</v>
      </c>
      <c r="H27" s="21">
        <v>0</v>
      </c>
      <c r="I27" s="21">
        <v>0</v>
      </c>
      <c r="J27" s="21">
        <v>1</v>
      </c>
      <c r="K27" s="21">
        <v>0</v>
      </c>
      <c r="L27" s="21">
        <v>0</v>
      </c>
      <c r="M27" s="21">
        <v>0</v>
      </c>
      <c r="O27" s="21">
        <v>19.5</v>
      </c>
      <c r="P27" s="21">
        <v>108</v>
      </c>
      <c r="Q27" s="21">
        <v>4</v>
      </c>
      <c r="R27" s="29">
        <f t="shared" si="1"/>
        <v>27</v>
      </c>
      <c r="S27" s="28">
        <f t="shared" si="2"/>
        <v>5.5384615384615383</v>
      </c>
      <c r="T27" s="29">
        <f t="shared" si="3"/>
        <v>29.75</v>
      </c>
      <c r="U27" s="30">
        <v>2</v>
      </c>
      <c r="V27" s="33" t="s">
        <v>23</v>
      </c>
      <c r="W27" s="32">
        <v>17</v>
      </c>
    </row>
    <row r="28" spans="1:23" ht="14.25" customHeight="1" x14ac:dyDescent="0.7">
      <c r="A28" s="21" t="s">
        <v>86</v>
      </c>
      <c r="B28" s="21">
        <v>10</v>
      </c>
      <c r="C28" s="21">
        <v>6</v>
      </c>
      <c r="D28" s="21">
        <v>44</v>
      </c>
      <c r="E28" s="21">
        <v>14</v>
      </c>
      <c r="F28" s="21">
        <v>3</v>
      </c>
      <c r="G28" s="28">
        <f t="shared" si="0"/>
        <v>14.666666666666666</v>
      </c>
      <c r="H28" s="21">
        <v>0</v>
      </c>
      <c r="I28" s="21">
        <v>0</v>
      </c>
      <c r="J28" s="21">
        <v>1</v>
      </c>
      <c r="K28" s="21">
        <v>4</v>
      </c>
      <c r="L28" s="21">
        <v>1</v>
      </c>
      <c r="M28" s="21">
        <v>0</v>
      </c>
      <c r="O28" s="21">
        <v>46.2</v>
      </c>
      <c r="P28" s="21">
        <v>194</v>
      </c>
      <c r="Q28" s="21">
        <v>13</v>
      </c>
      <c r="R28" s="29">
        <f t="shared" si="1"/>
        <v>14.923076923076923</v>
      </c>
      <c r="S28" s="28">
        <f t="shared" si="2"/>
        <v>4.1991341991341988</v>
      </c>
      <c r="T28" s="29">
        <f t="shared" si="3"/>
        <v>21.384615384615383</v>
      </c>
      <c r="U28" s="30">
        <v>2</v>
      </c>
      <c r="V28" s="33" t="s">
        <v>23</v>
      </c>
      <c r="W28" s="32">
        <v>13</v>
      </c>
    </row>
    <row r="29" spans="1:23" ht="14.25" customHeight="1" x14ac:dyDescent="0.7">
      <c r="A29" s="21" t="s">
        <v>87</v>
      </c>
      <c r="B29" s="21">
        <v>1</v>
      </c>
      <c r="C29" s="21">
        <v>0</v>
      </c>
      <c r="D29" s="21">
        <v>0</v>
      </c>
      <c r="E29" s="21">
        <v>0</v>
      </c>
      <c r="F29" s="21">
        <v>0</v>
      </c>
      <c r="G29" s="28" t="str">
        <f t="shared" si="0"/>
        <v/>
      </c>
      <c r="H29" s="21">
        <v>0</v>
      </c>
      <c r="I29" s="21">
        <v>0</v>
      </c>
      <c r="J29" s="21">
        <v>0</v>
      </c>
      <c r="K29" s="21">
        <v>2</v>
      </c>
      <c r="L29" s="21">
        <v>0</v>
      </c>
      <c r="M29" s="21">
        <v>0</v>
      </c>
      <c r="O29" s="21">
        <v>5</v>
      </c>
      <c r="P29" s="21">
        <v>24</v>
      </c>
      <c r="Q29" s="21">
        <v>1</v>
      </c>
      <c r="R29" s="29">
        <f t="shared" si="1"/>
        <v>24</v>
      </c>
      <c r="S29" s="28">
        <f t="shared" si="2"/>
        <v>4.8</v>
      </c>
      <c r="T29" s="29">
        <f t="shared" si="3"/>
        <v>30</v>
      </c>
      <c r="U29" s="30">
        <v>1</v>
      </c>
      <c r="V29" s="33" t="s">
        <v>23</v>
      </c>
      <c r="W29" s="32">
        <v>24</v>
      </c>
    </row>
    <row r="30" spans="1:23" ht="14.25" customHeight="1" x14ac:dyDescent="0.7">
      <c r="A30" s="21" t="s">
        <v>89</v>
      </c>
      <c r="B30" s="21">
        <v>1</v>
      </c>
      <c r="C30" s="21">
        <v>1</v>
      </c>
      <c r="D30" s="21">
        <v>0</v>
      </c>
      <c r="E30" s="21">
        <v>0</v>
      </c>
      <c r="F30" s="21">
        <v>0</v>
      </c>
      <c r="G30" s="28">
        <f t="shared" si="0"/>
        <v>0</v>
      </c>
      <c r="H30" s="21">
        <v>0</v>
      </c>
      <c r="I30" s="21">
        <v>0</v>
      </c>
      <c r="J30" s="21">
        <v>1</v>
      </c>
      <c r="K30" s="21">
        <v>0</v>
      </c>
      <c r="L30" s="21">
        <v>0</v>
      </c>
      <c r="M30" s="21">
        <v>0</v>
      </c>
      <c r="O30" s="21">
        <v>1</v>
      </c>
      <c r="P30" s="21">
        <v>6</v>
      </c>
      <c r="Q30" s="21">
        <v>0</v>
      </c>
      <c r="R30" s="29" t="str">
        <f t="shared" si="1"/>
        <v xml:space="preserve"> </v>
      </c>
      <c r="S30" s="28">
        <f t="shared" si="2"/>
        <v>6</v>
      </c>
      <c r="T30" s="29" t="str">
        <f t="shared" si="3"/>
        <v xml:space="preserve"> </v>
      </c>
      <c r="U30" s="30">
        <v>0</v>
      </c>
      <c r="V30" s="33" t="s">
        <v>23</v>
      </c>
      <c r="W30" s="32">
        <v>6</v>
      </c>
    </row>
    <row r="31" spans="1:23" ht="14.25" customHeight="1" x14ac:dyDescent="0.7">
      <c r="A31" s="21" t="s">
        <v>90</v>
      </c>
      <c r="B31" s="21">
        <v>6</v>
      </c>
      <c r="C31" s="21">
        <v>4</v>
      </c>
      <c r="D31" s="21">
        <v>1</v>
      </c>
      <c r="E31" s="21">
        <v>1</v>
      </c>
      <c r="F31" s="21">
        <v>0</v>
      </c>
      <c r="G31" s="28">
        <f t="shared" si="0"/>
        <v>0.25</v>
      </c>
      <c r="H31" s="21">
        <v>0</v>
      </c>
      <c r="I31" s="21">
        <v>0</v>
      </c>
      <c r="J31" s="21">
        <v>3</v>
      </c>
      <c r="K31" s="21">
        <v>1</v>
      </c>
      <c r="L31" s="21">
        <v>0</v>
      </c>
      <c r="M31" s="21">
        <v>0</v>
      </c>
      <c r="O31" s="21">
        <v>0</v>
      </c>
      <c r="P31" s="21">
        <v>0</v>
      </c>
      <c r="Q31" s="21">
        <v>0</v>
      </c>
      <c r="R31" s="29" t="str">
        <f t="shared" si="1"/>
        <v xml:space="preserve"> </v>
      </c>
      <c r="S31" s="28" t="str">
        <f t="shared" si="2"/>
        <v xml:space="preserve"> </v>
      </c>
      <c r="T31" s="29" t="str">
        <f t="shared" si="3"/>
        <v xml:space="preserve"> </v>
      </c>
      <c r="U31" s="30"/>
      <c r="V31" s="31"/>
      <c r="W31" s="32"/>
    </row>
    <row r="32" spans="1:23" ht="14.25" customHeight="1" x14ac:dyDescent="0.7">
      <c r="A32" s="21" t="s">
        <v>91</v>
      </c>
      <c r="B32" s="21">
        <v>2</v>
      </c>
      <c r="C32" s="21">
        <v>2</v>
      </c>
      <c r="D32" s="21">
        <v>21</v>
      </c>
      <c r="E32" s="21">
        <v>13</v>
      </c>
      <c r="F32" s="21">
        <v>0</v>
      </c>
      <c r="G32" s="28">
        <f t="shared" si="0"/>
        <v>10.5</v>
      </c>
      <c r="H32" s="21">
        <v>0</v>
      </c>
      <c r="I32" s="21">
        <v>0</v>
      </c>
      <c r="J32" s="21">
        <v>0</v>
      </c>
      <c r="K32" s="21">
        <v>1</v>
      </c>
      <c r="L32" s="21">
        <v>0</v>
      </c>
      <c r="M32" s="21">
        <v>0</v>
      </c>
      <c r="O32" s="21">
        <v>2</v>
      </c>
      <c r="P32" s="21">
        <v>11</v>
      </c>
      <c r="Q32" s="21">
        <v>1</v>
      </c>
      <c r="R32" s="29">
        <f t="shared" si="1"/>
        <v>11</v>
      </c>
      <c r="S32" s="28">
        <f t="shared" si="2"/>
        <v>5.5</v>
      </c>
      <c r="T32" s="29">
        <f t="shared" si="3"/>
        <v>12</v>
      </c>
      <c r="U32" s="30">
        <v>1</v>
      </c>
      <c r="V32" s="33" t="s">
        <v>23</v>
      </c>
      <c r="W32" s="32">
        <v>11</v>
      </c>
    </row>
    <row r="33" spans="1:23" ht="14.25" customHeight="1" x14ac:dyDescent="0.7">
      <c r="A33" s="21" t="s">
        <v>93</v>
      </c>
      <c r="B33" s="21">
        <v>5</v>
      </c>
      <c r="C33" s="21">
        <v>5</v>
      </c>
      <c r="D33" s="21">
        <v>20</v>
      </c>
      <c r="E33" s="21">
        <v>9</v>
      </c>
      <c r="F33" s="21">
        <v>0</v>
      </c>
      <c r="G33" s="28">
        <f t="shared" si="0"/>
        <v>4</v>
      </c>
      <c r="H33" s="21">
        <v>0</v>
      </c>
      <c r="I33" s="21">
        <v>0</v>
      </c>
      <c r="J33" s="21">
        <v>1</v>
      </c>
      <c r="K33" s="21">
        <v>0</v>
      </c>
      <c r="L33" s="21">
        <v>0</v>
      </c>
      <c r="M33" s="21">
        <v>0</v>
      </c>
      <c r="O33" s="21">
        <v>0</v>
      </c>
      <c r="P33" s="21">
        <v>0</v>
      </c>
      <c r="Q33" s="21">
        <v>0</v>
      </c>
      <c r="R33" s="29" t="str">
        <f t="shared" si="1"/>
        <v xml:space="preserve"> </v>
      </c>
      <c r="S33" s="28" t="str">
        <f t="shared" si="2"/>
        <v xml:space="preserve"> </v>
      </c>
      <c r="T33" s="29" t="str">
        <f t="shared" si="3"/>
        <v xml:space="preserve"> </v>
      </c>
      <c r="U33" s="30"/>
      <c r="V33" s="31"/>
      <c r="W33" s="32"/>
    </row>
    <row r="34" spans="1:23" ht="14.25" customHeight="1" x14ac:dyDescent="0.7">
      <c r="A34" s="21" t="s">
        <v>96</v>
      </c>
      <c r="B34" s="21">
        <v>1</v>
      </c>
      <c r="C34" s="21">
        <v>1</v>
      </c>
      <c r="D34" s="21">
        <v>0</v>
      </c>
      <c r="E34" s="21">
        <v>0</v>
      </c>
      <c r="F34" s="21">
        <v>0</v>
      </c>
      <c r="G34" s="28">
        <f t="shared" si="0"/>
        <v>0</v>
      </c>
      <c r="H34" s="21">
        <v>0</v>
      </c>
      <c r="I34" s="21">
        <v>0</v>
      </c>
      <c r="J34" s="21">
        <v>1</v>
      </c>
      <c r="K34" s="21">
        <v>0</v>
      </c>
      <c r="L34" s="21">
        <v>0</v>
      </c>
      <c r="M34" s="21">
        <v>0</v>
      </c>
      <c r="O34" s="21">
        <v>0</v>
      </c>
      <c r="P34" s="21">
        <v>0</v>
      </c>
      <c r="Q34" s="21">
        <v>0</v>
      </c>
      <c r="R34" s="29" t="str">
        <f t="shared" si="1"/>
        <v xml:space="preserve"> </v>
      </c>
      <c r="S34" s="28" t="str">
        <f t="shared" si="2"/>
        <v xml:space="preserve"> </v>
      </c>
      <c r="T34" s="29" t="str">
        <f t="shared" si="3"/>
        <v xml:space="preserve"> </v>
      </c>
      <c r="U34" s="30"/>
      <c r="V34" s="31"/>
      <c r="W34" s="32"/>
    </row>
    <row r="35" spans="1:23" ht="14.25" customHeight="1" x14ac:dyDescent="0.7">
      <c r="A35" s="21" t="s">
        <v>99</v>
      </c>
      <c r="B35" s="21">
        <v>3</v>
      </c>
      <c r="C35" s="21">
        <v>3</v>
      </c>
      <c r="D35" s="21">
        <v>166</v>
      </c>
      <c r="E35" s="21">
        <v>109</v>
      </c>
      <c r="F35" s="21">
        <v>1</v>
      </c>
      <c r="G35" s="28">
        <f t="shared" si="0"/>
        <v>83</v>
      </c>
      <c r="H35" s="21">
        <v>0</v>
      </c>
      <c r="I35" s="21">
        <v>1</v>
      </c>
      <c r="J35" s="21">
        <v>0</v>
      </c>
      <c r="K35" s="21">
        <v>1</v>
      </c>
      <c r="L35" s="21">
        <v>0</v>
      </c>
      <c r="M35" s="21">
        <v>0</v>
      </c>
      <c r="O35" s="21">
        <v>17</v>
      </c>
      <c r="P35" s="21">
        <v>52</v>
      </c>
      <c r="Q35" s="21">
        <v>4</v>
      </c>
      <c r="R35" s="29">
        <f t="shared" si="1"/>
        <v>13</v>
      </c>
      <c r="S35" s="28">
        <f t="shared" si="2"/>
        <v>3.0588235294117645</v>
      </c>
      <c r="T35" s="29">
        <f t="shared" si="3"/>
        <v>25.5</v>
      </c>
      <c r="U35" s="30">
        <v>2</v>
      </c>
      <c r="V35" s="33" t="s">
        <v>23</v>
      </c>
      <c r="W35" s="32">
        <v>25</v>
      </c>
    </row>
    <row r="36" spans="1:23" ht="14.25" customHeight="1" x14ac:dyDescent="0.7">
      <c r="A36" s="21" t="s">
        <v>103</v>
      </c>
      <c r="B36" s="21">
        <v>6</v>
      </c>
      <c r="C36" s="21">
        <v>6</v>
      </c>
      <c r="D36" s="21">
        <v>45</v>
      </c>
      <c r="E36" s="21">
        <v>23</v>
      </c>
      <c r="F36" s="21">
        <v>0</v>
      </c>
      <c r="G36" s="28">
        <f t="shared" si="0"/>
        <v>7.5</v>
      </c>
      <c r="H36" s="21">
        <v>0</v>
      </c>
      <c r="I36" s="21">
        <v>0</v>
      </c>
      <c r="J36" s="21">
        <v>0</v>
      </c>
      <c r="K36" s="21">
        <v>1</v>
      </c>
      <c r="L36" s="21">
        <v>1</v>
      </c>
      <c r="M36" s="21">
        <v>0</v>
      </c>
      <c r="O36" s="21">
        <v>36</v>
      </c>
      <c r="P36" s="21">
        <v>148</v>
      </c>
      <c r="Q36" s="21">
        <v>13</v>
      </c>
      <c r="R36" s="29">
        <f t="shared" si="1"/>
        <v>11.384615384615385</v>
      </c>
      <c r="S36" s="28">
        <f t="shared" si="2"/>
        <v>4.1111111111111107</v>
      </c>
      <c r="T36" s="29">
        <f t="shared" si="3"/>
        <v>16.615384615384617</v>
      </c>
      <c r="U36" s="30">
        <v>5</v>
      </c>
      <c r="V36" s="33" t="s">
        <v>23</v>
      </c>
      <c r="W36" s="32">
        <v>16</v>
      </c>
    </row>
    <row r="37" spans="1:23" ht="14.25" customHeight="1" x14ac:dyDescent="0.7">
      <c r="A37" s="21" t="s">
        <v>108</v>
      </c>
      <c r="B37" s="21">
        <v>6</v>
      </c>
      <c r="C37" s="21">
        <v>5</v>
      </c>
      <c r="D37" s="21">
        <v>58</v>
      </c>
      <c r="E37" s="21">
        <v>15</v>
      </c>
      <c r="F37" s="21">
        <v>1</v>
      </c>
      <c r="G37" s="28">
        <f t="shared" si="0"/>
        <v>14.5</v>
      </c>
      <c r="H37" s="21">
        <v>0</v>
      </c>
      <c r="I37" s="21">
        <v>0</v>
      </c>
      <c r="J37" s="21">
        <v>0</v>
      </c>
      <c r="K37" s="21">
        <v>3</v>
      </c>
      <c r="L37" s="21">
        <v>0</v>
      </c>
      <c r="M37" s="21">
        <v>0</v>
      </c>
      <c r="O37" s="21">
        <v>11</v>
      </c>
      <c r="P37" s="21">
        <v>86</v>
      </c>
      <c r="Q37" s="21">
        <v>4</v>
      </c>
      <c r="R37" s="29">
        <f t="shared" si="1"/>
        <v>21.5</v>
      </c>
      <c r="S37" s="28">
        <f t="shared" si="2"/>
        <v>7.8181818181818183</v>
      </c>
      <c r="T37" s="29">
        <f t="shared" si="3"/>
        <v>16.5</v>
      </c>
      <c r="U37" s="30">
        <v>3</v>
      </c>
      <c r="V37" s="33" t="s">
        <v>23</v>
      </c>
      <c r="W37" s="32">
        <v>29</v>
      </c>
    </row>
    <row r="38" spans="1:23" ht="14.25" customHeight="1" x14ac:dyDescent="0.7">
      <c r="A38" s="21" t="s">
        <v>109</v>
      </c>
      <c r="B38" s="21">
        <v>1</v>
      </c>
      <c r="C38" s="21">
        <v>1</v>
      </c>
      <c r="D38" s="21">
        <v>1</v>
      </c>
      <c r="E38" s="21">
        <v>1</v>
      </c>
      <c r="F38" s="21">
        <v>0</v>
      </c>
      <c r="G38" s="28">
        <f t="shared" si="0"/>
        <v>1</v>
      </c>
      <c r="H38" s="21">
        <v>0</v>
      </c>
      <c r="I38" s="21">
        <v>0</v>
      </c>
      <c r="J38" s="21">
        <v>0</v>
      </c>
      <c r="K38" s="21">
        <v>1</v>
      </c>
      <c r="L38" s="21">
        <v>0</v>
      </c>
      <c r="M38" s="21">
        <v>0</v>
      </c>
      <c r="O38" s="21">
        <v>0</v>
      </c>
      <c r="P38" s="21">
        <v>0</v>
      </c>
      <c r="Q38" s="21">
        <v>0</v>
      </c>
      <c r="R38" s="29" t="str">
        <f t="shared" si="1"/>
        <v xml:space="preserve"> </v>
      </c>
      <c r="S38" s="28" t="str">
        <f t="shared" si="2"/>
        <v xml:space="preserve"> </v>
      </c>
      <c r="T38" s="29" t="str">
        <f t="shared" si="3"/>
        <v xml:space="preserve"> </v>
      </c>
      <c r="U38" s="30"/>
      <c r="V38" s="31"/>
      <c r="W38" s="32"/>
    </row>
    <row r="39" spans="1:23" ht="14.25" customHeight="1" x14ac:dyDescent="0.7">
      <c r="A39" s="42" t="s">
        <v>116</v>
      </c>
      <c r="B39" s="21">
        <v>1</v>
      </c>
      <c r="C39" s="21">
        <v>0</v>
      </c>
      <c r="D39" s="21">
        <v>0</v>
      </c>
      <c r="E39" s="21">
        <v>0</v>
      </c>
      <c r="F39" s="21">
        <v>0</v>
      </c>
      <c r="G39" s="28" t="str">
        <f t="shared" si="0"/>
        <v/>
      </c>
      <c r="H39" s="21">
        <v>0</v>
      </c>
      <c r="I39" s="21">
        <v>0</v>
      </c>
      <c r="J39" s="21">
        <v>0</v>
      </c>
      <c r="K39" s="21">
        <v>2</v>
      </c>
      <c r="L39" s="21">
        <v>0</v>
      </c>
      <c r="M39" s="21">
        <v>0</v>
      </c>
      <c r="O39" s="21">
        <v>1</v>
      </c>
      <c r="P39" s="21">
        <v>6</v>
      </c>
      <c r="Q39" s="21">
        <v>0</v>
      </c>
      <c r="R39" s="29" t="str">
        <f t="shared" si="1"/>
        <v xml:space="preserve"> </v>
      </c>
      <c r="S39" s="28">
        <f t="shared" si="2"/>
        <v>6</v>
      </c>
      <c r="T39" s="29" t="str">
        <f t="shared" si="3"/>
        <v xml:space="preserve"> </v>
      </c>
      <c r="U39" s="30">
        <v>0</v>
      </c>
      <c r="V39" s="33" t="s">
        <v>23</v>
      </c>
      <c r="W39" s="32">
        <v>6</v>
      </c>
    </row>
    <row r="40" spans="1:23" ht="14.25" customHeight="1" x14ac:dyDescent="0.7">
      <c r="A40" s="42" t="s">
        <v>117</v>
      </c>
      <c r="B40" s="21">
        <v>2</v>
      </c>
      <c r="C40" s="21">
        <v>2</v>
      </c>
      <c r="D40" s="21">
        <v>96</v>
      </c>
      <c r="E40" s="21">
        <v>55</v>
      </c>
      <c r="F40" s="21">
        <v>1</v>
      </c>
      <c r="G40" s="28">
        <f t="shared" si="0"/>
        <v>96</v>
      </c>
      <c r="H40" s="21">
        <v>1</v>
      </c>
      <c r="I40" s="21">
        <v>0</v>
      </c>
      <c r="J40" s="21">
        <v>0</v>
      </c>
      <c r="K40" s="21">
        <v>1</v>
      </c>
      <c r="L40" s="21">
        <v>0</v>
      </c>
      <c r="M40" s="21">
        <v>0</v>
      </c>
      <c r="O40" s="21">
        <v>7</v>
      </c>
      <c r="P40" s="21">
        <v>38</v>
      </c>
      <c r="Q40" s="21">
        <v>2</v>
      </c>
      <c r="R40" s="29">
        <f t="shared" si="1"/>
        <v>19</v>
      </c>
      <c r="S40" s="28">
        <f t="shared" si="2"/>
        <v>5.4285714285714288</v>
      </c>
      <c r="T40" s="29">
        <f t="shared" si="3"/>
        <v>21</v>
      </c>
      <c r="U40" s="30">
        <v>2</v>
      </c>
      <c r="V40" s="33" t="s">
        <v>23</v>
      </c>
      <c r="W40" s="32">
        <v>17</v>
      </c>
    </row>
  </sheetData>
  <autoFilter ref="A1:W40" xr:uid="{00000000-0009-0000-0000-000005000000}"/>
  <mergeCells count="1">
    <mergeCell ref="U1:W1"/>
  </mergeCells>
  <dataValidations count="1">
    <dataValidation type="list" allowBlank="1" showErrorMessage="1" sqref="W2" xr:uid="{00000000-0002-0000-0500-000000000000}">
      <formula1>Player</formula1>
    </dataValidation>
  </dataValidations>
  <pageMargins left="0.7" right="0.7" top="0.75" bottom="0.75" header="0" footer="0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A1:W3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1796875" defaultRowHeight="15" customHeight="1" x14ac:dyDescent="0.55000000000000004"/>
  <cols>
    <col min="1" max="1" width="15.15625" customWidth="1"/>
    <col min="2" max="20" width="8.68359375" customWidth="1"/>
    <col min="21" max="21" width="5.26171875" customWidth="1"/>
    <col min="22" max="22" width="3.68359375" customWidth="1"/>
    <col min="23" max="23" width="6" customWidth="1"/>
    <col min="24" max="26" width="8.68359375" customWidth="1"/>
  </cols>
  <sheetData>
    <row r="1" spans="1:23" ht="14.25" customHeight="1" x14ac:dyDescent="0.55000000000000004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120</v>
      </c>
      <c r="G1" s="25" t="s">
        <v>121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122</v>
      </c>
      <c r="M1" s="25" t="s">
        <v>123</v>
      </c>
      <c r="N1" s="25"/>
      <c r="O1" s="25" t="s">
        <v>14</v>
      </c>
      <c r="P1" s="25" t="s">
        <v>3</v>
      </c>
      <c r="Q1" s="25" t="s">
        <v>15</v>
      </c>
      <c r="R1" s="25" t="s">
        <v>121</v>
      </c>
      <c r="S1" s="25" t="s">
        <v>124</v>
      </c>
      <c r="T1" s="25" t="s">
        <v>125</v>
      </c>
      <c r="U1" s="115" t="s">
        <v>18</v>
      </c>
      <c r="V1" s="118"/>
      <c r="W1" s="119"/>
    </row>
    <row r="2" spans="1:23" ht="14.25" customHeight="1" x14ac:dyDescent="0.7">
      <c r="A2" s="21" t="s">
        <v>22</v>
      </c>
      <c r="B2" s="21">
        <v>4</v>
      </c>
      <c r="C2" s="21">
        <v>4</v>
      </c>
      <c r="D2" s="21">
        <v>51</v>
      </c>
      <c r="E2" s="21">
        <v>44</v>
      </c>
      <c r="F2" s="21">
        <v>1</v>
      </c>
      <c r="G2" s="28">
        <f t="shared" ref="G2:G33" si="0">IFERROR(D2/(C2-F2),"")</f>
        <v>17</v>
      </c>
      <c r="R2" s="29" t="str">
        <f t="shared" ref="R2:R33" si="1">IFERROR(P2/Q2," ")</f>
        <v xml:space="preserve"> </v>
      </c>
      <c r="S2" s="28" t="str">
        <f t="shared" ref="S2:S33" si="2">IFERROR(P2/O2," ")</f>
        <v xml:space="preserve"> </v>
      </c>
      <c r="T2" s="29" t="str">
        <f t="shared" ref="T2:T33" si="3">IFERROR(((TRUNC(O2)*6)+(MOD(O2,1)*10))/Q2," ")</f>
        <v xml:space="preserve"> </v>
      </c>
      <c r="U2" s="30"/>
      <c r="V2" s="31"/>
      <c r="W2" s="32"/>
    </row>
    <row r="3" spans="1:23" ht="14.25" customHeight="1" x14ac:dyDescent="0.7">
      <c r="A3" s="21" t="s">
        <v>28</v>
      </c>
      <c r="B3" s="21">
        <v>7</v>
      </c>
      <c r="C3" s="21">
        <v>4</v>
      </c>
      <c r="D3" s="21">
        <v>36</v>
      </c>
      <c r="E3" s="21">
        <v>25</v>
      </c>
      <c r="F3" s="21">
        <v>1</v>
      </c>
      <c r="G3" s="28">
        <f t="shared" si="0"/>
        <v>12</v>
      </c>
      <c r="O3" s="21">
        <v>28.3</v>
      </c>
      <c r="P3" s="21">
        <v>130</v>
      </c>
      <c r="Q3" s="21">
        <v>10</v>
      </c>
      <c r="R3" s="29">
        <f t="shared" si="1"/>
        <v>13</v>
      </c>
      <c r="S3" s="28">
        <f t="shared" si="2"/>
        <v>4.5936395759717312</v>
      </c>
      <c r="T3" s="29">
        <f t="shared" si="3"/>
        <v>17.100000000000001</v>
      </c>
      <c r="U3" s="30">
        <v>4</v>
      </c>
      <c r="V3" s="33" t="s">
        <v>23</v>
      </c>
      <c r="W3" s="32">
        <v>17</v>
      </c>
    </row>
    <row r="4" spans="1:23" ht="14.25" customHeight="1" x14ac:dyDescent="0.7">
      <c r="A4" s="21" t="s">
        <v>29</v>
      </c>
      <c r="B4" s="21">
        <v>11</v>
      </c>
      <c r="C4" s="21">
        <v>10</v>
      </c>
      <c r="D4" s="21">
        <v>120</v>
      </c>
      <c r="E4" s="21">
        <v>36</v>
      </c>
      <c r="G4" s="28">
        <f t="shared" si="0"/>
        <v>12</v>
      </c>
      <c r="K4" s="21">
        <v>6</v>
      </c>
      <c r="M4" s="21">
        <v>2</v>
      </c>
      <c r="R4" s="29" t="str">
        <f t="shared" si="1"/>
        <v xml:space="preserve"> </v>
      </c>
      <c r="S4" s="28" t="str">
        <f t="shared" si="2"/>
        <v xml:space="preserve"> </v>
      </c>
      <c r="T4" s="29" t="str">
        <f t="shared" si="3"/>
        <v xml:space="preserve"> </v>
      </c>
      <c r="U4" s="30"/>
      <c r="V4" s="31"/>
      <c r="W4" s="32"/>
    </row>
    <row r="5" spans="1:23" ht="14.25" customHeight="1" x14ac:dyDescent="0.7">
      <c r="A5" s="21" t="s">
        <v>32</v>
      </c>
      <c r="B5" s="21">
        <v>2</v>
      </c>
      <c r="C5" s="21">
        <v>2</v>
      </c>
      <c r="D5" s="21">
        <v>12</v>
      </c>
      <c r="E5" s="21">
        <v>11</v>
      </c>
      <c r="G5" s="28">
        <f t="shared" si="0"/>
        <v>6</v>
      </c>
      <c r="O5" s="21">
        <v>2</v>
      </c>
      <c r="P5" s="21">
        <v>15</v>
      </c>
      <c r="R5" s="29" t="str">
        <f t="shared" si="1"/>
        <v xml:space="preserve"> </v>
      </c>
      <c r="S5" s="28">
        <f t="shared" si="2"/>
        <v>7.5</v>
      </c>
      <c r="T5" s="29" t="str">
        <f t="shared" si="3"/>
        <v xml:space="preserve"> </v>
      </c>
      <c r="U5" s="30">
        <v>0</v>
      </c>
      <c r="V5" s="33" t="s">
        <v>23</v>
      </c>
      <c r="W5" s="32">
        <v>6</v>
      </c>
    </row>
    <row r="6" spans="1:23" ht="14.25" customHeight="1" x14ac:dyDescent="0.7">
      <c r="A6" s="21" t="s">
        <v>35</v>
      </c>
      <c r="B6" s="21">
        <v>11</v>
      </c>
      <c r="C6" s="21">
        <v>8</v>
      </c>
      <c r="D6" s="21">
        <v>110</v>
      </c>
      <c r="E6" s="21">
        <v>32</v>
      </c>
      <c r="F6" s="21">
        <v>4</v>
      </c>
      <c r="G6" s="28">
        <f t="shared" si="0"/>
        <v>27.5</v>
      </c>
      <c r="K6" s="21">
        <v>6</v>
      </c>
      <c r="L6" s="21">
        <v>1</v>
      </c>
      <c r="O6" s="21">
        <v>23.1</v>
      </c>
      <c r="P6" s="21">
        <v>178</v>
      </c>
      <c r="Q6" s="21">
        <v>6</v>
      </c>
      <c r="R6" s="29">
        <f t="shared" si="1"/>
        <v>29.666666666666668</v>
      </c>
      <c r="S6" s="28">
        <f t="shared" si="2"/>
        <v>7.7056277056277054</v>
      </c>
      <c r="T6" s="29">
        <f t="shared" si="3"/>
        <v>23.166666666666668</v>
      </c>
      <c r="U6" s="30">
        <v>2</v>
      </c>
      <c r="V6" s="33" t="s">
        <v>23</v>
      </c>
      <c r="W6" s="32">
        <v>35</v>
      </c>
    </row>
    <row r="7" spans="1:23" ht="14.25" customHeight="1" x14ac:dyDescent="0.7">
      <c r="A7" s="21" t="s">
        <v>36</v>
      </c>
      <c r="B7" s="21">
        <v>3</v>
      </c>
      <c r="G7" s="28" t="str">
        <f t="shared" si="0"/>
        <v/>
      </c>
      <c r="L7" s="21">
        <v>1</v>
      </c>
      <c r="O7" s="21">
        <v>9</v>
      </c>
      <c r="P7" s="21">
        <v>59</v>
      </c>
      <c r="Q7" s="21">
        <v>1</v>
      </c>
      <c r="R7" s="29">
        <f t="shared" si="1"/>
        <v>59</v>
      </c>
      <c r="S7" s="28">
        <f t="shared" si="2"/>
        <v>6.5555555555555554</v>
      </c>
      <c r="T7" s="29">
        <f t="shared" si="3"/>
        <v>54</v>
      </c>
      <c r="U7" s="30">
        <v>0</v>
      </c>
      <c r="V7" s="33" t="s">
        <v>23</v>
      </c>
      <c r="W7" s="32">
        <v>14</v>
      </c>
    </row>
    <row r="8" spans="1:23" ht="14.25" customHeight="1" x14ac:dyDescent="0.7">
      <c r="A8" s="21" t="s">
        <v>37</v>
      </c>
      <c r="B8" s="21">
        <v>4</v>
      </c>
      <c r="C8" s="21">
        <v>2</v>
      </c>
      <c r="D8" s="21">
        <v>22</v>
      </c>
      <c r="E8" s="21">
        <v>18</v>
      </c>
      <c r="G8" s="28">
        <f t="shared" si="0"/>
        <v>11</v>
      </c>
      <c r="K8" s="21">
        <v>1</v>
      </c>
      <c r="O8" s="21">
        <v>5</v>
      </c>
      <c r="P8" s="21">
        <v>27</v>
      </c>
      <c r="R8" s="29" t="str">
        <f t="shared" si="1"/>
        <v xml:space="preserve"> </v>
      </c>
      <c r="S8" s="28">
        <f t="shared" si="2"/>
        <v>5.4</v>
      </c>
      <c r="T8" s="29" t="str">
        <f t="shared" si="3"/>
        <v xml:space="preserve"> </v>
      </c>
      <c r="U8" s="30">
        <v>0</v>
      </c>
      <c r="V8" s="33" t="s">
        <v>23</v>
      </c>
      <c r="W8" s="32">
        <v>10</v>
      </c>
    </row>
    <row r="9" spans="1:23" ht="14.25" customHeight="1" x14ac:dyDescent="0.7">
      <c r="A9" s="21" t="s">
        <v>40</v>
      </c>
      <c r="B9" s="21">
        <v>1</v>
      </c>
      <c r="C9" s="21">
        <v>1</v>
      </c>
      <c r="D9" s="21">
        <v>2</v>
      </c>
      <c r="E9" s="21">
        <v>2</v>
      </c>
      <c r="G9" s="28">
        <f t="shared" si="0"/>
        <v>2</v>
      </c>
      <c r="O9" s="21">
        <v>5</v>
      </c>
      <c r="P9" s="21">
        <v>15</v>
      </c>
      <c r="Q9" s="21">
        <v>1</v>
      </c>
      <c r="R9" s="29">
        <f t="shared" si="1"/>
        <v>15</v>
      </c>
      <c r="S9" s="28">
        <f t="shared" si="2"/>
        <v>3</v>
      </c>
      <c r="T9" s="29">
        <f t="shared" si="3"/>
        <v>30</v>
      </c>
      <c r="U9" s="30">
        <v>1</v>
      </c>
      <c r="V9" s="33" t="s">
        <v>23</v>
      </c>
      <c r="W9" s="32">
        <v>15</v>
      </c>
    </row>
    <row r="10" spans="1:23" ht="14.25" customHeight="1" x14ac:dyDescent="0.7">
      <c r="A10" s="21" t="s">
        <v>41</v>
      </c>
      <c r="B10" s="21">
        <v>2</v>
      </c>
      <c r="C10" s="21">
        <v>2</v>
      </c>
      <c r="D10" s="21">
        <v>8</v>
      </c>
      <c r="E10" s="21">
        <v>8</v>
      </c>
      <c r="G10" s="28">
        <f t="shared" si="0"/>
        <v>4</v>
      </c>
      <c r="K10" s="21">
        <v>2</v>
      </c>
      <c r="O10" s="21">
        <v>1</v>
      </c>
      <c r="P10" s="21">
        <v>4</v>
      </c>
      <c r="R10" s="29" t="str">
        <f t="shared" si="1"/>
        <v xml:space="preserve"> </v>
      </c>
      <c r="S10" s="28">
        <f t="shared" si="2"/>
        <v>4</v>
      </c>
      <c r="T10" s="29" t="str">
        <f t="shared" si="3"/>
        <v xml:space="preserve"> </v>
      </c>
      <c r="U10" s="30"/>
      <c r="V10" s="31"/>
      <c r="W10" s="32"/>
    </row>
    <row r="11" spans="1:23" ht="14.25" customHeight="1" x14ac:dyDescent="0.7">
      <c r="A11" s="21" t="s">
        <v>42</v>
      </c>
      <c r="B11" s="21">
        <v>3</v>
      </c>
      <c r="C11" s="21">
        <v>2</v>
      </c>
      <c r="D11" s="21">
        <v>9</v>
      </c>
      <c r="E11" s="21">
        <v>5</v>
      </c>
      <c r="F11" s="21">
        <v>1</v>
      </c>
      <c r="G11" s="28">
        <f t="shared" si="0"/>
        <v>9</v>
      </c>
      <c r="R11" s="29" t="str">
        <f t="shared" si="1"/>
        <v xml:space="preserve"> </v>
      </c>
      <c r="S11" s="28" t="str">
        <f t="shared" si="2"/>
        <v xml:space="preserve"> </v>
      </c>
      <c r="T11" s="29" t="str">
        <f t="shared" si="3"/>
        <v xml:space="preserve"> </v>
      </c>
      <c r="U11" s="30"/>
      <c r="V11" s="31"/>
      <c r="W11" s="32"/>
    </row>
    <row r="12" spans="1:23" ht="14.25" customHeight="1" x14ac:dyDescent="0.7">
      <c r="A12" s="21" t="s">
        <v>44</v>
      </c>
      <c r="B12" s="21">
        <v>3</v>
      </c>
      <c r="C12" s="21">
        <v>3</v>
      </c>
      <c r="D12" s="21">
        <v>102</v>
      </c>
      <c r="E12" s="21">
        <v>53</v>
      </c>
      <c r="G12" s="28">
        <f t="shared" si="0"/>
        <v>34</v>
      </c>
      <c r="H12" s="21">
        <v>1</v>
      </c>
      <c r="K12" s="21">
        <v>1</v>
      </c>
      <c r="L12" s="21">
        <v>1</v>
      </c>
      <c r="O12" s="21">
        <v>12</v>
      </c>
      <c r="P12" s="21">
        <v>52</v>
      </c>
      <c r="Q12" s="21">
        <v>6</v>
      </c>
      <c r="R12" s="29">
        <f t="shared" si="1"/>
        <v>8.6666666666666661</v>
      </c>
      <c r="S12" s="28">
        <f t="shared" si="2"/>
        <v>4.333333333333333</v>
      </c>
      <c r="T12" s="29">
        <f t="shared" si="3"/>
        <v>12</v>
      </c>
      <c r="U12" s="30">
        <v>5</v>
      </c>
      <c r="V12" s="33" t="s">
        <v>23</v>
      </c>
      <c r="W12" s="32">
        <v>12</v>
      </c>
    </row>
    <row r="13" spans="1:23" ht="14.25" customHeight="1" x14ac:dyDescent="0.7">
      <c r="A13" s="21" t="s">
        <v>47</v>
      </c>
      <c r="B13" s="21">
        <v>10</v>
      </c>
      <c r="C13" s="21">
        <v>5</v>
      </c>
      <c r="D13" s="21">
        <v>9</v>
      </c>
      <c r="E13" s="21">
        <v>6</v>
      </c>
      <c r="G13" s="28">
        <f t="shared" si="0"/>
        <v>1.8</v>
      </c>
      <c r="K13" s="21">
        <v>3</v>
      </c>
      <c r="L13" s="21">
        <v>1</v>
      </c>
      <c r="O13" s="21">
        <v>23.4</v>
      </c>
      <c r="P13" s="21">
        <v>161</v>
      </c>
      <c r="Q13" s="21">
        <v>10</v>
      </c>
      <c r="R13" s="29">
        <f t="shared" si="1"/>
        <v>16.100000000000001</v>
      </c>
      <c r="S13" s="28">
        <f t="shared" si="2"/>
        <v>6.8803418803418808</v>
      </c>
      <c r="T13" s="29">
        <f t="shared" si="3"/>
        <v>14.2</v>
      </c>
      <c r="U13" s="30">
        <v>3</v>
      </c>
      <c r="V13" s="33" t="s">
        <v>23</v>
      </c>
      <c r="W13" s="32">
        <v>29</v>
      </c>
    </row>
    <row r="14" spans="1:23" ht="14.25" customHeight="1" x14ac:dyDescent="0.7">
      <c r="A14" s="21" t="s">
        <v>48</v>
      </c>
      <c r="B14" s="21">
        <v>1</v>
      </c>
      <c r="C14" s="21">
        <v>1</v>
      </c>
      <c r="F14" s="21">
        <v>1</v>
      </c>
      <c r="G14" s="28" t="str">
        <f t="shared" si="0"/>
        <v/>
      </c>
      <c r="O14" s="21">
        <v>2</v>
      </c>
      <c r="P14" s="21">
        <v>7</v>
      </c>
      <c r="R14" s="29" t="str">
        <f t="shared" si="1"/>
        <v xml:space="preserve"> </v>
      </c>
      <c r="S14" s="28">
        <f t="shared" si="2"/>
        <v>3.5</v>
      </c>
      <c r="T14" s="29" t="str">
        <f t="shared" si="3"/>
        <v xml:space="preserve"> </v>
      </c>
      <c r="U14" s="30">
        <v>0</v>
      </c>
      <c r="V14" s="33" t="s">
        <v>23</v>
      </c>
      <c r="W14" s="32">
        <v>7</v>
      </c>
    </row>
    <row r="15" spans="1:23" ht="14.25" customHeight="1" x14ac:dyDescent="0.7">
      <c r="A15" s="21" t="s">
        <v>50</v>
      </c>
      <c r="B15" s="21">
        <v>8</v>
      </c>
      <c r="C15" s="21">
        <v>5</v>
      </c>
      <c r="D15" s="21">
        <v>133</v>
      </c>
      <c r="E15" s="21">
        <v>53</v>
      </c>
      <c r="G15" s="28">
        <f t="shared" si="0"/>
        <v>26.6</v>
      </c>
      <c r="H15" s="21">
        <v>1</v>
      </c>
      <c r="K15" s="21">
        <v>4</v>
      </c>
      <c r="L15" s="21">
        <v>1</v>
      </c>
      <c r="O15" s="21">
        <v>39.5</v>
      </c>
      <c r="P15" s="21">
        <v>142</v>
      </c>
      <c r="Q15" s="21">
        <v>13</v>
      </c>
      <c r="R15" s="29">
        <f t="shared" si="1"/>
        <v>10.923076923076923</v>
      </c>
      <c r="S15" s="28">
        <f t="shared" si="2"/>
        <v>3.5949367088607596</v>
      </c>
      <c r="T15" s="29">
        <f t="shared" si="3"/>
        <v>18.384615384615383</v>
      </c>
      <c r="U15" s="30">
        <v>2</v>
      </c>
      <c r="V15" s="33" t="s">
        <v>23</v>
      </c>
      <c r="W15" s="32">
        <v>6</v>
      </c>
    </row>
    <row r="16" spans="1:23" ht="14.25" customHeight="1" x14ac:dyDescent="0.7">
      <c r="A16" s="21" t="s">
        <v>58</v>
      </c>
      <c r="B16" s="21">
        <v>6</v>
      </c>
      <c r="C16" s="21">
        <v>6</v>
      </c>
      <c r="D16" s="21">
        <v>92</v>
      </c>
      <c r="E16" s="21">
        <v>33</v>
      </c>
      <c r="G16" s="28">
        <f t="shared" si="0"/>
        <v>15.333333333333334</v>
      </c>
      <c r="K16" s="21">
        <v>4</v>
      </c>
      <c r="L16" s="21">
        <v>2</v>
      </c>
      <c r="M16" s="21">
        <v>2</v>
      </c>
      <c r="O16" s="21">
        <v>1</v>
      </c>
      <c r="P16" s="21">
        <v>24</v>
      </c>
      <c r="R16" s="29" t="str">
        <f t="shared" si="1"/>
        <v xml:space="preserve"> </v>
      </c>
      <c r="S16" s="28">
        <f t="shared" si="2"/>
        <v>24</v>
      </c>
      <c r="T16" s="29" t="str">
        <f t="shared" si="3"/>
        <v xml:space="preserve"> </v>
      </c>
      <c r="U16" s="30"/>
      <c r="V16" s="31"/>
      <c r="W16" s="32"/>
    </row>
    <row r="17" spans="1:23" ht="14.25" customHeight="1" x14ac:dyDescent="0.7">
      <c r="A17" s="21" t="s">
        <v>63</v>
      </c>
      <c r="B17" s="21">
        <v>10</v>
      </c>
      <c r="C17" s="21">
        <v>7</v>
      </c>
      <c r="D17" s="21">
        <v>97</v>
      </c>
      <c r="E17" s="21">
        <v>40</v>
      </c>
      <c r="G17" s="28">
        <f t="shared" si="0"/>
        <v>13.857142857142858</v>
      </c>
      <c r="K17" s="21">
        <v>5</v>
      </c>
      <c r="L17" s="21">
        <v>2</v>
      </c>
      <c r="O17" s="21">
        <v>46</v>
      </c>
      <c r="P17" s="21">
        <v>263</v>
      </c>
      <c r="Q17" s="21">
        <v>7</v>
      </c>
      <c r="R17" s="29">
        <f t="shared" si="1"/>
        <v>37.571428571428569</v>
      </c>
      <c r="S17" s="28">
        <f t="shared" si="2"/>
        <v>5.7173913043478262</v>
      </c>
      <c r="T17" s="29">
        <f t="shared" si="3"/>
        <v>39.428571428571431</v>
      </c>
      <c r="U17" s="30">
        <v>2</v>
      </c>
      <c r="V17" s="33" t="s">
        <v>23</v>
      </c>
      <c r="W17" s="32">
        <v>7</v>
      </c>
    </row>
    <row r="18" spans="1:23" ht="14.25" customHeight="1" x14ac:dyDescent="0.7">
      <c r="A18" s="34" t="s">
        <v>69</v>
      </c>
      <c r="B18" s="21">
        <v>1</v>
      </c>
      <c r="C18" s="21">
        <v>1</v>
      </c>
      <c r="D18" s="21">
        <v>17</v>
      </c>
      <c r="E18" s="21">
        <v>17</v>
      </c>
      <c r="G18" s="28">
        <f t="shared" si="0"/>
        <v>17</v>
      </c>
      <c r="O18" s="21">
        <v>5</v>
      </c>
      <c r="P18" s="21">
        <v>39</v>
      </c>
      <c r="R18" s="29" t="str">
        <f t="shared" si="1"/>
        <v xml:space="preserve"> </v>
      </c>
      <c r="S18" s="28">
        <f t="shared" si="2"/>
        <v>7.8</v>
      </c>
      <c r="T18" s="29" t="str">
        <f t="shared" si="3"/>
        <v xml:space="preserve"> </v>
      </c>
      <c r="U18" s="30">
        <v>0</v>
      </c>
      <c r="V18" s="33" t="s">
        <v>23</v>
      </c>
      <c r="W18" s="32">
        <v>39</v>
      </c>
    </row>
    <row r="19" spans="1:23" ht="14.25" customHeight="1" x14ac:dyDescent="0.7">
      <c r="A19" s="21" t="s">
        <v>75</v>
      </c>
      <c r="B19" s="21">
        <v>10</v>
      </c>
      <c r="C19" s="21">
        <v>10</v>
      </c>
      <c r="D19" s="21">
        <v>259</v>
      </c>
      <c r="E19" s="21">
        <v>73</v>
      </c>
      <c r="F19" s="21">
        <v>2</v>
      </c>
      <c r="G19" s="28">
        <f t="shared" si="0"/>
        <v>32.375</v>
      </c>
      <c r="H19" s="21">
        <v>1</v>
      </c>
      <c r="K19" s="21">
        <v>7</v>
      </c>
      <c r="L19" s="21">
        <v>2</v>
      </c>
      <c r="O19" s="21">
        <v>33.299999999999997</v>
      </c>
      <c r="P19" s="21">
        <v>246</v>
      </c>
      <c r="Q19" s="21">
        <v>11</v>
      </c>
      <c r="R19" s="29">
        <f t="shared" si="1"/>
        <v>22.363636363636363</v>
      </c>
      <c r="S19" s="28">
        <f t="shared" si="2"/>
        <v>7.3873873873873883</v>
      </c>
      <c r="T19" s="29">
        <f t="shared" si="3"/>
        <v>18.27272727272727</v>
      </c>
      <c r="U19" s="30">
        <v>3</v>
      </c>
      <c r="V19" s="33" t="s">
        <v>23</v>
      </c>
      <c r="W19" s="32">
        <v>12</v>
      </c>
    </row>
    <row r="20" spans="1:23" ht="14.25" customHeight="1" x14ac:dyDescent="0.7">
      <c r="A20" s="21" t="s">
        <v>76</v>
      </c>
      <c r="B20" s="21">
        <v>5</v>
      </c>
      <c r="C20" s="21">
        <v>3</v>
      </c>
      <c r="D20" s="21">
        <v>169</v>
      </c>
      <c r="E20" s="21">
        <v>85</v>
      </c>
      <c r="F20" s="21">
        <v>1</v>
      </c>
      <c r="G20" s="28">
        <f t="shared" si="0"/>
        <v>84.5</v>
      </c>
      <c r="H20" s="21">
        <v>1</v>
      </c>
      <c r="K20" s="21">
        <v>3</v>
      </c>
      <c r="L20" s="21">
        <v>1</v>
      </c>
      <c r="O20" s="21">
        <v>6</v>
      </c>
      <c r="P20" s="21">
        <v>58</v>
      </c>
      <c r="Q20" s="21">
        <v>1</v>
      </c>
      <c r="R20" s="29">
        <f t="shared" si="1"/>
        <v>58</v>
      </c>
      <c r="S20" s="28">
        <f t="shared" si="2"/>
        <v>9.6666666666666661</v>
      </c>
      <c r="T20" s="29">
        <f t="shared" si="3"/>
        <v>36</v>
      </c>
      <c r="U20" s="30">
        <v>1</v>
      </c>
      <c r="V20" s="33" t="s">
        <v>23</v>
      </c>
      <c r="W20" s="32">
        <v>39</v>
      </c>
    </row>
    <row r="21" spans="1:23" ht="14.25" customHeight="1" x14ac:dyDescent="0.7">
      <c r="A21" s="21" t="s">
        <v>79</v>
      </c>
      <c r="B21" s="21">
        <v>5</v>
      </c>
      <c r="C21" s="21">
        <v>5</v>
      </c>
      <c r="D21" s="21">
        <v>13</v>
      </c>
      <c r="E21" s="21">
        <v>6</v>
      </c>
      <c r="F21" s="21">
        <v>2</v>
      </c>
      <c r="G21" s="28">
        <f t="shared" si="0"/>
        <v>4.333333333333333</v>
      </c>
      <c r="K21" s="21">
        <v>1</v>
      </c>
      <c r="L21" s="21">
        <v>1</v>
      </c>
      <c r="O21" s="21">
        <v>9</v>
      </c>
      <c r="P21" s="21">
        <v>58</v>
      </c>
      <c r="Q21" s="21">
        <v>2</v>
      </c>
      <c r="R21" s="29">
        <f t="shared" si="1"/>
        <v>29</v>
      </c>
      <c r="S21" s="28">
        <f t="shared" si="2"/>
        <v>6.4444444444444446</v>
      </c>
      <c r="T21" s="29">
        <f t="shared" si="3"/>
        <v>27</v>
      </c>
      <c r="U21" s="30">
        <v>0</v>
      </c>
      <c r="V21" s="33" t="s">
        <v>23</v>
      </c>
      <c r="W21" s="32">
        <v>23</v>
      </c>
    </row>
    <row r="22" spans="1:23" ht="14.25" customHeight="1" x14ac:dyDescent="0.7">
      <c r="A22" s="21" t="s">
        <v>80</v>
      </c>
      <c r="B22" s="21">
        <v>10</v>
      </c>
      <c r="C22" s="21">
        <v>8</v>
      </c>
      <c r="D22" s="21">
        <v>252</v>
      </c>
      <c r="E22" s="21">
        <v>102</v>
      </c>
      <c r="F22" s="21">
        <v>3</v>
      </c>
      <c r="G22" s="28">
        <f t="shared" si="0"/>
        <v>50.4</v>
      </c>
      <c r="I22" s="21">
        <v>1</v>
      </c>
      <c r="K22" s="21">
        <v>5</v>
      </c>
      <c r="L22" s="21">
        <v>1</v>
      </c>
      <c r="O22" s="21">
        <v>37</v>
      </c>
      <c r="P22" s="21">
        <v>236</v>
      </c>
      <c r="Q22" s="21">
        <v>8</v>
      </c>
      <c r="R22" s="29">
        <f t="shared" si="1"/>
        <v>29.5</v>
      </c>
      <c r="S22" s="28">
        <f t="shared" si="2"/>
        <v>6.3783783783783781</v>
      </c>
      <c r="T22" s="29">
        <f t="shared" si="3"/>
        <v>27.75</v>
      </c>
      <c r="U22" s="30">
        <v>2</v>
      </c>
      <c r="V22" s="33" t="s">
        <v>23</v>
      </c>
      <c r="W22" s="32">
        <v>33</v>
      </c>
    </row>
    <row r="23" spans="1:23" ht="14.25" customHeight="1" x14ac:dyDescent="0.7">
      <c r="A23" s="21" t="s">
        <v>86</v>
      </c>
      <c r="B23" s="21">
        <v>9</v>
      </c>
      <c r="C23" s="21">
        <v>5</v>
      </c>
      <c r="D23" s="21">
        <v>38</v>
      </c>
      <c r="E23" s="21">
        <v>30</v>
      </c>
      <c r="F23" s="21">
        <v>4</v>
      </c>
      <c r="G23" s="28">
        <f t="shared" si="0"/>
        <v>38</v>
      </c>
      <c r="K23" s="21">
        <v>4</v>
      </c>
      <c r="O23" s="21">
        <v>51.3</v>
      </c>
      <c r="P23" s="21">
        <v>223</v>
      </c>
      <c r="Q23" s="21">
        <v>23</v>
      </c>
      <c r="R23" s="29">
        <f t="shared" si="1"/>
        <v>9.695652173913043</v>
      </c>
      <c r="S23" s="28">
        <f t="shared" si="2"/>
        <v>4.3469785575048734</v>
      </c>
      <c r="T23" s="29">
        <f t="shared" si="3"/>
        <v>13.434782608695652</v>
      </c>
      <c r="U23" s="30">
        <v>4</v>
      </c>
      <c r="V23" s="33" t="s">
        <v>23</v>
      </c>
      <c r="W23" s="32">
        <v>6</v>
      </c>
    </row>
    <row r="24" spans="1:23" ht="14.25" customHeight="1" x14ac:dyDescent="0.7">
      <c r="A24" s="21" t="s">
        <v>90</v>
      </c>
      <c r="B24" s="21">
        <v>7</v>
      </c>
      <c r="C24" s="21">
        <v>3</v>
      </c>
      <c r="D24" s="21">
        <v>32</v>
      </c>
      <c r="E24" s="21">
        <v>19</v>
      </c>
      <c r="G24" s="28">
        <f t="shared" si="0"/>
        <v>10.666666666666666</v>
      </c>
      <c r="K24" s="21">
        <v>3</v>
      </c>
      <c r="L24" s="21">
        <v>1</v>
      </c>
      <c r="M24" s="21">
        <v>1</v>
      </c>
      <c r="R24" s="29" t="str">
        <f t="shared" si="1"/>
        <v xml:space="preserve"> </v>
      </c>
      <c r="S24" s="28" t="str">
        <f t="shared" si="2"/>
        <v xml:space="preserve"> </v>
      </c>
      <c r="T24" s="29" t="str">
        <f t="shared" si="3"/>
        <v xml:space="preserve"> </v>
      </c>
      <c r="U24" s="30"/>
      <c r="V24" s="31"/>
      <c r="W24" s="32"/>
    </row>
    <row r="25" spans="1:23" ht="14.25" customHeight="1" x14ac:dyDescent="0.7">
      <c r="A25" s="21" t="s">
        <v>92</v>
      </c>
      <c r="B25" s="21">
        <v>1</v>
      </c>
      <c r="C25" s="21">
        <v>1</v>
      </c>
      <c r="D25" s="21">
        <v>9</v>
      </c>
      <c r="E25" s="21">
        <v>9</v>
      </c>
      <c r="G25" s="28">
        <f t="shared" si="0"/>
        <v>9</v>
      </c>
      <c r="R25" s="29" t="str">
        <f t="shared" si="1"/>
        <v xml:space="preserve"> </v>
      </c>
      <c r="S25" s="28" t="str">
        <f t="shared" si="2"/>
        <v xml:space="preserve"> </v>
      </c>
      <c r="T25" s="29" t="str">
        <f t="shared" si="3"/>
        <v xml:space="preserve"> </v>
      </c>
      <c r="U25" s="30"/>
      <c r="V25" s="31"/>
      <c r="W25" s="32"/>
    </row>
    <row r="26" spans="1:23" ht="14.25" customHeight="1" x14ac:dyDescent="0.7">
      <c r="A26" s="21" t="s">
        <v>93</v>
      </c>
      <c r="B26" s="21">
        <v>5</v>
      </c>
      <c r="C26" s="21">
        <v>5</v>
      </c>
      <c r="D26" s="21">
        <v>78</v>
      </c>
      <c r="E26" s="21">
        <v>36</v>
      </c>
      <c r="G26" s="28">
        <f t="shared" si="0"/>
        <v>15.6</v>
      </c>
      <c r="K26" s="21">
        <v>1</v>
      </c>
      <c r="O26" s="21">
        <v>0.3</v>
      </c>
      <c r="P26" s="21">
        <v>7</v>
      </c>
      <c r="R26" s="29" t="str">
        <f t="shared" si="1"/>
        <v xml:space="preserve"> </v>
      </c>
      <c r="S26" s="28">
        <f t="shared" si="2"/>
        <v>23.333333333333336</v>
      </c>
      <c r="T26" s="29" t="str">
        <f t="shared" si="3"/>
        <v xml:space="preserve"> </v>
      </c>
      <c r="U26" s="30">
        <v>0</v>
      </c>
      <c r="V26" s="33" t="s">
        <v>23</v>
      </c>
      <c r="W26" s="32">
        <v>7</v>
      </c>
    </row>
    <row r="27" spans="1:23" ht="14.25" customHeight="1" x14ac:dyDescent="0.7">
      <c r="A27" s="21" t="s">
        <v>99</v>
      </c>
      <c r="B27" s="21">
        <v>3</v>
      </c>
      <c r="C27" s="21">
        <v>3</v>
      </c>
      <c r="D27" s="21">
        <v>69</v>
      </c>
      <c r="E27" s="21">
        <v>33</v>
      </c>
      <c r="F27" s="21">
        <v>1</v>
      </c>
      <c r="G27" s="28">
        <f t="shared" si="0"/>
        <v>34.5</v>
      </c>
      <c r="K27" s="21">
        <v>3</v>
      </c>
      <c r="O27" s="21">
        <v>16</v>
      </c>
      <c r="P27" s="21">
        <v>72</v>
      </c>
      <c r="Q27" s="21">
        <v>3</v>
      </c>
      <c r="R27" s="29">
        <f t="shared" si="1"/>
        <v>24</v>
      </c>
      <c r="S27" s="28">
        <f t="shared" si="2"/>
        <v>4.5</v>
      </c>
      <c r="T27" s="29">
        <f t="shared" si="3"/>
        <v>32</v>
      </c>
      <c r="U27" s="30">
        <v>1</v>
      </c>
      <c r="V27" s="33" t="s">
        <v>23</v>
      </c>
      <c r="W27" s="32">
        <v>11</v>
      </c>
    </row>
    <row r="28" spans="1:23" ht="14.25" customHeight="1" x14ac:dyDescent="0.7">
      <c r="A28" s="21" t="s">
        <v>102</v>
      </c>
      <c r="B28" s="21">
        <v>3</v>
      </c>
      <c r="C28" s="21">
        <v>3</v>
      </c>
      <c r="D28" s="21">
        <v>27</v>
      </c>
      <c r="E28" s="21">
        <v>13</v>
      </c>
      <c r="G28" s="28">
        <f t="shared" si="0"/>
        <v>9</v>
      </c>
      <c r="K28" s="21">
        <v>1</v>
      </c>
      <c r="L28" s="21">
        <v>1</v>
      </c>
      <c r="O28" s="21">
        <v>15</v>
      </c>
      <c r="P28" s="21">
        <v>81</v>
      </c>
      <c r="Q28" s="21">
        <v>3</v>
      </c>
      <c r="R28" s="29">
        <f t="shared" si="1"/>
        <v>27</v>
      </c>
      <c r="S28" s="28">
        <f t="shared" si="2"/>
        <v>5.4</v>
      </c>
      <c r="T28" s="29">
        <f t="shared" si="3"/>
        <v>30</v>
      </c>
      <c r="U28" s="30">
        <v>2</v>
      </c>
      <c r="V28" s="33" t="s">
        <v>23</v>
      </c>
      <c r="W28" s="32">
        <v>33</v>
      </c>
    </row>
    <row r="29" spans="1:23" ht="14.25" customHeight="1" x14ac:dyDescent="0.7">
      <c r="A29" s="21" t="s">
        <v>103</v>
      </c>
      <c r="B29" s="21">
        <v>3</v>
      </c>
      <c r="C29" s="21">
        <v>3</v>
      </c>
      <c r="D29" s="21">
        <v>23</v>
      </c>
      <c r="E29" s="21">
        <v>16</v>
      </c>
      <c r="G29" s="28">
        <f t="shared" si="0"/>
        <v>7.666666666666667</v>
      </c>
      <c r="K29" s="21">
        <v>1</v>
      </c>
      <c r="O29" s="21">
        <v>10</v>
      </c>
      <c r="P29" s="21">
        <v>44</v>
      </c>
      <c r="Q29" s="21">
        <v>2</v>
      </c>
      <c r="R29" s="29">
        <f t="shared" si="1"/>
        <v>22</v>
      </c>
      <c r="S29" s="28">
        <f t="shared" si="2"/>
        <v>4.4000000000000004</v>
      </c>
      <c r="T29" s="29">
        <f t="shared" si="3"/>
        <v>30</v>
      </c>
      <c r="U29" s="30">
        <v>2</v>
      </c>
      <c r="V29" s="33" t="s">
        <v>23</v>
      </c>
      <c r="W29" s="32">
        <v>7</v>
      </c>
    </row>
    <row r="30" spans="1:23" ht="14.25" customHeight="1" x14ac:dyDescent="0.7">
      <c r="A30" s="21" t="s">
        <v>106</v>
      </c>
      <c r="B30" s="21">
        <v>1</v>
      </c>
      <c r="C30" s="21">
        <v>1</v>
      </c>
      <c r="D30" s="21">
        <v>1</v>
      </c>
      <c r="E30" s="21">
        <v>1</v>
      </c>
      <c r="G30" s="28">
        <f t="shared" si="0"/>
        <v>1</v>
      </c>
      <c r="O30" s="21">
        <v>4</v>
      </c>
      <c r="P30" s="21">
        <v>14</v>
      </c>
      <c r="Q30" s="21">
        <v>2</v>
      </c>
      <c r="R30" s="29">
        <f t="shared" si="1"/>
        <v>7</v>
      </c>
      <c r="S30" s="28">
        <f t="shared" si="2"/>
        <v>3.5</v>
      </c>
      <c r="T30" s="29">
        <f t="shared" si="3"/>
        <v>12</v>
      </c>
      <c r="U30" s="30">
        <v>2</v>
      </c>
      <c r="V30" s="33" t="s">
        <v>23</v>
      </c>
      <c r="W30" s="32">
        <v>14</v>
      </c>
    </row>
    <row r="31" spans="1:23" ht="14.25" customHeight="1" x14ac:dyDescent="0.7">
      <c r="A31" s="21" t="s">
        <v>116</v>
      </c>
      <c r="B31" s="21">
        <v>2</v>
      </c>
      <c r="C31" s="21">
        <v>2</v>
      </c>
      <c r="D31" s="21">
        <v>19</v>
      </c>
      <c r="E31" s="21">
        <v>14</v>
      </c>
      <c r="F31" s="21">
        <v>1</v>
      </c>
      <c r="G31" s="28">
        <f t="shared" si="0"/>
        <v>19</v>
      </c>
      <c r="K31" s="21">
        <v>2</v>
      </c>
      <c r="O31" s="21">
        <v>2</v>
      </c>
      <c r="P31" s="21">
        <v>4</v>
      </c>
      <c r="R31" s="29" t="str">
        <f t="shared" si="1"/>
        <v xml:space="preserve"> </v>
      </c>
      <c r="S31" s="28">
        <f t="shared" si="2"/>
        <v>2</v>
      </c>
      <c r="T31" s="29" t="str">
        <f t="shared" si="3"/>
        <v xml:space="preserve"> </v>
      </c>
      <c r="U31" s="30">
        <v>0</v>
      </c>
      <c r="V31" s="33" t="s">
        <v>23</v>
      </c>
      <c r="W31" s="32">
        <v>4</v>
      </c>
    </row>
    <row r="32" spans="1:23" ht="14.25" customHeight="1" x14ac:dyDescent="0.7">
      <c r="A32" s="21" t="s">
        <v>117</v>
      </c>
      <c r="B32" s="21">
        <v>5</v>
      </c>
      <c r="C32" s="21">
        <v>5</v>
      </c>
      <c r="D32" s="21">
        <v>121</v>
      </c>
      <c r="E32" s="21">
        <v>63</v>
      </c>
      <c r="F32" s="21">
        <v>2</v>
      </c>
      <c r="G32" s="28">
        <f t="shared" si="0"/>
        <v>40.333333333333336</v>
      </c>
      <c r="H32" s="21">
        <v>1</v>
      </c>
      <c r="K32" s="21">
        <v>1</v>
      </c>
      <c r="O32" s="21">
        <v>14</v>
      </c>
      <c r="P32" s="21">
        <v>112</v>
      </c>
      <c r="Q32" s="21">
        <v>5</v>
      </c>
      <c r="R32" s="29">
        <f t="shared" si="1"/>
        <v>22.4</v>
      </c>
      <c r="S32" s="28">
        <f t="shared" si="2"/>
        <v>8</v>
      </c>
      <c r="T32" s="29">
        <f t="shared" si="3"/>
        <v>16.8</v>
      </c>
      <c r="U32" s="30">
        <v>4</v>
      </c>
      <c r="V32" s="33" t="s">
        <v>23</v>
      </c>
      <c r="W32" s="32">
        <v>22</v>
      </c>
    </row>
    <row r="33" spans="1:23" ht="14.25" customHeight="1" x14ac:dyDescent="0.7">
      <c r="A33" s="21" t="s">
        <v>118</v>
      </c>
      <c r="B33" s="21">
        <v>1</v>
      </c>
      <c r="G33" s="28" t="str">
        <f t="shared" si="0"/>
        <v/>
      </c>
      <c r="O33" s="21">
        <v>4</v>
      </c>
      <c r="P33" s="21">
        <v>32</v>
      </c>
      <c r="Q33" s="21">
        <v>1</v>
      </c>
      <c r="R33" s="29">
        <f t="shared" si="1"/>
        <v>32</v>
      </c>
      <c r="S33" s="28">
        <f t="shared" si="2"/>
        <v>8</v>
      </c>
      <c r="T33" s="29">
        <f t="shared" si="3"/>
        <v>24</v>
      </c>
      <c r="U33" s="30">
        <v>1</v>
      </c>
      <c r="V33" s="33" t="s">
        <v>23</v>
      </c>
      <c r="W33" s="32">
        <v>32</v>
      </c>
    </row>
  </sheetData>
  <autoFilter ref="A1:W33" xr:uid="{00000000-0009-0000-0000-000004000000}"/>
  <mergeCells count="1">
    <mergeCell ref="U1:W1"/>
  </mergeCells>
  <dataValidations count="1">
    <dataValidation type="list" allowBlank="1" showErrorMessage="1" sqref="W2" xr:uid="{00000000-0002-0000-0400-000000000000}">
      <formula1>Player</formula1>
    </dataValidation>
  </dataValidations>
  <pageMargins left="0.7" right="0.7" top="0.75" bottom="0.75" header="0" footer="0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W3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1796875" defaultRowHeight="15" customHeight="1" x14ac:dyDescent="0.55000000000000004"/>
  <cols>
    <col min="1" max="1" width="18.26171875" customWidth="1"/>
    <col min="2" max="20" width="8.68359375" customWidth="1"/>
    <col min="21" max="21" width="5.26171875" customWidth="1"/>
    <col min="22" max="22" width="3.68359375" customWidth="1"/>
    <col min="23" max="23" width="6" customWidth="1"/>
    <col min="24" max="26" width="8.68359375" customWidth="1"/>
  </cols>
  <sheetData>
    <row r="1" spans="1:23" ht="14.25" customHeight="1" x14ac:dyDescent="0.55000000000000004">
      <c r="A1" s="24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120</v>
      </c>
      <c r="G1" s="25" t="s">
        <v>121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122</v>
      </c>
      <c r="M1" s="25" t="s">
        <v>123</v>
      </c>
      <c r="N1" s="25"/>
      <c r="O1" s="25" t="s">
        <v>14</v>
      </c>
      <c r="P1" s="25" t="s">
        <v>3</v>
      </c>
      <c r="Q1" s="25" t="s">
        <v>15</v>
      </c>
      <c r="R1" s="25" t="s">
        <v>121</v>
      </c>
      <c r="S1" s="25" t="s">
        <v>124</v>
      </c>
      <c r="T1" s="25" t="s">
        <v>17</v>
      </c>
      <c r="U1" s="115" t="s">
        <v>18</v>
      </c>
      <c r="V1" s="118"/>
      <c r="W1" s="119"/>
    </row>
    <row r="2" spans="1:23" ht="14.25" customHeight="1" x14ac:dyDescent="0.7">
      <c r="A2" s="21" t="s">
        <v>22</v>
      </c>
      <c r="B2" s="21">
        <v>5</v>
      </c>
      <c r="C2" s="21">
        <v>4</v>
      </c>
      <c r="D2" s="21">
        <v>29</v>
      </c>
      <c r="E2" s="21">
        <v>15</v>
      </c>
      <c r="F2" s="21">
        <v>1</v>
      </c>
      <c r="G2" s="28">
        <f t="shared" ref="G2:G33" si="0">IFERROR(D2/(C2-F2),"")</f>
        <v>9.6666666666666661</v>
      </c>
      <c r="L2" s="21">
        <v>1</v>
      </c>
      <c r="R2" s="29" t="str">
        <f t="shared" ref="R2:R33" si="1">IFERROR(P2/Q2," ")</f>
        <v xml:space="preserve"> </v>
      </c>
      <c r="S2" s="28" t="str">
        <f t="shared" ref="S2:S33" si="2">IFERROR(P2/O2," ")</f>
        <v xml:space="preserve"> </v>
      </c>
      <c r="T2" s="29" t="str">
        <f t="shared" ref="T2:T33" si="3">IFERROR(((TRUNC(O2)*6)+(MOD(O2,1)*10))/Q2," ")</f>
        <v xml:space="preserve"> </v>
      </c>
      <c r="U2" s="30"/>
      <c r="V2" s="31"/>
      <c r="W2" s="32"/>
    </row>
    <row r="3" spans="1:23" ht="14.25" customHeight="1" x14ac:dyDescent="0.7">
      <c r="A3" s="21" t="s">
        <v>28</v>
      </c>
      <c r="B3" s="21">
        <v>12</v>
      </c>
      <c r="C3" s="21">
        <v>11</v>
      </c>
      <c r="D3" s="21">
        <v>112</v>
      </c>
      <c r="E3" s="21">
        <v>34</v>
      </c>
      <c r="F3" s="21">
        <v>2</v>
      </c>
      <c r="G3" s="28">
        <f t="shared" si="0"/>
        <v>12.444444444444445</v>
      </c>
      <c r="J3" s="21">
        <v>2</v>
      </c>
      <c r="K3" s="21">
        <v>1</v>
      </c>
      <c r="O3" s="21">
        <v>48.1</v>
      </c>
      <c r="P3" s="21">
        <v>301</v>
      </c>
      <c r="Q3" s="21">
        <v>12</v>
      </c>
      <c r="R3" s="29">
        <f t="shared" si="1"/>
        <v>25.083333333333332</v>
      </c>
      <c r="S3" s="28">
        <f t="shared" si="2"/>
        <v>6.257796257796258</v>
      </c>
      <c r="T3" s="29">
        <f t="shared" si="3"/>
        <v>24.083333333333332</v>
      </c>
      <c r="U3" s="30">
        <v>3</v>
      </c>
      <c r="V3" s="33" t="s">
        <v>23</v>
      </c>
      <c r="W3" s="32">
        <v>41</v>
      </c>
    </row>
    <row r="4" spans="1:23" ht="14.25" customHeight="1" x14ac:dyDescent="0.7">
      <c r="A4" s="21" t="s">
        <v>29</v>
      </c>
      <c r="B4" s="21">
        <v>10</v>
      </c>
      <c r="C4" s="21">
        <v>9</v>
      </c>
      <c r="D4" s="21">
        <v>110</v>
      </c>
      <c r="E4" s="21">
        <v>31</v>
      </c>
      <c r="F4" s="21">
        <v>2</v>
      </c>
      <c r="G4" s="28">
        <f t="shared" si="0"/>
        <v>15.714285714285714</v>
      </c>
      <c r="J4" s="21">
        <v>1</v>
      </c>
      <c r="K4" s="21">
        <v>8</v>
      </c>
      <c r="L4" s="21">
        <v>1</v>
      </c>
      <c r="M4" s="21">
        <v>2</v>
      </c>
      <c r="R4" s="29" t="str">
        <f t="shared" si="1"/>
        <v xml:space="preserve"> </v>
      </c>
      <c r="S4" s="28" t="str">
        <f t="shared" si="2"/>
        <v xml:space="preserve"> </v>
      </c>
      <c r="T4" s="29" t="str">
        <f t="shared" si="3"/>
        <v xml:space="preserve"> </v>
      </c>
      <c r="U4" s="30"/>
      <c r="V4" s="31"/>
      <c r="W4" s="32"/>
    </row>
    <row r="5" spans="1:23" ht="14.25" customHeight="1" x14ac:dyDescent="0.7">
      <c r="A5" s="21" t="s">
        <v>30</v>
      </c>
      <c r="B5" s="21">
        <v>3</v>
      </c>
      <c r="C5" s="21">
        <v>2</v>
      </c>
      <c r="D5" s="21">
        <v>2</v>
      </c>
      <c r="E5" s="21">
        <v>2</v>
      </c>
      <c r="F5" s="21">
        <v>1</v>
      </c>
      <c r="G5" s="28">
        <f t="shared" si="0"/>
        <v>2</v>
      </c>
      <c r="K5" s="21">
        <v>1</v>
      </c>
      <c r="O5" s="21">
        <v>1</v>
      </c>
      <c r="P5" s="21">
        <v>3</v>
      </c>
      <c r="Q5" s="21">
        <v>1</v>
      </c>
      <c r="R5" s="29">
        <f t="shared" si="1"/>
        <v>3</v>
      </c>
      <c r="S5" s="28">
        <f t="shared" si="2"/>
        <v>3</v>
      </c>
      <c r="T5" s="29">
        <f t="shared" si="3"/>
        <v>6</v>
      </c>
      <c r="U5" s="30">
        <v>1</v>
      </c>
      <c r="V5" s="33" t="s">
        <v>23</v>
      </c>
      <c r="W5" s="32">
        <v>3</v>
      </c>
    </row>
    <row r="6" spans="1:23" ht="14.25" customHeight="1" x14ac:dyDescent="0.7">
      <c r="A6" s="21" t="s">
        <v>32</v>
      </c>
      <c r="B6" s="21">
        <v>1</v>
      </c>
      <c r="G6" s="28" t="str">
        <f t="shared" si="0"/>
        <v/>
      </c>
      <c r="R6" s="29" t="str">
        <f t="shared" si="1"/>
        <v xml:space="preserve"> </v>
      </c>
      <c r="S6" s="28" t="str">
        <f t="shared" si="2"/>
        <v xml:space="preserve"> </v>
      </c>
      <c r="T6" s="29" t="str">
        <f t="shared" si="3"/>
        <v xml:space="preserve"> </v>
      </c>
      <c r="U6" s="30"/>
      <c r="V6" s="31"/>
      <c r="W6" s="32"/>
    </row>
    <row r="7" spans="1:23" ht="14.25" customHeight="1" x14ac:dyDescent="0.7">
      <c r="A7" s="21" t="s">
        <v>35</v>
      </c>
      <c r="B7" s="21">
        <v>12</v>
      </c>
      <c r="C7" s="21">
        <v>7</v>
      </c>
      <c r="D7" s="21">
        <v>14</v>
      </c>
      <c r="E7" s="21">
        <v>6</v>
      </c>
      <c r="F7" s="21">
        <v>1</v>
      </c>
      <c r="G7" s="28">
        <f t="shared" si="0"/>
        <v>2.3333333333333335</v>
      </c>
      <c r="J7" s="21">
        <v>2</v>
      </c>
      <c r="K7" s="21">
        <v>8</v>
      </c>
      <c r="L7" s="21">
        <v>4</v>
      </c>
      <c r="O7" s="21">
        <v>28</v>
      </c>
      <c r="P7" s="21">
        <v>224</v>
      </c>
      <c r="Q7" s="21">
        <v>6</v>
      </c>
      <c r="R7" s="29">
        <f t="shared" si="1"/>
        <v>37.333333333333336</v>
      </c>
      <c r="S7" s="28">
        <f t="shared" si="2"/>
        <v>8</v>
      </c>
      <c r="T7" s="29">
        <f t="shared" si="3"/>
        <v>28</v>
      </c>
      <c r="U7" s="30">
        <v>2</v>
      </c>
      <c r="V7" s="33" t="s">
        <v>23</v>
      </c>
      <c r="W7" s="32">
        <v>39</v>
      </c>
    </row>
    <row r="8" spans="1:23" ht="14.25" customHeight="1" x14ac:dyDescent="0.7">
      <c r="A8" s="21" t="s">
        <v>36</v>
      </c>
      <c r="B8" s="21">
        <v>4</v>
      </c>
      <c r="C8" s="21">
        <v>3</v>
      </c>
      <c r="D8" s="21">
        <v>9</v>
      </c>
      <c r="E8" s="21">
        <v>4</v>
      </c>
      <c r="F8" s="21">
        <v>1</v>
      </c>
      <c r="G8" s="28">
        <f t="shared" si="0"/>
        <v>4.5</v>
      </c>
      <c r="O8" s="21">
        <v>8</v>
      </c>
      <c r="P8" s="21">
        <v>51</v>
      </c>
      <c r="Q8" s="21">
        <v>8</v>
      </c>
      <c r="R8" s="29">
        <f t="shared" si="1"/>
        <v>6.375</v>
      </c>
      <c r="S8" s="28">
        <f t="shared" si="2"/>
        <v>6.375</v>
      </c>
      <c r="T8" s="29">
        <f t="shared" si="3"/>
        <v>6</v>
      </c>
      <c r="U8" s="30">
        <v>3</v>
      </c>
      <c r="V8" s="33" t="s">
        <v>23</v>
      </c>
      <c r="W8" s="32">
        <v>25</v>
      </c>
    </row>
    <row r="9" spans="1:23" ht="14.25" customHeight="1" x14ac:dyDescent="0.7">
      <c r="A9" s="21" t="s">
        <v>37</v>
      </c>
      <c r="B9" s="21">
        <v>10</v>
      </c>
      <c r="C9" s="21">
        <v>9</v>
      </c>
      <c r="D9" s="21">
        <v>63</v>
      </c>
      <c r="E9" s="21">
        <v>19</v>
      </c>
      <c r="F9" s="21">
        <v>3</v>
      </c>
      <c r="G9" s="28">
        <f t="shared" si="0"/>
        <v>10.5</v>
      </c>
      <c r="K9" s="21">
        <v>4</v>
      </c>
      <c r="L9" s="21">
        <v>2</v>
      </c>
      <c r="O9" s="21">
        <v>25.3</v>
      </c>
      <c r="P9" s="21">
        <v>148</v>
      </c>
      <c r="Q9" s="21">
        <v>7</v>
      </c>
      <c r="R9" s="29">
        <f t="shared" si="1"/>
        <v>21.142857142857142</v>
      </c>
      <c r="S9" s="28">
        <f t="shared" si="2"/>
        <v>5.849802371541502</v>
      </c>
      <c r="T9" s="29">
        <f t="shared" si="3"/>
        <v>21.857142857142858</v>
      </c>
      <c r="U9" s="30">
        <v>4</v>
      </c>
      <c r="V9" s="33" t="s">
        <v>23</v>
      </c>
      <c r="W9" s="32">
        <v>50</v>
      </c>
    </row>
    <row r="10" spans="1:23" ht="14.25" customHeight="1" x14ac:dyDescent="0.7">
      <c r="A10" s="21" t="s">
        <v>41</v>
      </c>
      <c r="B10" s="21">
        <v>3</v>
      </c>
      <c r="C10" s="21">
        <v>3</v>
      </c>
      <c r="D10" s="21">
        <v>22</v>
      </c>
      <c r="E10" s="21">
        <v>11</v>
      </c>
      <c r="F10" s="21">
        <v>2</v>
      </c>
      <c r="G10" s="28">
        <f t="shared" si="0"/>
        <v>22</v>
      </c>
      <c r="R10" s="29" t="str">
        <f t="shared" si="1"/>
        <v xml:space="preserve"> </v>
      </c>
      <c r="S10" s="28" t="str">
        <f t="shared" si="2"/>
        <v xml:space="preserve"> </v>
      </c>
      <c r="T10" s="29" t="str">
        <f t="shared" si="3"/>
        <v xml:space="preserve"> </v>
      </c>
      <c r="U10" s="30"/>
      <c r="V10" s="31"/>
      <c r="W10" s="32"/>
    </row>
    <row r="11" spans="1:23" ht="14.25" customHeight="1" x14ac:dyDescent="0.7">
      <c r="A11" s="21" t="s">
        <v>47</v>
      </c>
      <c r="B11" s="21">
        <v>13</v>
      </c>
      <c r="C11" s="21">
        <v>9</v>
      </c>
      <c r="D11" s="21">
        <v>53</v>
      </c>
      <c r="E11" s="21">
        <v>18</v>
      </c>
      <c r="F11" s="21">
        <v>1</v>
      </c>
      <c r="G11" s="28">
        <f t="shared" si="0"/>
        <v>6.625</v>
      </c>
      <c r="J11" s="21">
        <v>3</v>
      </c>
      <c r="K11" s="21">
        <v>2</v>
      </c>
      <c r="O11" s="21">
        <v>10</v>
      </c>
      <c r="P11" s="21">
        <v>76</v>
      </c>
      <c r="Q11" s="21">
        <v>8</v>
      </c>
      <c r="R11" s="29">
        <f t="shared" si="1"/>
        <v>9.5</v>
      </c>
      <c r="S11" s="28">
        <f t="shared" si="2"/>
        <v>7.6</v>
      </c>
      <c r="T11" s="29">
        <f t="shared" si="3"/>
        <v>7.5</v>
      </c>
      <c r="U11" s="30">
        <v>3</v>
      </c>
      <c r="V11" s="33" t="s">
        <v>23</v>
      </c>
      <c r="W11" s="32">
        <v>31</v>
      </c>
    </row>
    <row r="12" spans="1:23" ht="14.25" customHeight="1" x14ac:dyDescent="0.7">
      <c r="A12" s="21" t="s">
        <v>48</v>
      </c>
      <c r="B12" s="21">
        <v>4</v>
      </c>
      <c r="C12" s="21">
        <v>3</v>
      </c>
      <c r="D12" s="21">
        <v>13</v>
      </c>
      <c r="E12" s="21">
        <v>12</v>
      </c>
      <c r="G12" s="28">
        <f t="shared" si="0"/>
        <v>4.333333333333333</v>
      </c>
      <c r="J12" s="21">
        <v>1</v>
      </c>
      <c r="K12" s="21">
        <v>1</v>
      </c>
      <c r="O12" s="21">
        <v>4</v>
      </c>
      <c r="P12" s="21">
        <v>24</v>
      </c>
      <c r="R12" s="29" t="str">
        <f t="shared" si="1"/>
        <v xml:space="preserve"> </v>
      </c>
      <c r="S12" s="28">
        <f t="shared" si="2"/>
        <v>6</v>
      </c>
      <c r="T12" s="29" t="str">
        <f t="shared" si="3"/>
        <v xml:space="preserve"> </v>
      </c>
      <c r="U12" s="30"/>
      <c r="V12" s="31"/>
      <c r="W12" s="32"/>
    </row>
    <row r="13" spans="1:23" ht="14.25" customHeight="1" x14ac:dyDescent="0.7">
      <c r="A13" s="21" t="s">
        <v>50</v>
      </c>
      <c r="B13" s="21">
        <v>11</v>
      </c>
      <c r="C13" s="21">
        <v>10</v>
      </c>
      <c r="D13" s="21">
        <v>163</v>
      </c>
      <c r="E13" s="21">
        <v>45</v>
      </c>
      <c r="F13" s="21">
        <v>2</v>
      </c>
      <c r="G13" s="28">
        <f t="shared" si="0"/>
        <v>20.375</v>
      </c>
      <c r="K13" s="21">
        <v>8</v>
      </c>
      <c r="L13" s="21">
        <v>2</v>
      </c>
      <c r="O13" s="21">
        <v>54.4</v>
      </c>
      <c r="P13" s="21">
        <v>267</v>
      </c>
      <c r="Q13" s="21">
        <v>12</v>
      </c>
      <c r="R13" s="29">
        <f t="shared" si="1"/>
        <v>22.25</v>
      </c>
      <c r="S13" s="28">
        <f t="shared" si="2"/>
        <v>4.9080882352941178</v>
      </c>
      <c r="T13" s="29">
        <f t="shared" si="3"/>
        <v>27.333333333333332</v>
      </c>
      <c r="U13" s="30">
        <v>3</v>
      </c>
      <c r="V13" s="33" t="s">
        <v>23</v>
      </c>
      <c r="W13" s="32">
        <v>21</v>
      </c>
    </row>
    <row r="14" spans="1:23" ht="14.25" customHeight="1" x14ac:dyDescent="0.7">
      <c r="A14" s="21" t="s">
        <v>56</v>
      </c>
      <c r="B14" s="21">
        <v>6</v>
      </c>
      <c r="C14" s="21">
        <v>2</v>
      </c>
      <c r="D14" s="21">
        <v>6</v>
      </c>
      <c r="E14" s="21">
        <v>4</v>
      </c>
      <c r="G14" s="28">
        <f t="shared" si="0"/>
        <v>3</v>
      </c>
      <c r="K14" s="21">
        <v>1</v>
      </c>
      <c r="L14" s="21">
        <v>1</v>
      </c>
      <c r="O14" s="21">
        <v>6.2</v>
      </c>
      <c r="P14" s="21">
        <v>44</v>
      </c>
      <c r="R14" s="29" t="str">
        <f t="shared" si="1"/>
        <v xml:space="preserve"> </v>
      </c>
      <c r="S14" s="28">
        <f t="shared" si="2"/>
        <v>7.096774193548387</v>
      </c>
      <c r="T14" s="29" t="str">
        <f t="shared" si="3"/>
        <v xml:space="preserve"> </v>
      </c>
      <c r="U14" s="30"/>
      <c r="V14" s="31"/>
      <c r="W14" s="32"/>
    </row>
    <row r="15" spans="1:23" ht="14.25" customHeight="1" x14ac:dyDescent="0.7">
      <c r="A15" s="21" t="s">
        <v>58</v>
      </c>
      <c r="B15" s="21">
        <v>7</v>
      </c>
      <c r="C15" s="21">
        <v>7</v>
      </c>
      <c r="D15" s="21">
        <v>93</v>
      </c>
      <c r="E15" s="21">
        <v>52</v>
      </c>
      <c r="G15" s="28">
        <f t="shared" si="0"/>
        <v>13.285714285714286</v>
      </c>
      <c r="H15" s="21">
        <v>1</v>
      </c>
      <c r="J15" s="21">
        <v>3</v>
      </c>
      <c r="K15" s="21">
        <v>3</v>
      </c>
      <c r="M15" s="21">
        <v>2</v>
      </c>
      <c r="R15" s="29" t="str">
        <f t="shared" si="1"/>
        <v xml:space="preserve"> </v>
      </c>
      <c r="S15" s="28" t="str">
        <f t="shared" si="2"/>
        <v xml:space="preserve"> </v>
      </c>
      <c r="T15" s="29" t="str">
        <f t="shared" si="3"/>
        <v xml:space="preserve"> </v>
      </c>
      <c r="U15" s="30"/>
      <c r="V15" s="31"/>
      <c r="W15" s="32"/>
    </row>
    <row r="16" spans="1:23" ht="14.25" customHeight="1" x14ac:dyDescent="0.7">
      <c r="A16" s="21" t="s">
        <v>60</v>
      </c>
      <c r="B16" s="21">
        <v>1</v>
      </c>
      <c r="C16" s="21">
        <v>1</v>
      </c>
      <c r="D16" s="21">
        <v>0</v>
      </c>
      <c r="E16" s="21">
        <v>0</v>
      </c>
      <c r="G16" s="28">
        <f t="shared" si="0"/>
        <v>0</v>
      </c>
      <c r="J16" s="21">
        <v>1</v>
      </c>
      <c r="O16" s="21">
        <v>2</v>
      </c>
      <c r="P16" s="21">
        <v>6</v>
      </c>
      <c r="Q16" s="21">
        <v>1</v>
      </c>
      <c r="R16" s="29">
        <f t="shared" si="1"/>
        <v>6</v>
      </c>
      <c r="S16" s="28">
        <f t="shared" si="2"/>
        <v>3</v>
      </c>
      <c r="T16" s="29">
        <f t="shared" si="3"/>
        <v>12</v>
      </c>
      <c r="U16" s="30">
        <v>1</v>
      </c>
      <c r="V16" s="33" t="s">
        <v>23</v>
      </c>
      <c r="W16" s="32">
        <v>6</v>
      </c>
    </row>
    <row r="17" spans="1:23" ht="14.25" customHeight="1" x14ac:dyDescent="0.7">
      <c r="A17" s="21" t="s">
        <v>63</v>
      </c>
      <c r="B17" s="21">
        <v>12</v>
      </c>
      <c r="C17" s="21">
        <v>11</v>
      </c>
      <c r="D17" s="21">
        <v>264</v>
      </c>
      <c r="E17" s="21">
        <v>69</v>
      </c>
      <c r="F17" s="21">
        <v>3</v>
      </c>
      <c r="G17" s="28">
        <f t="shared" si="0"/>
        <v>33</v>
      </c>
      <c r="H17" s="21">
        <v>1</v>
      </c>
      <c r="J17" s="21">
        <v>1</v>
      </c>
      <c r="K17" s="21">
        <v>7</v>
      </c>
      <c r="L17" s="21">
        <v>1</v>
      </c>
      <c r="O17" s="21">
        <v>59.5</v>
      </c>
      <c r="P17" s="21">
        <v>319</v>
      </c>
      <c r="Q17" s="21">
        <v>19</v>
      </c>
      <c r="R17" s="29">
        <f t="shared" si="1"/>
        <v>16.789473684210527</v>
      </c>
      <c r="S17" s="28">
        <f t="shared" si="2"/>
        <v>5.3613445378151257</v>
      </c>
      <c r="T17" s="29">
        <f t="shared" si="3"/>
        <v>18.894736842105264</v>
      </c>
      <c r="U17" s="30">
        <v>4</v>
      </c>
      <c r="V17" s="33" t="s">
        <v>23</v>
      </c>
      <c r="W17" s="32">
        <v>33</v>
      </c>
    </row>
    <row r="18" spans="1:23" ht="14.25" customHeight="1" x14ac:dyDescent="0.7">
      <c r="A18" s="34" t="s">
        <v>69</v>
      </c>
      <c r="B18" s="21">
        <v>3</v>
      </c>
      <c r="C18" s="21">
        <v>3</v>
      </c>
      <c r="D18" s="21">
        <v>142</v>
      </c>
      <c r="E18" s="21">
        <v>127</v>
      </c>
      <c r="F18" s="21">
        <v>2</v>
      </c>
      <c r="G18" s="28">
        <f t="shared" si="0"/>
        <v>142</v>
      </c>
      <c r="I18" s="21">
        <v>1</v>
      </c>
      <c r="O18" s="21">
        <v>3</v>
      </c>
      <c r="P18" s="21">
        <v>12</v>
      </c>
      <c r="Q18" s="21">
        <v>2</v>
      </c>
      <c r="R18" s="29">
        <f t="shared" si="1"/>
        <v>6</v>
      </c>
      <c r="S18" s="28">
        <f t="shared" si="2"/>
        <v>4</v>
      </c>
      <c r="T18" s="29">
        <f t="shared" si="3"/>
        <v>9</v>
      </c>
      <c r="U18" s="30">
        <v>2</v>
      </c>
      <c r="V18" s="33" t="s">
        <v>23</v>
      </c>
      <c r="W18" s="32">
        <v>15</v>
      </c>
    </row>
    <row r="19" spans="1:23" ht="14.25" customHeight="1" x14ac:dyDescent="0.7">
      <c r="A19" s="21" t="s">
        <v>76</v>
      </c>
      <c r="B19" s="21">
        <v>2</v>
      </c>
      <c r="C19" s="21">
        <v>2</v>
      </c>
      <c r="D19" s="21">
        <v>23</v>
      </c>
      <c r="E19" s="21">
        <v>22</v>
      </c>
      <c r="G19" s="28">
        <f t="shared" si="0"/>
        <v>11.5</v>
      </c>
      <c r="O19" s="21">
        <v>8</v>
      </c>
      <c r="P19" s="21">
        <v>69</v>
      </c>
      <c r="R19" s="29" t="str">
        <f t="shared" si="1"/>
        <v xml:space="preserve"> </v>
      </c>
      <c r="S19" s="28">
        <f t="shared" si="2"/>
        <v>8.625</v>
      </c>
      <c r="T19" s="29" t="str">
        <f t="shared" si="3"/>
        <v xml:space="preserve"> </v>
      </c>
      <c r="U19" s="30"/>
      <c r="V19" s="31"/>
      <c r="W19" s="32"/>
    </row>
    <row r="20" spans="1:23" ht="14.25" customHeight="1" x14ac:dyDescent="0.7">
      <c r="A20" s="21" t="s">
        <v>80</v>
      </c>
      <c r="B20" s="21">
        <v>15</v>
      </c>
      <c r="C20" s="21">
        <v>15</v>
      </c>
      <c r="D20" s="21">
        <v>290</v>
      </c>
      <c r="E20" s="21">
        <v>52</v>
      </c>
      <c r="F20" s="21">
        <v>3</v>
      </c>
      <c r="G20" s="28">
        <f t="shared" si="0"/>
        <v>24.166666666666668</v>
      </c>
      <c r="H20" s="21">
        <v>1</v>
      </c>
      <c r="K20" s="21">
        <v>5</v>
      </c>
      <c r="L20" s="21">
        <v>1</v>
      </c>
      <c r="O20" s="21">
        <v>57.4</v>
      </c>
      <c r="P20" s="21">
        <v>365</v>
      </c>
      <c r="Q20" s="21">
        <v>12</v>
      </c>
      <c r="R20" s="29">
        <f t="shared" si="1"/>
        <v>30.416666666666668</v>
      </c>
      <c r="S20" s="28">
        <f t="shared" si="2"/>
        <v>6.3588850174216027</v>
      </c>
      <c r="T20" s="29">
        <f t="shared" si="3"/>
        <v>28.833333333333332</v>
      </c>
      <c r="U20" s="30">
        <v>3</v>
      </c>
      <c r="V20" s="33" t="s">
        <v>23</v>
      </c>
      <c r="W20" s="32">
        <v>22</v>
      </c>
    </row>
    <row r="21" spans="1:23" ht="14.25" customHeight="1" x14ac:dyDescent="0.7">
      <c r="A21" s="21" t="s">
        <v>83</v>
      </c>
      <c r="B21" s="21">
        <v>2</v>
      </c>
      <c r="C21" s="21">
        <v>2</v>
      </c>
      <c r="D21" s="21">
        <v>54</v>
      </c>
      <c r="E21" s="21">
        <v>46</v>
      </c>
      <c r="G21" s="28">
        <f t="shared" si="0"/>
        <v>27</v>
      </c>
      <c r="O21" s="21">
        <v>1</v>
      </c>
      <c r="P21" s="21">
        <v>8</v>
      </c>
      <c r="R21" s="29" t="str">
        <f t="shared" si="1"/>
        <v xml:space="preserve"> </v>
      </c>
      <c r="S21" s="28">
        <f t="shared" si="2"/>
        <v>8</v>
      </c>
      <c r="T21" s="29" t="str">
        <f t="shared" si="3"/>
        <v xml:space="preserve"> </v>
      </c>
      <c r="U21" s="30"/>
      <c r="V21" s="31"/>
      <c r="W21" s="32"/>
    </row>
    <row r="22" spans="1:23" ht="14.25" customHeight="1" x14ac:dyDescent="0.7">
      <c r="A22" s="21" t="s">
        <v>90</v>
      </c>
      <c r="B22" s="21">
        <v>12</v>
      </c>
      <c r="C22" s="21">
        <v>8</v>
      </c>
      <c r="D22" s="21">
        <v>51</v>
      </c>
      <c r="E22" s="21">
        <v>18</v>
      </c>
      <c r="F22" s="21">
        <v>3</v>
      </c>
      <c r="G22" s="28">
        <f t="shared" si="0"/>
        <v>10.199999999999999</v>
      </c>
      <c r="R22" s="29" t="str">
        <f t="shared" si="1"/>
        <v xml:space="preserve"> </v>
      </c>
      <c r="S22" s="28" t="str">
        <f t="shared" si="2"/>
        <v xml:space="preserve"> </v>
      </c>
      <c r="T22" s="29" t="str">
        <f t="shared" si="3"/>
        <v xml:space="preserve"> </v>
      </c>
      <c r="U22" s="30"/>
      <c r="V22" s="31"/>
      <c r="W22" s="32"/>
    </row>
    <row r="23" spans="1:23" ht="14.25" customHeight="1" x14ac:dyDescent="0.7">
      <c r="A23" s="21" t="s">
        <v>97</v>
      </c>
      <c r="B23" s="21">
        <v>8</v>
      </c>
      <c r="C23" s="21">
        <v>5</v>
      </c>
      <c r="D23" s="21">
        <v>3</v>
      </c>
      <c r="E23" s="21">
        <v>2</v>
      </c>
      <c r="F23" s="21">
        <v>2</v>
      </c>
      <c r="G23" s="28">
        <f t="shared" si="0"/>
        <v>1</v>
      </c>
      <c r="J23" s="21">
        <v>2</v>
      </c>
      <c r="K23" s="21">
        <v>1</v>
      </c>
      <c r="O23" s="21">
        <v>1</v>
      </c>
      <c r="P23" s="21">
        <v>19</v>
      </c>
      <c r="R23" s="29" t="str">
        <f t="shared" si="1"/>
        <v xml:space="preserve"> </v>
      </c>
      <c r="S23" s="28">
        <f t="shared" si="2"/>
        <v>19</v>
      </c>
      <c r="T23" s="29" t="str">
        <f t="shared" si="3"/>
        <v xml:space="preserve"> </v>
      </c>
      <c r="U23" s="30">
        <v>0</v>
      </c>
      <c r="V23" s="33" t="s">
        <v>23</v>
      </c>
      <c r="W23" s="32">
        <v>19</v>
      </c>
    </row>
    <row r="24" spans="1:23" ht="14.25" customHeight="1" x14ac:dyDescent="0.7">
      <c r="A24" s="21" t="s">
        <v>99</v>
      </c>
      <c r="B24" s="21">
        <v>3</v>
      </c>
      <c r="C24" s="21">
        <v>3</v>
      </c>
      <c r="D24" s="21">
        <v>63</v>
      </c>
      <c r="E24" s="21">
        <v>40</v>
      </c>
      <c r="F24" s="21">
        <v>1</v>
      </c>
      <c r="G24" s="28">
        <f t="shared" si="0"/>
        <v>31.5</v>
      </c>
      <c r="O24" s="21">
        <v>16.2</v>
      </c>
      <c r="P24" s="21">
        <v>91</v>
      </c>
      <c r="Q24" s="21">
        <v>6</v>
      </c>
      <c r="R24" s="29">
        <f t="shared" si="1"/>
        <v>15.166666666666666</v>
      </c>
      <c r="S24" s="28">
        <f t="shared" si="2"/>
        <v>5.617283950617284</v>
      </c>
      <c r="T24" s="29">
        <f t="shared" si="3"/>
        <v>16.333333333333332</v>
      </c>
      <c r="U24" s="30">
        <v>4</v>
      </c>
      <c r="V24" s="33" t="s">
        <v>23</v>
      </c>
      <c r="W24" s="32">
        <v>44</v>
      </c>
    </row>
    <row r="25" spans="1:23" ht="14.25" customHeight="1" x14ac:dyDescent="0.7">
      <c r="A25" s="21" t="s">
        <v>102</v>
      </c>
      <c r="B25" s="21">
        <v>10</v>
      </c>
      <c r="C25" s="21">
        <v>10</v>
      </c>
      <c r="D25" s="21">
        <v>388</v>
      </c>
      <c r="E25" s="21">
        <v>86</v>
      </c>
      <c r="G25" s="28">
        <f t="shared" si="0"/>
        <v>38.799999999999997</v>
      </c>
      <c r="H25" s="21">
        <v>4</v>
      </c>
      <c r="K25" s="21">
        <v>11</v>
      </c>
      <c r="L25" s="21">
        <v>1</v>
      </c>
      <c r="O25" s="21">
        <v>61.4</v>
      </c>
      <c r="P25" s="21">
        <v>207</v>
      </c>
      <c r="Q25" s="21">
        <v>18</v>
      </c>
      <c r="R25" s="29">
        <f t="shared" si="1"/>
        <v>11.5</v>
      </c>
      <c r="S25" s="28">
        <f t="shared" si="2"/>
        <v>3.3713355048859937</v>
      </c>
      <c r="T25" s="29">
        <f t="shared" si="3"/>
        <v>20.555555555555557</v>
      </c>
      <c r="U25" s="30">
        <v>4</v>
      </c>
      <c r="V25" s="33" t="s">
        <v>23</v>
      </c>
      <c r="W25" s="32">
        <v>25</v>
      </c>
    </row>
    <row r="26" spans="1:23" ht="14.25" customHeight="1" x14ac:dyDescent="0.7">
      <c r="A26" s="21" t="s">
        <v>107</v>
      </c>
      <c r="B26" s="21">
        <v>2</v>
      </c>
      <c r="C26" s="21">
        <v>1</v>
      </c>
      <c r="D26" s="21">
        <v>3</v>
      </c>
      <c r="E26" s="21">
        <v>3</v>
      </c>
      <c r="G26" s="28">
        <f t="shared" si="0"/>
        <v>3</v>
      </c>
      <c r="R26" s="29" t="str">
        <f t="shared" si="1"/>
        <v xml:space="preserve"> </v>
      </c>
      <c r="S26" s="28" t="str">
        <f t="shared" si="2"/>
        <v xml:space="preserve"> </v>
      </c>
      <c r="T26" s="29" t="str">
        <f t="shared" si="3"/>
        <v xml:space="preserve"> </v>
      </c>
      <c r="U26" s="30"/>
      <c r="V26" s="31"/>
      <c r="W26" s="32"/>
    </row>
    <row r="27" spans="1:23" ht="14.25" customHeight="1" x14ac:dyDescent="0.7">
      <c r="A27" s="21" t="s">
        <v>109</v>
      </c>
      <c r="B27" s="21">
        <v>4</v>
      </c>
      <c r="C27" s="21">
        <v>2</v>
      </c>
      <c r="D27" s="21">
        <v>2</v>
      </c>
      <c r="E27" s="21">
        <v>2</v>
      </c>
      <c r="G27" s="28">
        <f t="shared" si="0"/>
        <v>1</v>
      </c>
      <c r="J27" s="21">
        <v>1</v>
      </c>
      <c r="K27" s="21">
        <v>1</v>
      </c>
      <c r="O27" s="21">
        <v>4</v>
      </c>
      <c r="P27" s="21">
        <v>18</v>
      </c>
      <c r="Q27" s="21">
        <v>1</v>
      </c>
      <c r="R27" s="29">
        <f t="shared" si="1"/>
        <v>18</v>
      </c>
      <c r="S27" s="28">
        <f t="shared" si="2"/>
        <v>4.5</v>
      </c>
      <c r="T27" s="29">
        <f t="shared" si="3"/>
        <v>24</v>
      </c>
      <c r="U27" s="30">
        <v>1</v>
      </c>
      <c r="V27" s="33" t="s">
        <v>23</v>
      </c>
      <c r="W27" s="32">
        <v>5</v>
      </c>
    </row>
    <row r="28" spans="1:23" ht="14.25" customHeight="1" x14ac:dyDescent="0.7">
      <c r="A28" s="21" t="s">
        <v>111</v>
      </c>
      <c r="B28" s="21">
        <v>1</v>
      </c>
      <c r="G28" s="28" t="str">
        <f t="shared" si="0"/>
        <v/>
      </c>
      <c r="O28" s="21">
        <v>3.2</v>
      </c>
      <c r="P28" s="21">
        <v>21</v>
      </c>
      <c r="Q28" s="21">
        <v>1</v>
      </c>
      <c r="R28" s="29">
        <f t="shared" si="1"/>
        <v>21</v>
      </c>
      <c r="S28" s="28">
        <f t="shared" si="2"/>
        <v>6.5625</v>
      </c>
      <c r="T28" s="29">
        <f t="shared" si="3"/>
        <v>20</v>
      </c>
      <c r="U28" s="30">
        <v>1</v>
      </c>
      <c r="V28" s="33" t="s">
        <v>23</v>
      </c>
      <c r="W28" s="32">
        <v>21</v>
      </c>
    </row>
    <row r="29" spans="1:23" ht="14.25" customHeight="1" x14ac:dyDescent="0.7">
      <c r="A29" s="21" t="s">
        <v>113</v>
      </c>
      <c r="B29" s="21">
        <v>2</v>
      </c>
      <c r="C29" s="21">
        <v>2</v>
      </c>
      <c r="D29" s="21">
        <v>3</v>
      </c>
      <c r="E29" s="21">
        <v>3</v>
      </c>
      <c r="G29" s="28">
        <f t="shared" si="0"/>
        <v>1.5</v>
      </c>
      <c r="J29" s="21">
        <v>1</v>
      </c>
      <c r="O29" s="21">
        <v>0.3</v>
      </c>
      <c r="P29" s="21">
        <v>6</v>
      </c>
      <c r="Q29" s="21">
        <v>2</v>
      </c>
      <c r="R29" s="29">
        <f t="shared" si="1"/>
        <v>3</v>
      </c>
      <c r="S29" s="28">
        <f t="shared" si="2"/>
        <v>20</v>
      </c>
      <c r="T29" s="29">
        <f t="shared" si="3"/>
        <v>1.5</v>
      </c>
      <c r="U29" s="30">
        <v>2</v>
      </c>
      <c r="V29" s="33" t="s">
        <v>23</v>
      </c>
      <c r="W29" s="32">
        <v>6</v>
      </c>
    </row>
    <row r="30" spans="1:23" ht="14.25" customHeight="1" x14ac:dyDescent="0.7">
      <c r="A30" s="21" t="s">
        <v>114</v>
      </c>
      <c r="B30" s="21">
        <v>2</v>
      </c>
      <c r="C30" s="21">
        <v>2</v>
      </c>
      <c r="D30" s="21">
        <v>12</v>
      </c>
      <c r="E30" s="21">
        <v>12</v>
      </c>
      <c r="F30" s="21">
        <v>1</v>
      </c>
      <c r="G30" s="28">
        <f t="shared" si="0"/>
        <v>12</v>
      </c>
      <c r="J30" s="21">
        <v>1</v>
      </c>
      <c r="K30" s="21">
        <v>1</v>
      </c>
      <c r="O30" s="21">
        <v>5</v>
      </c>
      <c r="P30" s="21">
        <v>36</v>
      </c>
      <c r="R30" s="29" t="str">
        <f t="shared" si="1"/>
        <v xml:space="preserve"> </v>
      </c>
      <c r="S30" s="28">
        <f t="shared" si="2"/>
        <v>7.2</v>
      </c>
      <c r="T30" s="29" t="str">
        <f t="shared" si="3"/>
        <v xml:space="preserve"> </v>
      </c>
      <c r="U30" s="30"/>
      <c r="V30" s="31"/>
      <c r="W30" s="32"/>
    </row>
    <row r="31" spans="1:23" ht="14.25" customHeight="1" x14ac:dyDescent="0.7">
      <c r="A31" s="21" t="s">
        <v>115</v>
      </c>
      <c r="B31" s="21">
        <v>1</v>
      </c>
      <c r="G31" s="28" t="str">
        <f t="shared" si="0"/>
        <v/>
      </c>
      <c r="O31" s="21">
        <v>2</v>
      </c>
      <c r="P31" s="21">
        <v>14</v>
      </c>
      <c r="Q31" s="21">
        <v>1</v>
      </c>
      <c r="R31" s="29">
        <f t="shared" si="1"/>
        <v>14</v>
      </c>
      <c r="S31" s="28">
        <f t="shared" si="2"/>
        <v>7</v>
      </c>
      <c r="T31" s="29">
        <f t="shared" si="3"/>
        <v>12</v>
      </c>
      <c r="U31" s="30">
        <v>1</v>
      </c>
      <c r="V31" s="33" t="s">
        <v>23</v>
      </c>
      <c r="W31" s="32">
        <v>14</v>
      </c>
    </row>
    <row r="32" spans="1:23" ht="14.25" customHeight="1" x14ac:dyDescent="0.7">
      <c r="A32" s="21" t="s">
        <v>117</v>
      </c>
      <c r="B32" s="21">
        <v>3</v>
      </c>
      <c r="C32" s="21">
        <v>1</v>
      </c>
      <c r="D32" s="21">
        <v>12</v>
      </c>
      <c r="E32" s="21">
        <v>12</v>
      </c>
      <c r="G32" s="28">
        <f t="shared" si="0"/>
        <v>12</v>
      </c>
      <c r="K32" s="21">
        <v>2</v>
      </c>
      <c r="O32" s="21">
        <v>10</v>
      </c>
      <c r="P32" s="21">
        <v>48</v>
      </c>
      <c r="Q32" s="21">
        <v>3</v>
      </c>
      <c r="R32" s="29">
        <f t="shared" si="1"/>
        <v>16</v>
      </c>
      <c r="S32" s="28">
        <f t="shared" si="2"/>
        <v>4.8</v>
      </c>
      <c r="T32" s="29">
        <f t="shared" si="3"/>
        <v>20</v>
      </c>
      <c r="U32" s="30">
        <v>3</v>
      </c>
      <c r="V32" s="33" t="s">
        <v>23</v>
      </c>
      <c r="W32" s="32">
        <v>14</v>
      </c>
    </row>
    <row r="33" spans="1:23" ht="14.25" customHeight="1" x14ac:dyDescent="0.7">
      <c r="A33" s="21" t="s">
        <v>118</v>
      </c>
      <c r="B33" s="21">
        <v>2</v>
      </c>
      <c r="G33" s="28" t="str">
        <f t="shared" si="0"/>
        <v/>
      </c>
      <c r="O33" s="21">
        <v>10</v>
      </c>
      <c r="P33" s="21">
        <v>49</v>
      </c>
      <c r="Q33" s="21">
        <v>7</v>
      </c>
      <c r="R33" s="29">
        <f t="shared" si="1"/>
        <v>7</v>
      </c>
      <c r="S33" s="28">
        <f t="shared" si="2"/>
        <v>4.9000000000000004</v>
      </c>
      <c r="T33" s="29">
        <f t="shared" si="3"/>
        <v>8.5714285714285712</v>
      </c>
      <c r="U33" s="30">
        <v>4</v>
      </c>
      <c r="V33" s="33" t="s">
        <v>23</v>
      </c>
      <c r="W33" s="32">
        <v>33</v>
      </c>
    </row>
  </sheetData>
  <mergeCells count="1">
    <mergeCell ref="U1:W1"/>
  </mergeCells>
  <dataValidations count="1">
    <dataValidation type="list" allowBlank="1" showErrorMessage="1" sqref="W2" xr:uid="{00000000-0002-0000-0300-000000000000}">
      <formula1>Player</formula1>
    </dataValidation>
  </dataValidations>
  <pageMargins left="0.7" right="0.7" top="0.75" bottom="0.75" header="0" footer="0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W27"/>
  <sheetViews>
    <sheetView workbookViewId="0">
      <pane ySplit="1" topLeftCell="A2" activePane="bottomLeft" state="frozen"/>
      <selection pane="bottomLeft" activeCell="B3" sqref="B3"/>
    </sheetView>
  </sheetViews>
  <sheetFormatPr defaultColWidth="14.41796875" defaultRowHeight="15" customHeight="1" x14ac:dyDescent="0.55000000000000004"/>
  <cols>
    <col min="1" max="1" width="18.26171875" customWidth="1"/>
    <col min="2" max="2" width="8.41796875" customWidth="1"/>
    <col min="3" max="3" width="7.41796875" customWidth="1"/>
    <col min="4" max="4" width="5.41796875" customWidth="1"/>
    <col min="5" max="5" width="5.15625" customWidth="1"/>
    <col min="6" max="6" width="16.41796875" customWidth="1"/>
    <col min="7" max="7" width="8.26171875" customWidth="1"/>
    <col min="8" max="8" width="4.26171875" customWidth="1"/>
    <col min="9" max="9" width="5.41796875" customWidth="1"/>
    <col min="10" max="10" width="6.26171875" customWidth="1"/>
    <col min="11" max="11" width="7.68359375" customWidth="1"/>
    <col min="12" max="12" width="9.15625" customWidth="1"/>
    <col min="13" max="14" width="10.26171875" customWidth="1"/>
    <col min="15" max="15" width="6.68359375" customWidth="1"/>
    <col min="16" max="16" width="5.41796875" customWidth="1"/>
    <col min="17" max="17" width="8" customWidth="1"/>
    <col min="18" max="18" width="8.26171875" customWidth="1"/>
    <col min="19" max="20" width="9.15625" customWidth="1"/>
    <col min="21" max="21" width="5.26171875" customWidth="1"/>
    <col min="22" max="22" width="3.68359375" customWidth="1"/>
    <col min="23" max="23" width="6" customWidth="1"/>
    <col min="24" max="26" width="9.15625" customWidth="1"/>
  </cols>
  <sheetData>
    <row r="1" spans="1:23" ht="14.25" customHeight="1" x14ac:dyDescent="0.55000000000000004">
      <c r="A1" s="24" t="s">
        <v>0</v>
      </c>
      <c r="B1" s="25" t="str">
        <f>'ALL TIME'!B1</f>
        <v>Matches</v>
      </c>
      <c r="C1" s="25" t="str">
        <f>'ALL TIME'!C1</f>
        <v>Innings</v>
      </c>
      <c r="D1" s="25" t="str">
        <f>'ALL TIME'!D1</f>
        <v>Runs</v>
      </c>
      <c r="E1" s="25" t="str">
        <f>'ALL TIME'!E1</f>
        <v>High</v>
      </c>
      <c r="F1" s="25" t="str">
        <f>'ALL TIME'!F1</f>
        <v>Not Out</v>
      </c>
      <c r="G1" s="26" t="str">
        <f>'ALL TIME'!G1</f>
        <v>Avg</v>
      </c>
      <c r="H1" s="25" t="str">
        <f>'ALL TIME'!H1</f>
        <v>50s</v>
      </c>
      <c r="I1" s="25" t="str">
        <f>'ALL TIME'!I1</f>
        <v>100s</v>
      </c>
      <c r="J1" s="25" t="str">
        <f>'ALL TIME'!L1</f>
        <v>Ducks</v>
      </c>
      <c r="K1" s="25" t="str">
        <f>'ALL TIME'!M1</f>
        <v>Catches</v>
      </c>
      <c r="L1" s="25" t="str">
        <f>'ALL TIME'!N1</f>
        <v>Run
Outs</v>
      </c>
      <c r="M1" s="25" t="str">
        <f>'ALL TIME'!O1</f>
        <v>Stumps</v>
      </c>
      <c r="N1" s="25"/>
      <c r="O1" s="27" t="str">
        <f>'ALL TIME'!Q1</f>
        <v>Overs</v>
      </c>
      <c r="P1" s="25" t="str">
        <f>'ALL TIME'!R1</f>
        <v>Runs</v>
      </c>
      <c r="Q1" s="25" t="str">
        <f>'ALL TIME'!S1</f>
        <v>Wickets</v>
      </c>
      <c r="R1" s="26" t="str">
        <f>'ALL TIME'!T1</f>
        <v>Avg</v>
      </c>
      <c r="S1" s="26" t="str">
        <f>'ALL TIME'!U1</f>
        <v>Econ</v>
      </c>
      <c r="T1" s="26" t="str">
        <f>'ALL TIME'!V1</f>
        <v>SR</v>
      </c>
      <c r="U1" s="115" t="s">
        <v>18</v>
      </c>
      <c r="V1" s="118"/>
      <c r="W1" s="119"/>
    </row>
    <row r="2" spans="1:23" ht="14.25" customHeight="1" x14ac:dyDescent="0.7">
      <c r="A2" s="21" t="s">
        <v>22</v>
      </c>
      <c r="B2" s="21">
        <v>3</v>
      </c>
      <c r="C2" s="21">
        <v>2</v>
      </c>
      <c r="D2" s="21">
        <v>9</v>
      </c>
      <c r="E2" s="21">
        <v>6</v>
      </c>
      <c r="F2" s="21">
        <v>1</v>
      </c>
      <c r="G2" s="28">
        <f t="shared" ref="G2:G27" si="0">IFERROR(D2/(C2-F2),"")</f>
        <v>9</v>
      </c>
      <c r="R2" s="29" t="str">
        <f t="shared" ref="R2:R24" si="1">IFERROR(P2/Q2," ")</f>
        <v xml:space="preserve"> </v>
      </c>
      <c r="S2" s="28" t="str">
        <f t="shared" ref="S2:S24" si="2">IFERROR(P2/O2," ")</f>
        <v xml:space="preserve"> </v>
      </c>
      <c r="T2" s="29" t="str">
        <f t="shared" ref="T2:T24" si="3">IFERROR(((TRUNC(O2)*6)+(MOD(O2,1)*10))/Q2," ")</f>
        <v xml:space="preserve"> </v>
      </c>
      <c r="U2" s="30"/>
      <c r="V2" s="31"/>
      <c r="W2" s="32"/>
    </row>
    <row r="3" spans="1:23" ht="14.25" customHeight="1" x14ac:dyDescent="0.7">
      <c r="A3" s="21" t="s">
        <v>28</v>
      </c>
      <c r="B3" s="21">
        <v>5</v>
      </c>
      <c r="C3" s="21">
        <v>4</v>
      </c>
      <c r="D3" s="21">
        <v>56</v>
      </c>
      <c r="E3" s="21">
        <v>24</v>
      </c>
      <c r="F3" s="21">
        <v>0</v>
      </c>
      <c r="G3" s="28">
        <f t="shared" si="0"/>
        <v>14</v>
      </c>
      <c r="K3" s="21">
        <v>1</v>
      </c>
      <c r="O3" s="21">
        <v>26</v>
      </c>
      <c r="P3" s="21">
        <v>159</v>
      </c>
      <c r="Q3" s="21">
        <v>15</v>
      </c>
      <c r="R3" s="29">
        <f t="shared" si="1"/>
        <v>10.6</v>
      </c>
      <c r="S3" s="28">
        <f t="shared" si="2"/>
        <v>6.115384615384615</v>
      </c>
      <c r="T3" s="29">
        <f t="shared" si="3"/>
        <v>10.4</v>
      </c>
      <c r="U3" s="30">
        <v>5</v>
      </c>
      <c r="V3" s="33" t="s">
        <v>23</v>
      </c>
      <c r="W3" s="32">
        <v>25</v>
      </c>
    </row>
    <row r="4" spans="1:23" ht="14.25" customHeight="1" x14ac:dyDescent="0.7">
      <c r="A4" s="21" t="s">
        <v>29</v>
      </c>
      <c r="B4" s="21">
        <v>8</v>
      </c>
      <c r="C4" s="21">
        <v>8</v>
      </c>
      <c r="D4" s="21">
        <v>196</v>
      </c>
      <c r="E4" s="21">
        <v>39</v>
      </c>
      <c r="F4" s="21">
        <v>0</v>
      </c>
      <c r="G4" s="28">
        <f t="shared" si="0"/>
        <v>24.5</v>
      </c>
      <c r="H4" s="21">
        <v>0</v>
      </c>
      <c r="I4" s="21">
        <v>0</v>
      </c>
      <c r="J4" s="21">
        <v>0</v>
      </c>
      <c r="K4" s="21">
        <v>2</v>
      </c>
      <c r="L4" s="21">
        <v>2</v>
      </c>
      <c r="M4" s="21">
        <v>2</v>
      </c>
      <c r="O4" s="21">
        <v>1</v>
      </c>
      <c r="P4" s="21">
        <v>10</v>
      </c>
      <c r="R4" s="29" t="str">
        <f t="shared" si="1"/>
        <v xml:space="preserve"> </v>
      </c>
      <c r="S4" s="28">
        <f t="shared" si="2"/>
        <v>10</v>
      </c>
      <c r="T4" s="29" t="str">
        <f t="shared" si="3"/>
        <v xml:space="preserve"> </v>
      </c>
      <c r="U4" s="30">
        <v>0</v>
      </c>
      <c r="V4" s="33" t="s">
        <v>23</v>
      </c>
      <c r="W4" s="32">
        <v>10</v>
      </c>
    </row>
    <row r="5" spans="1:23" ht="14.25" customHeight="1" x14ac:dyDescent="0.7">
      <c r="A5" s="21" t="s">
        <v>30</v>
      </c>
      <c r="B5" s="21">
        <v>6</v>
      </c>
      <c r="C5" s="21">
        <v>2</v>
      </c>
      <c r="D5" s="21">
        <v>12</v>
      </c>
      <c r="E5" s="21">
        <v>8</v>
      </c>
      <c r="G5" s="28">
        <f t="shared" si="0"/>
        <v>6</v>
      </c>
      <c r="K5" s="21">
        <v>1</v>
      </c>
      <c r="O5" s="21">
        <v>1.5</v>
      </c>
      <c r="P5" s="21">
        <v>11</v>
      </c>
      <c r="Q5" s="21">
        <v>2</v>
      </c>
      <c r="R5" s="29">
        <f t="shared" si="1"/>
        <v>5.5</v>
      </c>
      <c r="S5" s="28">
        <f t="shared" si="2"/>
        <v>7.333333333333333</v>
      </c>
      <c r="T5" s="29">
        <f t="shared" si="3"/>
        <v>5.5</v>
      </c>
      <c r="U5" s="30">
        <v>2</v>
      </c>
      <c r="V5" s="33" t="s">
        <v>23</v>
      </c>
      <c r="W5" s="32">
        <v>8</v>
      </c>
    </row>
    <row r="6" spans="1:23" ht="14.25" customHeight="1" x14ac:dyDescent="0.7">
      <c r="A6" s="21" t="s">
        <v>32</v>
      </c>
      <c r="B6" s="21">
        <v>1</v>
      </c>
      <c r="C6" s="21">
        <v>1</v>
      </c>
      <c r="D6" s="21">
        <v>21</v>
      </c>
      <c r="E6" s="21">
        <v>21</v>
      </c>
      <c r="G6" s="28">
        <f t="shared" si="0"/>
        <v>21</v>
      </c>
      <c r="O6" s="21">
        <v>2</v>
      </c>
      <c r="P6" s="21">
        <v>22</v>
      </c>
      <c r="R6" s="29" t="str">
        <f t="shared" si="1"/>
        <v xml:space="preserve"> </v>
      </c>
      <c r="S6" s="28">
        <f t="shared" si="2"/>
        <v>11</v>
      </c>
      <c r="T6" s="29" t="str">
        <f t="shared" si="3"/>
        <v xml:space="preserve"> </v>
      </c>
      <c r="U6" s="30">
        <v>0</v>
      </c>
      <c r="V6" s="33" t="s">
        <v>23</v>
      </c>
      <c r="W6" s="32">
        <v>22</v>
      </c>
    </row>
    <row r="7" spans="1:23" ht="14.25" customHeight="1" x14ac:dyDescent="0.7">
      <c r="A7" s="13" t="s">
        <v>33</v>
      </c>
      <c r="B7" s="21">
        <v>1</v>
      </c>
      <c r="C7" s="21">
        <v>1</v>
      </c>
      <c r="D7" s="21">
        <v>7</v>
      </c>
      <c r="E7" s="21">
        <v>7</v>
      </c>
      <c r="G7" s="28">
        <f t="shared" si="0"/>
        <v>7</v>
      </c>
      <c r="K7" s="21">
        <v>1</v>
      </c>
      <c r="O7" s="21">
        <v>5</v>
      </c>
      <c r="P7" s="21">
        <v>17</v>
      </c>
      <c r="Q7" s="21">
        <v>2</v>
      </c>
      <c r="R7" s="29">
        <f t="shared" si="1"/>
        <v>8.5</v>
      </c>
      <c r="S7" s="28">
        <f t="shared" si="2"/>
        <v>3.4</v>
      </c>
      <c r="T7" s="29">
        <f t="shared" si="3"/>
        <v>15</v>
      </c>
      <c r="U7" s="30">
        <v>2</v>
      </c>
      <c r="V7" s="33" t="s">
        <v>23</v>
      </c>
      <c r="W7" s="32">
        <v>17</v>
      </c>
    </row>
    <row r="8" spans="1:23" ht="14.25" customHeight="1" x14ac:dyDescent="0.7">
      <c r="A8" s="21" t="s">
        <v>35</v>
      </c>
      <c r="B8" s="21">
        <v>10</v>
      </c>
      <c r="C8" s="21">
        <v>9</v>
      </c>
      <c r="D8" s="21">
        <v>68</v>
      </c>
      <c r="E8" s="21">
        <v>20</v>
      </c>
      <c r="F8" s="21">
        <v>1</v>
      </c>
      <c r="G8" s="28">
        <f t="shared" si="0"/>
        <v>8.5</v>
      </c>
      <c r="J8" s="21">
        <v>2</v>
      </c>
      <c r="K8" s="21">
        <v>8</v>
      </c>
      <c r="O8" s="21">
        <v>21.2</v>
      </c>
      <c r="P8" s="21">
        <v>169</v>
      </c>
      <c r="Q8" s="21">
        <v>6</v>
      </c>
      <c r="R8" s="29">
        <f t="shared" si="1"/>
        <v>28.166666666666668</v>
      </c>
      <c r="S8" s="28">
        <f t="shared" si="2"/>
        <v>7.9716981132075473</v>
      </c>
      <c r="T8" s="29">
        <f t="shared" si="3"/>
        <v>21.333333333333332</v>
      </c>
      <c r="U8" s="30">
        <v>2</v>
      </c>
      <c r="V8" s="33" t="s">
        <v>23</v>
      </c>
      <c r="W8" s="32">
        <v>27</v>
      </c>
    </row>
    <row r="9" spans="1:23" ht="14.25" customHeight="1" x14ac:dyDescent="0.7">
      <c r="A9" s="21" t="s">
        <v>36</v>
      </c>
      <c r="B9" s="21">
        <v>3</v>
      </c>
      <c r="C9" s="21">
        <v>2</v>
      </c>
      <c r="D9" s="21">
        <v>17</v>
      </c>
      <c r="E9" s="21">
        <v>14</v>
      </c>
      <c r="F9" s="21">
        <v>0</v>
      </c>
      <c r="G9" s="28">
        <f t="shared" si="0"/>
        <v>8.5</v>
      </c>
      <c r="O9" s="21">
        <v>2.4</v>
      </c>
      <c r="P9" s="21">
        <v>26</v>
      </c>
      <c r="Q9" s="21">
        <v>7</v>
      </c>
      <c r="R9" s="29">
        <f t="shared" si="1"/>
        <v>3.7142857142857144</v>
      </c>
      <c r="S9" s="28">
        <f t="shared" si="2"/>
        <v>10.833333333333334</v>
      </c>
      <c r="T9" s="29">
        <f t="shared" si="3"/>
        <v>2.2857142857142856</v>
      </c>
      <c r="U9" s="30">
        <v>5</v>
      </c>
      <c r="V9" s="33" t="s">
        <v>23</v>
      </c>
      <c r="W9" s="32">
        <v>17</v>
      </c>
    </row>
    <row r="10" spans="1:23" ht="14.25" customHeight="1" x14ac:dyDescent="0.7">
      <c r="A10" s="21" t="s">
        <v>37</v>
      </c>
      <c r="B10" s="21">
        <v>7</v>
      </c>
      <c r="C10" s="21">
        <v>6</v>
      </c>
      <c r="D10" s="21">
        <v>99</v>
      </c>
      <c r="E10" s="21">
        <v>37</v>
      </c>
      <c r="F10" s="21">
        <v>2</v>
      </c>
      <c r="G10" s="28">
        <f t="shared" si="0"/>
        <v>24.75</v>
      </c>
      <c r="K10" s="21">
        <v>1</v>
      </c>
      <c r="O10" s="21">
        <v>19</v>
      </c>
      <c r="P10" s="21">
        <v>115</v>
      </c>
      <c r="Q10" s="21">
        <v>3</v>
      </c>
      <c r="R10" s="29">
        <f t="shared" si="1"/>
        <v>38.333333333333336</v>
      </c>
      <c r="S10" s="28">
        <f t="shared" si="2"/>
        <v>6.0526315789473681</v>
      </c>
      <c r="T10" s="29">
        <f t="shared" si="3"/>
        <v>38</v>
      </c>
      <c r="U10" s="30">
        <v>1</v>
      </c>
      <c r="V10" s="33" t="s">
        <v>23</v>
      </c>
      <c r="W10" s="32">
        <v>14</v>
      </c>
    </row>
    <row r="11" spans="1:23" ht="14.25" customHeight="1" x14ac:dyDescent="0.7">
      <c r="A11" s="21" t="s">
        <v>41</v>
      </c>
      <c r="B11" s="21">
        <v>1</v>
      </c>
      <c r="C11" s="21">
        <v>1</v>
      </c>
      <c r="D11" s="21">
        <v>0</v>
      </c>
      <c r="E11" s="21">
        <v>0</v>
      </c>
      <c r="F11" s="21">
        <v>0</v>
      </c>
      <c r="G11" s="28">
        <f t="shared" si="0"/>
        <v>0</v>
      </c>
      <c r="J11" s="21">
        <v>1</v>
      </c>
      <c r="K11" s="21">
        <v>1</v>
      </c>
      <c r="O11" s="21">
        <v>0</v>
      </c>
      <c r="R11" s="29" t="str">
        <f t="shared" si="1"/>
        <v xml:space="preserve"> </v>
      </c>
      <c r="S11" s="28" t="str">
        <f t="shared" si="2"/>
        <v xml:space="preserve"> </v>
      </c>
      <c r="T11" s="29" t="str">
        <f t="shared" si="3"/>
        <v xml:space="preserve"> </v>
      </c>
      <c r="U11" s="30"/>
      <c r="V11" s="31"/>
      <c r="W11" s="32"/>
    </row>
    <row r="12" spans="1:23" ht="14.25" customHeight="1" x14ac:dyDescent="0.7">
      <c r="A12" s="21" t="s">
        <v>42</v>
      </c>
      <c r="B12" s="21">
        <v>4</v>
      </c>
      <c r="C12" s="21">
        <v>3</v>
      </c>
      <c r="D12" s="21">
        <v>18</v>
      </c>
      <c r="E12" s="21">
        <v>17</v>
      </c>
      <c r="F12" s="21">
        <v>1</v>
      </c>
      <c r="G12" s="28">
        <f t="shared" si="0"/>
        <v>9</v>
      </c>
      <c r="J12" s="21">
        <v>1</v>
      </c>
      <c r="K12" s="21">
        <v>1</v>
      </c>
      <c r="O12" s="21">
        <v>5</v>
      </c>
      <c r="P12" s="21">
        <v>52</v>
      </c>
      <c r="Q12" s="21">
        <v>2</v>
      </c>
      <c r="R12" s="29">
        <f t="shared" si="1"/>
        <v>26</v>
      </c>
      <c r="S12" s="28">
        <f t="shared" si="2"/>
        <v>10.4</v>
      </c>
      <c r="T12" s="29">
        <f t="shared" si="3"/>
        <v>15</v>
      </c>
      <c r="U12" s="30">
        <v>2</v>
      </c>
      <c r="V12" s="33" t="s">
        <v>23</v>
      </c>
      <c r="W12" s="32">
        <v>52</v>
      </c>
    </row>
    <row r="13" spans="1:23" ht="14.25" customHeight="1" x14ac:dyDescent="0.7">
      <c r="A13" s="21" t="s">
        <v>47</v>
      </c>
      <c r="B13" s="21">
        <v>7</v>
      </c>
      <c r="C13" s="21">
        <v>6</v>
      </c>
      <c r="D13" s="21">
        <v>16</v>
      </c>
      <c r="E13" s="21">
        <v>7</v>
      </c>
      <c r="F13" s="21">
        <v>1</v>
      </c>
      <c r="G13" s="28">
        <f t="shared" si="0"/>
        <v>3.2</v>
      </c>
      <c r="J13" s="21">
        <v>1</v>
      </c>
      <c r="K13" s="21">
        <v>1</v>
      </c>
      <c r="L13" s="21">
        <v>1</v>
      </c>
      <c r="O13" s="21">
        <v>1</v>
      </c>
      <c r="P13" s="21">
        <v>19</v>
      </c>
      <c r="Q13" s="21">
        <v>1</v>
      </c>
      <c r="R13" s="29">
        <f t="shared" si="1"/>
        <v>19</v>
      </c>
      <c r="S13" s="28">
        <f t="shared" si="2"/>
        <v>19</v>
      </c>
      <c r="T13" s="29">
        <f t="shared" si="3"/>
        <v>6</v>
      </c>
      <c r="U13" s="30">
        <v>1</v>
      </c>
      <c r="V13" s="33" t="s">
        <v>23</v>
      </c>
      <c r="W13" s="32">
        <v>19</v>
      </c>
    </row>
    <row r="14" spans="1:23" ht="14.25" customHeight="1" x14ac:dyDescent="0.7">
      <c r="A14" s="21" t="s">
        <v>48</v>
      </c>
      <c r="B14" s="21">
        <v>3</v>
      </c>
      <c r="C14" s="21">
        <v>3</v>
      </c>
      <c r="D14" s="21">
        <v>14</v>
      </c>
      <c r="E14" s="21">
        <v>8</v>
      </c>
      <c r="G14" s="28">
        <f t="shared" si="0"/>
        <v>4.666666666666667</v>
      </c>
      <c r="J14" s="21">
        <v>1</v>
      </c>
      <c r="K14" s="21">
        <v>3</v>
      </c>
      <c r="L14" s="21">
        <v>4</v>
      </c>
      <c r="O14" s="21">
        <v>7.4</v>
      </c>
      <c r="P14" s="21">
        <v>63</v>
      </c>
      <c r="Q14" s="21">
        <v>3</v>
      </c>
      <c r="R14" s="29">
        <f t="shared" si="1"/>
        <v>21</v>
      </c>
      <c r="S14" s="28">
        <f t="shared" si="2"/>
        <v>8.5135135135135123</v>
      </c>
      <c r="T14" s="29">
        <f t="shared" si="3"/>
        <v>15.333333333333334</v>
      </c>
      <c r="U14" s="30">
        <v>2</v>
      </c>
      <c r="V14" s="33" t="s">
        <v>23</v>
      </c>
      <c r="W14" s="32">
        <v>53</v>
      </c>
    </row>
    <row r="15" spans="1:23" ht="14.25" customHeight="1" x14ac:dyDescent="0.7">
      <c r="A15" s="21" t="s">
        <v>50</v>
      </c>
      <c r="B15" s="21">
        <v>5</v>
      </c>
      <c r="C15" s="21">
        <v>2</v>
      </c>
      <c r="D15" s="21">
        <v>41</v>
      </c>
      <c r="E15" s="21">
        <v>25</v>
      </c>
      <c r="G15" s="28">
        <f t="shared" si="0"/>
        <v>20.5</v>
      </c>
      <c r="K15" s="21">
        <v>2</v>
      </c>
      <c r="L15" s="21">
        <v>2</v>
      </c>
      <c r="O15" s="21">
        <v>23.2</v>
      </c>
      <c r="P15" s="21">
        <v>123</v>
      </c>
      <c r="Q15" s="21">
        <v>8</v>
      </c>
      <c r="R15" s="29">
        <f t="shared" si="1"/>
        <v>15.375</v>
      </c>
      <c r="S15" s="28">
        <f t="shared" si="2"/>
        <v>5.3017241379310347</v>
      </c>
      <c r="T15" s="29">
        <f t="shared" si="3"/>
        <v>17.5</v>
      </c>
      <c r="U15" s="30">
        <v>5</v>
      </c>
      <c r="V15" s="33" t="s">
        <v>23</v>
      </c>
      <c r="W15" s="32">
        <v>21</v>
      </c>
    </row>
    <row r="16" spans="1:23" ht="14.25" customHeight="1" x14ac:dyDescent="0.7">
      <c r="A16" s="21" t="s">
        <v>58</v>
      </c>
      <c r="B16" s="21">
        <v>3</v>
      </c>
      <c r="C16" s="21">
        <v>3</v>
      </c>
      <c r="D16" s="21">
        <v>34</v>
      </c>
      <c r="E16" s="21">
        <v>30</v>
      </c>
      <c r="F16" s="21">
        <v>1</v>
      </c>
      <c r="G16" s="28">
        <f t="shared" si="0"/>
        <v>17</v>
      </c>
      <c r="O16" s="21">
        <v>1</v>
      </c>
      <c r="P16" s="21">
        <v>15</v>
      </c>
      <c r="Q16" s="21">
        <v>0</v>
      </c>
      <c r="R16" s="29" t="str">
        <f t="shared" si="1"/>
        <v xml:space="preserve"> </v>
      </c>
      <c r="S16" s="28">
        <f t="shared" si="2"/>
        <v>15</v>
      </c>
      <c r="T16" s="29" t="str">
        <f t="shared" si="3"/>
        <v xml:space="preserve"> </v>
      </c>
      <c r="U16" s="30"/>
      <c r="V16" s="31"/>
      <c r="W16" s="32"/>
    </row>
    <row r="17" spans="1:23" ht="14.25" customHeight="1" x14ac:dyDescent="0.7">
      <c r="A17" s="21" t="s">
        <v>63</v>
      </c>
      <c r="B17" s="21">
        <v>8</v>
      </c>
      <c r="C17" s="21">
        <v>6</v>
      </c>
      <c r="D17" s="21">
        <v>91</v>
      </c>
      <c r="E17" s="21">
        <v>41</v>
      </c>
      <c r="G17" s="28">
        <f t="shared" si="0"/>
        <v>15.166666666666666</v>
      </c>
      <c r="J17" s="21">
        <v>1</v>
      </c>
      <c r="K17" s="21">
        <v>4</v>
      </c>
      <c r="L17" s="21">
        <v>2</v>
      </c>
      <c r="O17" s="21">
        <v>38</v>
      </c>
      <c r="P17" s="21">
        <v>175</v>
      </c>
      <c r="Q17" s="21">
        <v>8</v>
      </c>
      <c r="R17" s="29">
        <f t="shared" si="1"/>
        <v>21.875</v>
      </c>
      <c r="S17" s="28">
        <f t="shared" si="2"/>
        <v>4.6052631578947372</v>
      </c>
      <c r="T17" s="29">
        <f t="shared" si="3"/>
        <v>28.5</v>
      </c>
      <c r="U17" s="30">
        <v>2</v>
      </c>
      <c r="V17" s="33" t="s">
        <v>23</v>
      </c>
      <c r="W17" s="32">
        <v>15</v>
      </c>
    </row>
    <row r="18" spans="1:23" ht="14.25" customHeight="1" x14ac:dyDescent="0.7">
      <c r="A18" s="21" t="s">
        <v>71</v>
      </c>
      <c r="B18" s="21">
        <v>3</v>
      </c>
      <c r="C18" s="21">
        <v>3</v>
      </c>
      <c r="D18" s="21">
        <v>161</v>
      </c>
      <c r="E18" s="21">
        <v>100</v>
      </c>
      <c r="F18" s="21">
        <v>2</v>
      </c>
      <c r="G18" s="28">
        <f t="shared" si="0"/>
        <v>161</v>
      </c>
      <c r="H18" s="21">
        <v>1</v>
      </c>
      <c r="I18" s="21">
        <v>1</v>
      </c>
      <c r="K18" s="21">
        <v>1</v>
      </c>
      <c r="O18" s="21">
        <v>19</v>
      </c>
      <c r="P18" s="21">
        <v>75</v>
      </c>
      <c r="Q18" s="21">
        <v>5</v>
      </c>
      <c r="R18" s="29">
        <f t="shared" si="1"/>
        <v>15</v>
      </c>
      <c r="S18" s="28">
        <f t="shared" si="2"/>
        <v>3.9473684210526314</v>
      </c>
      <c r="T18" s="29">
        <f t="shared" si="3"/>
        <v>22.8</v>
      </c>
      <c r="U18" s="30">
        <v>4</v>
      </c>
      <c r="V18" s="33" t="s">
        <v>23</v>
      </c>
      <c r="W18" s="32">
        <v>38</v>
      </c>
    </row>
    <row r="19" spans="1:23" ht="14.25" customHeight="1" x14ac:dyDescent="0.7">
      <c r="A19" s="21" t="s">
        <v>76</v>
      </c>
      <c r="B19" s="21">
        <v>3</v>
      </c>
      <c r="C19" s="21">
        <v>3</v>
      </c>
      <c r="D19" s="21">
        <v>50</v>
      </c>
      <c r="E19" s="21">
        <v>17</v>
      </c>
      <c r="F19" s="21">
        <v>1</v>
      </c>
      <c r="G19" s="28">
        <f t="shared" si="0"/>
        <v>25</v>
      </c>
      <c r="O19" s="21">
        <v>5</v>
      </c>
      <c r="P19" s="21">
        <v>37</v>
      </c>
      <c r="R19" s="29" t="str">
        <f t="shared" si="1"/>
        <v xml:space="preserve"> </v>
      </c>
      <c r="S19" s="28">
        <f t="shared" si="2"/>
        <v>7.4</v>
      </c>
      <c r="T19" s="29" t="str">
        <f t="shared" si="3"/>
        <v xml:space="preserve"> </v>
      </c>
      <c r="U19" s="30">
        <v>0</v>
      </c>
      <c r="V19" s="33" t="s">
        <v>23</v>
      </c>
      <c r="W19" s="32">
        <v>37</v>
      </c>
    </row>
    <row r="20" spans="1:23" ht="14.25" customHeight="1" x14ac:dyDescent="0.7">
      <c r="A20" s="21" t="s">
        <v>80</v>
      </c>
      <c r="B20" s="21">
        <v>9</v>
      </c>
      <c r="C20" s="21">
        <v>8</v>
      </c>
      <c r="D20" s="21">
        <v>213</v>
      </c>
      <c r="E20" s="21">
        <v>61</v>
      </c>
      <c r="F20" s="21">
        <v>1</v>
      </c>
      <c r="G20" s="28">
        <f t="shared" si="0"/>
        <v>30.428571428571427</v>
      </c>
      <c r="H20" s="21">
        <v>1</v>
      </c>
      <c r="K20" s="21">
        <v>1</v>
      </c>
      <c r="O20" s="21">
        <v>4.2</v>
      </c>
      <c r="P20" s="21">
        <v>230</v>
      </c>
      <c r="Q20" s="21">
        <v>10</v>
      </c>
      <c r="R20" s="29">
        <f t="shared" si="1"/>
        <v>23</v>
      </c>
      <c r="S20" s="28">
        <f t="shared" si="2"/>
        <v>54.761904761904759</v>
      </c>
      <c r="T20" s="29">
        <f t="shared" si="3"/>
        <v>2.6</v>
      </c>
      <c r="U20" s="30">
        <v>4</v>
      </c>
      <c r="V20" s="33" t="s">
        <v>23</v>
      </c>
      <c r="W20" s="32">
        <v>53</v>
      </c>
    </row>
    <row r="21" spans="1:23" ht="14.25" customHeight="1" x14ac:dyDescent="0.7">
      <c r="A21" s="21" t="s">
        <v>90</v>
      </c>
      <c r="B21" s="21">
        <v>6</v>
      </c>
      <c r="C21" s="21">
        <v>5</v>
      </c>
      <c r="D21" s="21">
        <v>58</v>
      </c>
      <c r="E21" s="21">
        <v>33</v>
      </c>
      <c r="G21" s="28">
        <f t="shared" si="0"/>
        <v>11.6</v>
      </c>
      <c r="K21" s="21">
        <v>4</v>
      </c>
      <c r="M21" s="21">
        <v>1</v>
      </c>
      <c r="O21" s="21">
        <v>0</v>
      </c>
      <c r="R21" s="29" t="str">
        <f t="shared" si="1"/>
        <v xml:space="preserve"> </v>
      </c>
      <c r="S21" s="28" t="str">
        <f t="shared" si="2"/>
        <v xml:space="preserve"> </v>
      </c>
      <c r="T21" s="29" t="str">
        <f t="shared" si="3"/>
        <v xml:space="preserve"> </v>
      </c>
      <c r="U21" s="30"/>
      <c r="V21" s="31"/>
      <c r="W21" s="32"/>
    </row>
    <row r="22" spans="1:23" ht="14.25" customHeight="1" x14ac:dyDescent="0.7">
      <c r="A22" s="21" t="s">
        <v>99</v>
      </c>
      <c r="B22" s="21">
        <v>3</v>
      </c>
      <c r="C22" s="21">
        <v>3</v>
      </c>
      <c r="D22" s="21">
        <v>57</v>
      </c>
      <c r="E22" s="21">
        <v>26</v>
      </c>
      <c r="F22" s="21">
        <v>1</v>
      </c>
      <c r="G22" s="28">
        <f t="shared" si="0"/>
        <v>28.5</v>
      </c>
      <c r="K22" s="21">
        <v>1</v>
      </c>
      <c r="O22" s="21">
        <v>10</v>
      </c>
      <c r="P22" s="21">
        <v>44</v>
      </c>
      <c r="Q22" s="21">
        <v>5</v>
      </c>
      <c r="R22" s="29">
        <f t="shared" si="1"/>
        <v>8.8000000000000007</v>
      </c>
      <c r="S22" s="28">
        <f t="shared" si="2"/>
        <v>4.4000000000000004</v>
      </c>
      <c r="T22" s="29">
        <f t="shared" si="3"/>
        <v>12</v>
      </c>
      <c r="U22" s="30">
        <v>4</v>
      </c>
      <c r="V22" s="33" t="s">
        <v>23</v>
      </c>
      <c r="W22" s="32">
        <v>23</v>
      </c>
    </row>
    <row r="23" spans="1:23" ht="14.25" customHeight="1" x14ac:dyDescent="0.7">
      <c r="A23" s="21" t="s">
        <v>107</v>
      </c>
      <c r="B23" s="21">
        <v>3</v>
      </c>
      <c r="C23" s="21">
        <v>2</v>
      </c>
      <c r="D23" s="21">
        <v>0</v>
      </c>
      <c r="E23" s="21">
        <v>0</v>
      </c>
      <c r="F23" s="21">
        <v>0</v>
      </c>
      <c r="G23" s="28">
        <f t="shared" si="0"/>
        <v>0</v>
      </c>
      <c r="J23" s="21">
        <v>2</v>
      </c>
      <c r="O23" s="21">
        <v>0.4</v>
      </c>
      <c r="P23" s="21">
        <v>10</v>
      </c>
      <c r="Q23" s="21">
        <v>0</v>
      </c>
      <c r="R23" s="29" t="str">
        <f t="shared" si="1"/>
        <v xml:space="preserve"> </v>
      </c>
      <c r="S23" s="28">
        <f t="shared" si="2"/>
        <v>25</v>
      </c>
      <c r="T23" s="29" t="str">
        <f t="shared" si="3"/>
        <v xml:space="preserve"> </v>
      </c>
      <c r="U23" s="30">
        <v>0</v>
      </c>
      <c r="V23" s="33" t="s">
        <v>23</v>
      </c>
      <c r="W23" s="32">
        <v>10</v>
      </c>
    </row>
    <row r="24" spans="1:23" ht="14.25" customHeight="1" x14ac:dyDescent="0.7">
      <c r="A24" s="21" t="s">
        <v>109</v>
      </c>
      <c r="B24" s="21">
        <v>7</v>
      </c>
      <c r="C24" s="21">
        <v>7</v>
      </c>
      <c r="D24" s="21">
        <v>70</v>
      </c>
      <c r="E24" s="21">
        <v>27</v>
      </c>
      <c r="F24" s="21">
        <v>0</v>
      </c>
      <c r="G24" s="28">
        <f t="shared" si="0"/>
        <v>10</v>
      </c>
      <c r="J24" s="21">
        <v>2</v>
      </c>
      <c r="K24" s="21">
        <v>2</v>
      </c>
      <c r="O24" s="21">
        <v>3</v>
      </c>
      <c r="P24" s="21">
        <v>33</v>
      </c>
      <c r="Q24" s="21">
        <v>2</v>
      </c>
      <c r="R24" s="29">
        <f t="shared" si="1"/>
        <v>16.5</v>
      </c>
      <c r="S24" s="28">
        <f t="shared" si="2"/>
        <v>11</v>
      </c>
      <c r="T24" s="29">
        <f t="shared" si="3"/>
        <v>9</v>
      </c>
      <c r="U24" s="30">
        <v>1</v>
      </c>
      <c r="V24" s="33" t="s">
        <v>23</v>
      </c>
      <c r="W24" s="32">
        <v>6</v>
      </c>
    </row>
    <row r="25" spans="1:23" ht="14.25" customHeight="1" x14ac:dyDescent="0.55000000000000004">
      <c r="A25" s="21" t="s">
        <v>113</v>
      </c>
      <c r="B25" s="21">
        <v>1</v>
      </c>
      <c r="C25" s="21">
        <v>1</v>
      </c>
      <c r="D25" s="21">
        <v>2</v>
      </c>
      <c r="E25" s="21">
        <v>2</v>
      </c>
      <c r="G25" s="28">
        <f t="shared" si="0"/>
        <v>2</v>
      </c>
      <c r="K25" s="21">
        <v>1</v>
      </c>
      <c r="R25" s="34"/>
      <c r="S25" s="34"/>
      <c r="T25" s="34"/>
      <c r="U25" s="35"/>
      <c r="V25" s="36"/>
      <c r="W25" s="37"/>
    </row>
    <row r="26" spans="1:23" ht="14.25" customHeight="1" x14ac:dyDescent="0.7">
      <c r="A26" s="21" t="s">
        <v>115</v>
      </c>
      <c r="B26" s="21">
        <v>3</v>
      </c>
      <c r="C26" s="21">
        <v>3</v>
      </c>
      <c r="D26" s="21">
        <v>11</v>
      </c>
      <c r="E26" s="21">
        <v>10</v>
      </c>
      <c r="F26" s="21">
        <v>1</v>
      </c>
      <c r="G26" s="38">
        <f t="shared" si="0"/>
        <v>5.5</v>
      </c>
      <c r="J26" s="21">
        <v>1</v>
      </c>
      <c r="O26" s="21">
        <v>10</v>
      </c>
      <c r="P26" s="21">
        <v>96</v>
      </c>
      <c r="R26" s="22" t="str">
        <f t="shared" ref="R26:R27" si="4">IFERROR(P26/Q26," ")</f>
        <v xml:space="preserve"> </v>
      </c>
      <c r="S26" s="38">
        <f t="shared" ref="S26:S27" si="5">IFERROR(P26/O26," ")</f>
        <v>9.6</v>
      </c>
      <c r="T26" s="22" t="str">
        <f t="shared" ref="T26:T27" si="6">IFERROR(((TRUNC(O26)*6)+(MOD(O26,1)*10))/Q26," ")</f>
        <v xml:space="preserve"> </v>
      </c>
      <c r="U26" s="30">
        <v>0</v>
      </c>
      <c r="V26" s="33" t="s">
        <v>23</v>
      </c>
      <c r="W26" s="32">
        <v>30</v>
      </c>
    </row>
    <row r="27" spans="1:23" ht="14.25" customHeight="1" x14ac:dyDescent="0.7">
      <c r="A27" s="21" t="s">
        <v>118</v>
      </c>
      <c r="B27" s="21">
        <v>5</v>
      </c>
      <c r="C27" s="21">
        <v>1</v>
      </c>
      <c r="D27" s="21">
        <v>2</v>
      </c>
      <c r="E27" s="21">
        <v>2</v>
      </c>
      <c r="G27" s="38">
        <f t="shared" si="0"/>
        <v>2</v>
      </c>
      <c r="K27" s="21">
        <v>1</v>
      </c>
      <c r="L27" s="21">
        <v>1</v>
      </c>
      <c r="O27" s="21">
        <v>4.5</v>
      </c>
      <c r="P27" s="21">
        <v>141</v>
      </c>
      <c r="Q27" s="21">
        <v>11</v>
      </c>
      <c r="R27" s="22">
        <f t="shared" si="4"/>
        <v>12.818181818181818</v>
      </c>
      <c r="S27" s="38">
        <f t="shared" si="5"/>
        <v>31.333333333333332</v>
      </c>
      <c r="T27" s="22">
        <f t="shared" si="6"/>
        <v>2.6363636363636362</v>
      </c>
      <c r="U27" s="39">
        <v>3</v>
      </c>
      <c r="V27" s="40" t="s">
        <v>23</v>
      </c>
      <c r="W27" s="39">
        <v>21</v>
      </c>
    </row>
  </sheetData>
  <autoFilter ref="A1:W25" xr:uid="{00000000-0009-0000-0000-000002000000}"/>
  <mergeCells count="1">
    <mergeCell ref="U1:W1"/>
  </mergeCells>
  <dataValidations count="1">
    <dataValidation type="list" allowBlank="1" showErrorMessage="1" sqref="W2" xr:uid="{00000000-0002-0000-0200-000000000000}">
      <formula1>Player</formula1>
    </dataValidation>
  </dataValidation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2</vt:i4>
      </vt:variant>
    </vt:vector>
  </HeadingPairs>
  <TitlesOfParts>
    <vt:vector size="17" baseType="lpstr">
      <vt:lpstr>ALL TIME</vt:lpstr>
      <vt:lpstr>Career Achievements</vt:lpstr>
      <vt:lpstr>2024</vt:lpstr>
      <vt:lpstr>2023</vt:lpstr>
      <vt:lpstr>2022</vt:lpstr>
      <vt:lpstr>2021</vt:lpstr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Player</vt:lpstr>
      <vt:lpstr>'2024'!Print_Area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Phil Bourke</cp:lastModifiedBy>
  <cp:lastPrinted>2024-11-10T23:58:09Z</cp:lastPrinted>
  <dcterms:created xsi:type="dcterms:W3CDTF">2006-09-16T00:00:00Z</dcterms:created>
  <dcterms:modified xsi:type="dcterms:W3CDTF">2024-11-11T00:07:35Z</dcterms:modified>
</cp:coreProperties>
</file>