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adevine_cpp_edu/Documents/DBF/DBF 23-24/CPPDBF23-24/Aerodynamics/"/>
    </mc:Choice>
  </mc:AlternateContent>
  <xr:revisionPtr revIDLastSave="244" documentId="8_{6907828F-1F3F-4EFB-ACFA-965D0DC8D5E1}" xr6:coauthVersionLast="47" xr6:coauthVersionMax="47" xr10:uidLastSave="{D54A8270-DD41-48F1-BFA4-A1A0D85DD6AD}"/>
  <bookViews>
    <workbookView xWindow="-108" yWindow="-108" windowWidth="23256" windowHeight="12576" xr2:uid="{1B10792D-536A-42BD-9FD5-8D792EBE4E7C}"/>
  </bookViews>
  <sheets>
    <sheet name="Sheet1" sheetId="1" r:id="rId1"/>
    <sheet name="mass in 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5" i="1"/>
  <c r="E15" i="2"/>
  <c r="G15" i="2" s="1"/>
  <c r="F29" i="1"/>
  <c r="F30" i="1"/>
  <c r="E24" i="2"/>
  <c r="G24" i="2" s="1"/>
  <c r="G23" i="2"/>
  <c r="F23" i="2"/>
  <c r="G22" i="2"/>
  <c r="F22" i="2"/>
  <c r="E21" i="2"/>
  <c r="F21" i="2" s="1"/>
  <c r="E20" i="2"/>
  <c r="G20" i="2" s="1"/>
  <c r="G19" i="2"/>
  <c r="F19" i="2"/>
  <c r="G18" i="2"/>
  <c r="F18" i="2"/>
  <c r="G17" i="2"/>
  <c r="F17" i="2"/>
  <c r="G16" i="2"/>
  <c r="F16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F24" i="1"/>
  <c r="F21" i="1"/>
  <c r="F22" i="1"/>
  <c r="F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E25" i="2" l="1"/>
  <c r="E26" i="2" s="1"/>
  <c r="G21" i="2"/>
  <c r="G25" i="2"/>
  <c r="F20" i="2"/>
  <c r="E25" i="1"/>
  <c r="F20" i="1"/>
  <c r="F25" i="1" s="1"/>
  <c r="F26" i="1" l="1"/>
  <c r="E26" i="1" s="1"/>
  <c r="G27" i="2"/>
  <c r="E27" i="2" s="1"/>
</calcChain>
</file>

<file path=xl/sharedStrings.xml><?xml version="1.0" encoding="utf-8"?>
<sst xmlns="http://schemas.openxmlformats.org/spreadsheetml/2006/main" count="89" uniqueCount="35">
  <si>
    <t>Tail Wheel</t>
  </si>
  <si>
    <t>Main Wing</t>
  </si>
  <si>
    <t>Hstab + elevator</t>
  </si>
  <si>
    <t>Vstab + rudder</t>
  </si>
  <si>
    <t>main gear wheel left</t>
  </si>
  <si>
    <t xml:space="preserve">main gear wheel right </t>
  </si>
  <si>
    <t>Main Landing gear</t>
  </si>
  <si>
    <t>mass (g)</t>
  </si>
  <si>
    <t>mass (lb)</t>
  </si>
  <si>
    <t>Component</t>
  </si>
  <si>
    <t>dx</t>
  </si>
  <si>
    <t>dy</t>
  </si>
  <si>
    <t>dz</t>
  </si>
  <si>
    <t>Motor (with prop and adapter)</t>
  </si>
  <si>
    <t>fuselage + structure</t>
  </si>
  <si>
    <t>m*x</t>
  </si>
  <si>
    <t>Aileron servo left</t>
  </si>
  <si>
    <t>Aileron servo right</t>
  </si>
  <si>
    <t>Flap servo left</t>
  </si>
  <si>
    <t>Flap servo right</t>
  </si>
  <si>
    <t xml:space="preserve">Elevator servo </t>
  </si>
  <si>
    <t>Rudder servo</t>
  </si>
  <si>
    <t>Propulsion Battery</t>
  </si>
  <si>
    <t>Avionics Battery</t>
  </si>
  <si>
    <t>Phoenix Edge ESC</t>
  </si>
  <si>
    <t>Prop spinner</t>
  </si>
  <si>
    <t xml:space="preserve">Left flap </t>
  </si>
  <si>
    <t xml:space="preserve">Right flap </t>
  </si>
  <si>
    <t>%MAC</t>
  </si>
  <si>
    <t>Crew</t>
  </si>
  <si>
    <t>Mission 2</t>
  </si>
  <si>
    <t>Payload</t>
  </si>
  <si>
    <t>Mission 3</t>
  </si>
  <si>
    <t>Mission 1</t>
  </si>
  <si>
    <t>total mass(lb)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</si>
</sst>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CC24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3" fillId="2" borderId="0" xfId="0" applyFont="1" applyFill="1"/>
    <xf numFmtId="166" fontId="4" fillId="0" borderId="0" xfId="0" applyNumberFormat="1" applyFont="1"/>
    <xf numFmtId="0" fontId="4" fillId="0" borderId="1" xfId="0" applyFont="1" applyBorder="1"/>
    <xf numFmtId="0" fontId="3" fillId="0" borderId="1" xfId="0" applyFont="1" applyBorder="1"/>
    <xf numFmtId="0" fontId="4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2" fontId="4" fillId="0" borderId="2" xfId="0" applyNumberFormat="1" applyFont="1" applyBorder="1"/>
    <xf numFmtId="2" fontId="4" fillId="0" borderId="1" xfId="0" applyNumberFormat="1" applyFont="1" applyBorder="1"/>
    <xf numFmtId="0" fontId="3" fillId="2" borderId="6" xfId="0" applyFont="1" applyFill="1" applyBorder="1"/>
    <xf numFmtId="0" fontId="4" fillId="0" borderId="7" xfId="0" applyFont="1" applyBorder="1"/>
    <xf numFmtId="0" fontId="3" fillId="0" borderId="7" xfId="0" applyFont="1" applyBorder="1"/>
    <xf numFmtId="2" fontId="4" fillId="0" borderId="7" xfId="0" applyNumberFormat="1" applyFont="1" applyBorder="1"/>
    <xf numFmtId="0" fontId="2" fillId="0" borderId="0" xfId="0" applyFont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3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CC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21CF-0F7D-4359-B2EC-904F0BC548BD}">
  <dimension ref="A1:K38"/>
  <sheetViews>
    <sheetView tabSelected="1" topLeftCell="A17" zoomScaleNormal="100" workbookViewId="0">
      <selection activeCell="J36" sqref="J36"/>
    </sheetView>
  </sheetViews>
  <sheetFormatPr defaultRowHeight="14.4" x14ac:dyDescent="0.3"/>
  <cols>
    <col min="1" max="1" width="31.77734375" bestFit="1" customWidth="1"/>
    <col min="2" max="2" width="10" customWidth="1"/>
    <col min="3" max="3" width="11.21875" customWidth="1"/>
    <col min="4" max="4" width="13.88671875" customWidth="1"/>
    <col min="5" max="5" width="11.88671875" customWidth="1"/>
    <col min="6" max="6" width="0" hidden="1" customWidth="1"/>
    <col min="8" max="8" width="10.109375" bestFit="1" customWidth="1"/>
    <col min="9" max="9" width="7.77734375" customWidth="1"/>
    <col min="10" max="10" width="14.5546875" bestFit="1" customWidth="1"/>
    <col min="11" max="11" width="31" bestFit="1" customWidth="1"/>
    <col min="12" max="12" width="7.109375" bestFit="1" customWidth="1"/>
    <col min="13" max="13" width="6.6640625" bestFit="1" customWidth="1"/>
    <col min="14" max="14" width="10.109375" bestFit="1" customWidth="1"/>
    <col min="15" max="15" width="10.6640625" bestFit="1" customWidth="1"/>
    <col min="16" max="16" width="14.5546875" bestFit="1" customWidth="1"/>
  </cols>
  <sheetData>
    <row r="1" spans="1:6" ht="16.2" thickBot="1" x14ac:dyDescent="0.35">
      <c r="A1" s="28" t="s">
        <v>33</v>
      </c>
      <c r="B1" s="28"/>
      <c r="C1" s="28"/>
      <c r="D1" s="28"/>
      <c r="E1" s="28"/>
    </row>
    <row r="2" spans="1:6" ht="16.2" thickBot="1" x14ac:dyDescent="0.35">
      <c r="A2" s="12" t="s">
        <v>9</v>
      </c>
      <c r="B2" s="13" t="s">
        <v>10</v>
      </c>
      <c r="C2" s="13" t="s">
        <v>11</v>
      </c>
      <c r="D2" s="13" t="s">
        <v>12</v>
      </c>
      <c r="E2" s="14" t="s">
        <v>8</v>
      </c>
      <c r="F2" s="7" t="s">
        <v>15</v>
      </c>
    </row>
    <row r="3" spans="1:6" ht="15.6" x14ac:dyDescent="0.3">
      <c r="A3" s="11" t="s">
        <v>6</v>
      </c>
      <c r="B3" s="11">
        <v>14.74</v>
      </c>
      <c r="C3" s="11">
        <v>-7.2</v>
      </c>
      <c r="D3" s="11">
        <v>0</v>
      </c>
      <c r="E3" s="15">
        <v>0.23127753303964757</v>
      </c>
      <c r="F3" s="3">
        <f>E3*B3</f>
        <v>3.4090308370044053</v>
      </c>
    </row>
    <row r="4" spans="1:6" ht="15.6" x14ac:dyDescent="0.3">
      <c r="A4" s="9" t="s">
        <v>1</v>
      </c>
      <c r="B4" s="9">
        <v>19.649999999999999</v>
      </c>
      <c r="C4" s="9">
        <v>3.49</v>
      </c>
      <c r="D4" s="9">
        <v>0</v>
      </c>
      <c r="E4" s="16">
        <v>0.95594713656387664</v>
      </c>
      <c r="F4" s="3">
        <f>E4*B4</f>
        <v>18.784361233480176</v>
      </c>
    </row>
    <row r="5" spans="1:6" ht="15.6" x14ac:dyDescent="0.3">
      <c r="A5" s="9" t="s">
        <v>26</v>
      </c>
      <c r="B5" s="9">
        <v>24.74</v>
      </c>
      <c r="C5" s="9">
        <v>2.0499999999999998</v>
      </c>
      <c r="D5" s="9">
        <v>13.99</v>
      </c>
      <c r="E5" s="16">
        <v>0.12334801762114538</v>
      </c>
      <c r="F5" s="3">
        <f>E5*B5</f>
        <v>3.0516299559471363</v>
      </c>
    </row>
    <row r="6" spans="1:6" ht="15.6" x14ac:dyDescent="0.3">
      <c r="A6" s="9" t="s">
        <v>27</v>
      </c>
      <c r="B6" s="9">
        <v>24.74</v>
      </c>
      <c r="C6" s="9">
        <v>2.0499999999999998</v>
      </c>
      <c r="D6" s="9">
        <v>-13.99</v>
      </c>
      <c r="E6" s="16">
        <v>0.12334801762114538</v>
      </c>
      <c r="F6" s="3">
        <f>E6*B6</f>
        <v>3.0516299559471363</v>
      </c>
    </row>
    <row r="7" spans="1:6" ht="15.6" x14ac:dyDescent="0.3">
      <c r="A7" s="9" t="s">
        <v>0</v>
      </c>
      <c r="B7" s="9">
        <v>44.73</v>
      </c>
      <c r="C7" s="9">
        <v>-4.33</v>
      </c>
      <c r="D7" s="9">
        <v>0</v>
      </c>
      <c r="E7" s="16">
        <v>0.12555066079295155</v>
      </c>
      <c r="F7" s="3">
        <f>E7*B7</f>
        <v>5.6158810572687221</v>
      </c>
    </row>
    <row r="8" spans="1:6" ht="15.6" x14ac:dyDescent="0.3">
      <c r="A8" s="9" t="s">
        <v>2</v>
      </c>
      <c r="B8" s="9">
        <v>58.4</v>
      </c>
      <c r="C8" s="9">
        <v>1.49</v>
      </c>
      <c r="D8" s="9">
        <v>0</v>
      </c>
      <c r="E8" s="16">
        <v>0.29295154185022027</v>
      </c>
      <c r="F8" s="3">
        <f>E8*B8</f>
        <v>17.108370044052862</v>
      </c>
    </row>
    <row r="9" spans="1:6" ht="15.6" x14ac:dyDescent="0.3">
      <c r="A9" s="9" t="s">
        <v>16</v>
      </c>
      <c r="B9" s="9">
        <v>20.02</v>
      </c>
      <c r="C9" s="9">
        <v>3.57</v>
      </c>
      <c r="D9" s="9">
        <v>28.87</v>
      </c>
      <c r="E9" s="16">
        <v>5.5066079295154183E-2</v>
      </c>
      <c r="F9" s="3">
        <f>E9*B9</f>
        <v>1.1024229074889866</v>
      </c>
    </row>
    <row r="10" spans="1:6" ht="15.6" x14ac:dyDescent="0.3">
      <c r="A10" s="9" t="s">
        <v>17</v>
      </c>
      <c r="B10" s="9">
        <v>20.02</v>
      </c>
      <c r="C10" s="9">
        <v>3.57</v>
      </c>
      <c r="D10" s="9">
        <v>-28.87</v>
      </c>
      <c r="E10" s="16">
        <v>5.5066079295154183E-2</v>
      </c>
      <c r="F10" s="3">
        <f>E10*B10</f>
        <v>1.1024229074889866</v>
      </c>
    </row>
    <row r="11" spans="1:6" ht="15.6" x14ac:dyDescent="0.3">
      <c r="A11" s="9" t="s">
        <v>18</v>
      </c>
      <c r="B11" s="9">
        <v>21.81</v>
      </c>
      <c r="C11" s="9">
        <v>3.29</v>
      </c>
      <c r="D11" s="9">
        <v>11.96</v>
      </c>
      <c r="E11" s="16">
        <v>5.5066079295154183E-2</v>
      </c>
      <c r="F11" s="3">
        <f>E11*B11</f>
        <v>1.2009911894273126</v>
      </c>
    </row>
    <row r="12" spans="1:6" ht="15.6" x14ac:dyDescent="0.3">
      <c r="A12" s="9" t="s">
        <v>19</v>
      </c>
      <c r="B12" s="9">
        <v>21.81</v>
      </c>
      <c r="C12" s="9">
        <v>3.29</v>
      </c>
      <c r="D12" s="9">
        <v>-11.96</v>
      </c>
      <c r="E12" s="16">
        <v>5.5066079295154183E-2</v>
      </c>
      <c r="F12" s="3">
        <f>E12*B12</f>
        <v>1.2009911894273126</v>
      </c>
    </row>
    <row r="13" spans="1:6" ht="15.6" x14ac:dyDescent="0.3">
      <c r="A13" s="9" t="s">
        <v>20</v>
      </c>
      <c r="B13" s="9">
        <v>58.26</v>
      </c>
      <c r="C13" s="9">
        <v>1.49</v>
      </c>
      <c r="D13" s="9">
        <v>2.31</v>
      </c>
      <c r="E13" s="16">
        <v>5.5066079295154183E-2</v>
      </c>
      <c r="F13" s="3">
        <f>E13*B13</f>
        <v>3.2081497797356824</v>
      </c>
    </row>
    <row r="14" spans="1:6" ht="15.6" x14ac:dyDescent="0.3">
      <c r="A14" s="9" t="s">
        <v>21</v>
      </c>
      <c r="B14" s="9">
        <v>58.26</v>
      </c>
      <c r="C14" s="9">
        <v>1.49</v>
      </c>
      <c r="D14" s="9">
        <v>0</v>
      </c>
      <c r="E14" s="16">
        <v>5.5066079295154183E-2</v>
      </c>
      <c r="F14" s="3">
        <f>E14*B14</f>
        <v>3.2081497797356824</v>
      </c>
    </row>
    <row r="15" spans="1:6" ht="15.6" x14ac:dyDescent="0.3">
      <c r="A15" s="9" t="s">
        <v>13</v>
      </c>
      <c r="B15" s="9">
        <v>4.0599999999999996</v>
      </c>
      <c r="C15" s="9">
        <v>0</v>
      </c>
      <c r="D15" s="9">
        <v>0</v>
      </c>
      <c r="E15" s="16">
        <v>1.4383259911894273</v>
      </c>
      <c r="F15" s="3">
        <f>E15*B15</f>
        <v>5.8396035242290738</v>
      </c>
    </row>
    <row r="16" spans="1:6" ht="15.6" x14ac:dyDescent="0.3">
      <c r="A16" s="9" t="s">
        <v>22</v>
      </c>
      <c r="B16" s="9">
        <v>24</v>
      </c>
      <c r="C16" s="9">
        <v>-0.25</v>
      </c>
      <c r="D16" s="9">
        <v>0</v>
      </c>
      <c r="E16" s="16">
        <v>1.6475770925110131</v>
      </c>
      <c r="F16" s="3">
        <f>E16*B16</f>
        <v>39.541850220264315</v>
      </c>
    </row>
    <row r="17" spans="1:11" ht="15.6" x14ac:dyDescent="0.3">
      <c r="A17" s="9" t="s">
        <v>23</v>
      </c>
      <c r="B17" s="9">
        <v>14.95</v>
      </c>
      <c r="C17" s="9">
        <v>0.78</v>
      </c>
      <c r="D17" s="9">
        <v>0</v>
      </c>
      <c r="E17" s="16">
        <v>0.31277533039647576</v>
      </c>
      <c r="F17" s="3">
        <f>E17*B17</f>
        <v>4.6759911894273127</v>
      </c>
    </row>
    <row r="18" spans="1:11" ht="15.6" x14ac:dyDescent="0.3">
      <c r="A18" s="9" t="s">
        <v>3</v>
      </c>
      <c r="B18" s="9">
        <v>58.1</v>
      </c>
      <c r="C18" s="9">
        <v>6.35</v>
      </c>
      <c r="D18" s="9">
        <v>0</v>
      </c>
      <c r="E18" s="16">
        <v>0.11674008810572688</v>
      </c>
      <c r="F18" s="3">
        <f>E18*B18</f>
        <v>6.7825991189427315</v>
      </c>
    </row>
    <row r="19" spans="1:11" ht="15.6" x14ac:dyDescent="0.3">
      <c r="A19" s="9" t="s">
        <v>14</v>
      </c>
      <c r="B19" s="9">
        <v>28.76</v>
      </c>
      <c r="C19" s="9">
        <v>0.77</v>
      </c>
      <c r="D19" s="9">
        <v>0</v>
      </c>
      <c r="E19" s="16">
        <v>1.5616740088105727</v>
      </c>
      <c r="F19" s="3">
        <f>E19*B19</f>
        <v>44.913744493392073</v>
      </c>
    </row>
    <row r="20" spans="1:11" ht="15.6" x14ac:dyDescent="0.3">
      <c r="A20" s="9" t="s">
        <v>5</v>
      </c>
      <c r="B20" s="9">
        <v>14.74</v>
      </c>
      <c r="C20" s="9">
        <v>-7.2</v>
      </c>
      <c r="D20" s="9">
        <v>-7.97</v>
      </c>
      <c r="E20" s="16">
        <v>0.19383259911894274</v>
      </c>
      <c r="F20" s="3">
        <f>E20*B20</f>
        <v>2.8570925110132159</v>
      </c>
    </row>
    <row r="21" spans="1:11" ht="15.6" x14ac:dyDescent="0.3">
      <c r="A21" s="9" t="s">
        <v>4</v>
      </c>
      <c r="B21" s="9">
        <v>14.74</v>
      </c>
      <c r="C21" s="9">
        <v>-7.2</v>
      </c>
      <c r="D21" s="9">
        <v>7.97</v>
      </c>
      <c r="E21" s="16">
        <v>0.19383259911894274</v>
      </c>
      <c r="F21" s="3">
        <f>E21*B21</f>
        <v>2.8570925110132159</v>
      </c>
    </row>
    <row r="22" spans="1:11" ht="15.6" x14ac:dyDescent="0.3">
      <c r="A22" s="9" t="s">
        <v>24</v>
      </c>
      <c r="B22" s="9">
        <v>6.45</v>
      </c>
      <c r="C22" s="9">
        <v>0</v>
      </c>
      <c r="D22" s="9">
        <v>0</v>
      </c>
      <c r="E22" s="16">
        <v>0.27092511013215859</v>
      </c>
      <c r="F22" s="3">
        <f>E22*B22</f>
        <v>1.7474669603524229</v>
      </c>
    </row>
    <row r="23" spans="1:11" ht="15.6" x14ac:dyDescent="0.3">
      <c r="A23" s="9" t="s">
        <v>25</v>
      </c>
      <c r="B23" s="9">
        <v>1</v>
      </c>
      <c r="C23" s="9">
        <v>0</v>
      </c>
      <c r="D23" s="9">
        <v>0</v>
      </c>
      <c r="E23" s="16">
        <v>9.0308370044052858E-2</v>
      </c>
      <c r="F23" s="3">
        <f>E23*B23</f>
        <v>9.0308370044052858E-2</v>
      </c>
    </row>
    <row r="24" spans="1:11" ht="15.6" x14ac:dyDescent="0.3">
      <c r="A24" s="9" t="s">
        <v>29</v>
      </c>
      <c r="B24" s="9">
        <v>10.4</v>
      </c>
      <c r="C24" s="9">
        <v>-0.4</v>
      </c>
      <c r="D24" s="9">
        <v>0</v>
      </c>
      <c r="E24" s="16">
        <v>0.17</v>
      </c>
      <c r="F24" s="3">
        <f>E24*B24</f>
        <v>1.7680000000000002</v>
      </c>
    </row>
    <row r="25" spans="1:11" ht="15.6" x14ac:dyDescent="0.3">
      <c r="A25" s="9"/>
      <c r="B25" s="9"/>
      <c r="C25" s="9"/>
      <c r="D25" s="9" t="s">
        <v>34</v>
      </c>
      <c r="E25" s="16">
        <f>SUM(E3:E23)</f>
        <v>8.0088105726872243</v>
      </c>
      <c r="F25" s="3">
        <f>SUM(F3:F24)</f>
        <v>173.11777973568277</v>
      </c>
    </row>
    <row r="26" spans="1:11" ht="16.2" thickBot="1" x14ac:dyDescent="0.35">
      <c r="A26" s="18"/>
      <c r="B26" s="18"/>
      <c r="C26" s="18"/>
      <c r="D26" s="19" t="s">
        <v>28</v>
      </c>
      <c r="E26" s="20">
        <f>(F26-B4)/10*100</f>
        <v>19.65916391639162</v>
      </c>
      <c r="F26" s="3">
        <f>F25/SUM(E25)</f>
        <v>21.615916391639161</v>
      </c>
    </row>
    <row r="27" spans="1:11" ht="15" thickBot="1" x14ac:dyDescent="0.35">
      <c r="A27" s="22" t="s">
        <v>30</v>
      </c>
      <c r="B27" s="23"/>
      <c r="C27" s="23"/>
      <c r="D27" s="23"/>
      <c r="E27" s="23"/>
      <c r="F27" s="24"/>
    </row>
    <row r="28" spans="1:11" ht="16.2" thickBot="1" x14ac:dyDescent="0.35">
      <c r="A28" s="12" t="s">
        <v>9</v>
      </c>
      <c r="B28" s="13" t="s">
        <v>10</v>
      </c>
      <c r="C28" s="13" t="s">
        <v>11</v>
      </c>
      <c r="D28" s="13" t="s">
        <v>12</v>
      </c>
      <c r="E28" s="14" t="s">
        <v>8</v>
      </c>
      <c r="F28" s="17" t="s">
        <v>15</v>
      </c>
    </row>
    <row r="29" spans="1:11" ht="15.6" x14ac:dyDescent="0.3">
      <c r="A29" s="11" t="s">
        <v>31</v>
      </c>
      <c r="B29" s="11">
        <v>26</v>
      </c>
      <c r="C29" s="11">
        <v>0.5</v>
      </c>
      <c r="D29" s="11">
        <v>0</v>
      </c>
      <c r="E29" s="15">
        <v>5</v>
      </c>
      <c r="F29" s="11">
        <f>E29*B29</f>
        <v>130</v>
      </c>
      <c r="H29" s="29"/>
      <c r="I29" s="30"/>
      <c r="J29" s="29"/>
      <c r="K29" s="21"/>
    </row>
    <row r="30" spans="1:11" ht="15.6" x14ac:dyDescent="0.3">
      <c r="A30" s="9" t="s">
        <v>22</v>
      </c>
      <c r="B30" s="9">
        <v>14.95</v>
      </c>
      <c r="C30" s="9">
        <v>-0.25</v>
      </c>
      <c r="D30" s="9">
        <v>0</v>
      </c>
      <c r="E30" s="16">
        <v>1.6475770925110131</v>
      </c>
      <c r="F30" s="9">
        <f>E30*B30</f>
        <v>24.631277533039647</v>
      </c>
      <c r="H30" s="31"/>
      <c r="I30" s="30"/>
      <c r="J30" s="29"/>
    </row>
    <row r="31" spans="1:11" ht="15.6" x14ac:dyDescent="0.3">
      <c r="A31" s="9"/>
      <c r="B31" s="9"/>
      <c r="C31" s="9"/>
      <c r="D31" s="9" t="s">
        <v>34</v>
      </c>
      <c r="E31" s="9">
        <v>13.008810572687224</v>
      </c>
      <c r="F31" s="9">
        <v>288.20720704845814</v>
      </c>
      <c r="H31" s="32"/>
      <c r="I31" s="32"/>
      <c r="J31" s="32"/>
    </row>
    <row r="32" spans="1:11" ht="16.2" thickBot="1" x14ac:dyDescent="0.35">
      <c r="A32" s="9"/>
      <c r="B32" s="9"/>
      <c r="C32" s="9"/>
      <c r="D32" s="10" t="s">
        <v>28</v>
      </c>
      <c r="E32" s="9">
        <v>25.047700643413506</v>
      </c>
      <c r="F32" s="9">
        <v>22.154770064341349</v>
      </c>
    </row>
    <row r="33" spans="1:6" ht="16.2" thickBot="1" x14ac:dyDescent="0.35">
      <c r="A33" s="25" t="s">
        <v>32</v>
      </c>
      <c r="B33" s="26"/>
      <c r="C33" s="26"/>
      <c r="D33" s="26"/>
      <c r="E33" s="26"/>
      <c r="F33" s="27"/>
    </row>
    <row r="34" spans="1:6" ht="16.2" thickBot="1" x14ac:dyDescent="0.35">
      <c r="A34" s="12" t="s">
        <v>9</v>
      </c>
      <c r="B34" s="13" t="s">
        <v>10</v>
      </c>
      <c r="C34" s="13" t="s">
        <v>11</v>
      </c>
      <c r="D34" s="13" t="s">
        <v>12</v>
      </c>
      <c r="E34" s="14" t="s">
        <v>8</v>
      </c>
      <c r="F34" s="17" t="s">
        <v>15</v>
      </c>
    </row>
    <row r="35" spans="1:6" ht="15.6" x14ac:dyDescent="0.3">
      <c r="A35" s="11" t="s">
        <v>31</v>
      </c>
      <c r="B35" s="11">
        <v>30</v>
      </c>
      <c r="C35" s="11">
        <v>0.5</v>
      </c>
      <c r="D35" s="11">
        <v>0</v>
      </c>
      <c r="E35" s="15">
        <v>2.9</v>
      </c>
      <c r="F35" s="11">
        <f>E35*B35</f>
        <v>87</v>
      </c>
    </row>
    <row r="36" spans="1:6" ht="15.6" x14ac:dyDescent="0.3">
      <c r="A36" s="9" t="s">
        <v>22</v>
      </c>
      <c r="B36" s="9">
        <v>14.95</v>
      </c>
      <c r="C36" s="9">
        <v>-0.25</v>
      </c>
      <c r="D36" s="9">
        <v>0</v>
      </c>
      <c r="E36" s="16">
        <v>0.85499999999999998</v>
      </c>
      <c r="F36" s="9">
        <f>E36*B36</f>
        <v>12.782249999999999</v>
      </c>
    </row>
    <row r="37" spans="1:6" ht="15.6" x14ac:dyDescent="0.3">
      <c r="A37" s="9"/>
      <c r="B37" s="9"/>
      <c r="C37" s="9"/>
      <c r="D37" s="9" t="s">
        <v>34</v>
      </c>
      <c r="E37" s="9">
        <v>11.078810572687226</v>
      </c>
      <c r="F37" s="9">
        <v>288.20720704845814</v>
      </c>
    </row>
    <row r="38" spans="1:6" ht="15.6" x14ac:dyDescent="0.3">
      <c r="A38" s="9"/>
      <c r="B38" s="9"/>
      <c r="C38" s="9"/>
      <c r="D38" s="10" t="s">
        <v>28</v>
      </c>
      <c r="E38" s="9">
        <v>30.36</v>
      </c>
      <c r="F38" s="9">
        <v>22.154770064341349</v>
      </c>
    </row>
  </sheetData>
  <mergeCells count="3">
    <mergeCell ref="A27:F27"/>
    <mergeCell ref="A33:F33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7376-273C-46CB-8CCD-CF75C943A158}">
  <dimension ref="A1:M32"/>
  <sheetViews>
    <sheetView zoomScaleNormal="100" workbookViewId="0">
      <selection activeCell="F16" sqref="F16"/>
    </sheetView>
  </sheetViews>
  <sheetFormatPr defaultRowHeight="14.4" x14ac:dyDescent="0.3"/>
  <cols>
    <col min="1" max="1" width="31.77734375" bestFit="1" customWidth="1"/>
    <col min="2" max="2" width="10" customWidth="1"/>
    <col min="3" max="3" width="11.21875" customWidth="1"/>
    <col min="4" max="5" width="11.88671875" customWidth="1"/>
    <col min="6" max="6" width="12.21875" customWidth="1"/>
  </cols>
  <sheetData>
    <row r="1" spans="1:7" ht="15.6" x14ac:dyDescent="0.3">
      <c r="A1" s="7" t="s">
        <v>9</v>
      </c>
      <c r="B1" s="7" t="s">
        <v>10</v>
      </c>
      <c r="C1" s="7" t="s">
        <v>11</v>
      </c>
      <c r="D1" s="7" t="s">
        <v>12</v>
      </c>
      <c r="E1" s="7" t="s">
        <v>7</v>
      </c>
      <c r="F1" s="7" t="s">
        <v>8</v>
      </c>
      <c r="G1" s="7" t="s">
        <v>15</v>
      </c>
    </row>
    <row r="2" spans="1:7" ht="15.6" x14ac:dyDescent="0.3">
      <c r="A2" s="3" t="s">
        <v>6</v>
      </c>
      <c r="B2" s="3">
        <v>14.74</v>
      </c>
      <c r="C2" s="3">
        <v>-7.2</v>
      </c>
      <c r="D2" s="3">
        <v>0</v>
      </c>
      <c r="E2" s="3">
        <v>105</v>
      </c>
      <c r="F2" s="8">
        <f>E2/454</f>
        <v>0.23127753303964757</v>
      </c>
      <c r="G2" s="6">
        <f>E2*B2</f>
        <v>1547.7</v>
      </c>
    </row>
    <row r="3" spans="1:7" ht="15.6" x14ac:dyDescent="0.3">
      <c r="A3" s="3" t="s">
        <v>1</v>
      </c>
      <c r="B3" s="3">
        <v>19.649999999999999</v>
      </c>
      <c r="C3" s="3">
        <v>3.49</v>
      </c>
      <c r="D3" s="3">
        <v>0</v>
      </c>
      <c r="E3" s="3">
        <v>434</v>
      </c>
      <c r="F3" s="8">
        <f>E3/454</f>
        <v>0.95594713656387664</v>
      </c>
      <c r="G3" s="6">
        <f>E3*B3</f>
        <v>8528.0999999999985</v>
      </c>
    </row>
    <row r="4" spans="1:7" ht="15.6" x14ac:dyDescent="0.3">
      <c r="A4" s="3" t="s">
        <v>26</v>
      </c>
      <c r="B4" s="3">
        <v>24.74</v>
      </c>
      <c r="C4" s="3">
        <v>2.0499999999999998</v>
      </c>
      <c r="D4" s="3">
        <v>13.99</v>
      </c>
      <c r="E4" s="3">
        <v>56</v>
      </c>
      <c r="F4" s="8">
        <f>E4/454</f>
        <v>0.12334801762114538</v>
      </c>
      <c r="G4" s="6">
        <f>E4*B4</f>
        <v>1385.4399999999998</v>
      </c>
    </row>
    <row r="5" spans="1:7" ht="15.6" x14ac:dyDescent="0.3">
      <c r="A5" s="3" t="s">
        <v>27</v>
      </c>
      <c r="B5" s="3">
        <v>24.74</v>
      </c>
      <c r="C5" s="3">
        <v>2.0499999999999998</v>
      </c>
      <c r="D5" s="3">
        <v>-13.99</v>
      </c>
      <c r="E5" s="3">
        <v>56</v>
      </c>
      <c r="F5" s="8">
        <f>E5/454</f>
        <v>0.12334801762114538</v>
      </c>
      <c r="G5" s="6">
        <f>E5*B5</f>
        <v>1385.4399999999998</v>
      </c>
    </row>
    <row r="6" spans="1:7" ht="15.6" x14ac:dyDescent="0.3">
      <c r="A6" s="3" t="s">
        <v>0</v>
      </c>
      <c r="B6" s="3">
        <v>44.73</v>
      </c>
      <c r="C6" s="3">
        <v>-4.33</v>
      </c>
      <c r="D6" s="3">
        <v>0</v>
      </c>
      <c r="E6" s="3">
        <v>57</v>
      </c>
      <c r="F6" s="8">
        <f>E6/454</f>
        <v>0.12555066079295155</v>
      </c>
      <c r="G6" s="6">
        <f>E6*B6</f>
        <v>2549.6099999999997</v>
      </c>
    </row>
    <row r="7" spans="1:7" ht="15.6" x14ac:dyDescent="0.3">
      <c r="A7" s="3" t="s">
        <v>2</v>
      </c>
      <c r="B7" s="3">
        <v>58.4</v>
      </c>
      <c r="C7" s="3">
        <v>1.49</v>
      </c>
      <c r="D7" s="3">
        <v>0</v>
      </c>
      <c r="E7" s="3">
        <v>133</v>
      </c>
      <c r="F7" s="8">
        <f>E7/454</f>
        <v>0.29295154185022027</v>
      </c>
      <c r="G7" s="6">
        <f>E7*B7</f>
        <v>7767.2</v>
      </c>
    </row>
    <row r="8" spans="1:7" ht="15.6" x14ac:dyDescent="0.3">
      <c r="A8" s="3" t="s">
        <v>16</v>
      </c>
      <c r="B8" s="3">
        <v>20.02</v>
      </c>
      <c r="C8" s="3">
        <v>3.57</v>
      </c>
      <c r="D8" s="3">
        <v>28.87</v>
      </c>
      <c r="E8" s="3">
        <v>25</v>
      </c>
      <c r="F8" s="8">
        <f>E8/454</f>
        <v>5.5066079295154183E-2</v>
      </c>
      <c r="G8" s="6">
        <f>E8*B8</f>
        <v>500.5</v>
      </c>
    </row>
    <row r="9" spans="1:7" ht="15.6" x14ac:dyDescent="0.3">
      <c r="A9" s="3" t="s">
        <v>17</v>
      </c>
      <c r="B9" s="3">
        <v>20.02</v>
      </c>
      <c r="C9" s="3">
        <v>3.57</v>
      </c>
      <c r="D9" s="3">
        <v>-28.87</v>
      </c>
      <c r="E9" s="3">
        <v>25</v>
      </c>
      <c r="F9" s="8">
        <f>E9/454</f>
        <v>5.5066079295154183E-2</v>
      </c>
      <c r="G9" s="6">
        <f>E9*B9</f>
        <v>500.5</v>
      </c>
    </row>
    <row r="10" spans="1:7" ht="15.6" x14ac:dyDescent="0.3">
      <c r="A10" s="3" t="s">
        <v>18</v>
      </c>
      <c r="B10" s="3">
        <v>21.81</v>
      </c>
      <c r="C10" s="3">
        <v>3.29</v>
      </c>
      <c r="D10" s="3">
        <v>11.96</v>
      </c>
      <c r="E10" s="3">
        <v>25</v>
      </c>
      <c r="F10" s="8">
        <f>E10/454</f>
        <v>5.5066079295154183E-2</v>
      </c>
      <c r="G10" s="6">
        <f>E10*B10</f>
        <v>545.25</v>
      </c>
    </row>
    <row r="11" spans="1:7" ht="15.6" x14ac:dyDescent="0.3">
      <c r="A11" s="3" t="s">
        <v>19</v>
      </c>
      <c r="B11" s="3">
        <v>21.81</v>
      </c>
      <c r="C11" s="3">
        <v>3.29</v>
      </c>
      <c r="D11" s="3">
        <v>-11.96</v>
      </c>
      <c r="E11" s="3">
        <v>25</v>
      </c>
      <c r="F11" s="8">
        <f>E11/454</f>
        <v>5.5066079295154183E-2</v>
      </c>
      <c r="G11" s="6">
        <f>E11*B11</f>
        <v>545.25</v>
      </c>
    </row>
    <row r="12" spans="1:7" ht="15.6" x14ac:dyDescent="0.3">
      <c r="A12" s="3" t="s">
        <v>20</v>
      </c>
      <c r="B12" s="3">
        <v>58.26</v>
      </c>
      <c r="C12" s="3">
        <v>1.49</v>
      </c>
      <c r="D12" s="3">
        <v>2.31</v>
      </c>
      <c r="E12" s="3">
        <v>25</v>
      </c>
      <c r="F12" s="8">
        <f>E12/454</f>
        <v>5.5066079295154183E-2</v>
      </c>
      <c r="G12" s="6">
        <f>E12*B12</f>
        <v>1456.5</v>
      </c>
    </row>
    <row r="13" spans="1:7" ht="15.6" x14ac:dyDescent="0.3">
      <c r="A13" s="3" t="s">
        <v>21</v>
      </c>
      <c r="B13" s="3">
        <v>58.26</v>
      </c>
      <c r="C13" s="3">
        <v>1.49</v>
      </c>
      <c r="D13" s="3">
        <v>0</v>
      </c>
      <c r="E13" s="3">
        <v>25</v>
      </c>
      <c r="F13" s="8">
        <f>E13/454</f>
        <v>5.5066079295154183E-2</v>
      </c>
      <c r="G13" s="6">
        <f>E13*B13</f>
        <v>1456.5</v>
      </c>
    </row>
    <row r="14" spans="1:7" ht="15.6" x14ac:dyDescent="0.3">
      <c r="A14" s="3" t="s">
        <v>13</v>
      </c>
      <c r="B14" s="3">
        <v>4.0599999999999996</v>
      </c>
      <c r="C14" s="3">
        <v>0</v>
      </c>
      <c r="D14" s="3">
        <v>0</v>
      </c>
      <c r="E14" s="3">
        <v>653</v>
      </c>
      <c r="F14" s="8">
        <f>E14/454</f>
        <v>1.4383259911894273</v>
      </c>
      <c r="G14" s="6">
        <f>E14*B14</f>
        <v>2651.18</v>
      </c>
    </row>
    <row r="15" spans="1:7" ht="15.6" x14ac:dyDescent="0.3">
      <c r="A15" s="3" t="s">
        <v>31</v>
      </c>
      <c r="B15" s="3">
        <v>30</v>
      </c>
      <c r="C15" s="3">
        <v>0</v>
      </c>
      <c r="D15" s="3">
        <v>0</v>
      </c>
      <c r="E15" s="3">
        <f>F15*454</f>
        <v>1316.6</v>
      </c>
      <c r="F15" s="8">
        <v>2.9</v>
      </c>
      <c r="G15" s="6">
        <f>E15*B15</f>
        <v>39498</v>
      </c>
    </row>
    <row r="16" spans="1:7" ht="15.6" x14ac:dyDescent="0.3">
      <c r="A16" s="3" t="s">
        <v>22</v>
      </c>
      <c r="B16" s="3">
        <v>14.95</v>
      </c>
      <c r="C16" s="3">
        <v>-0.25</v>
      </c>
      <c r="D16" s="3">
        <v>0</v>
      </c>
      <c r="E16" s="3">
        <v>388</v>
      </c>
      <c r="F16" s="8">
        <f>E16/454</f>
        <v>0.85462555066079293</v>
      </c>
      <c r="G16" s="6">
        <f>E16*B16</f>
        <v>5800.5999999999995</v>
      </c>
    </row>
    <row r="17" spans="1:13" ht="15.6" x14ac:dyDescent="0.3">
      <c r="A17" s="3" t="s">
        <v>23</v>
      </c>
      <c r="B17" s="3">
        <v>14.95</v>
      </c>
      <c r="C17" s="3">
        <v>0.78</v>
      </c>
      <c r="D17" s="3">
        <v>0</v>
      </c>
      <c r="E17" s="3">
        <v>142</v>
      </c>
      <c r="F17" s="8">
        <f>E17/454</f>
        <v>0.31277533039647576</v>
      </c>
      <c r="G17" s="6">
        <f>E17*B17</f>
        <v>2122.9</v>
      </c>
      <c r="J17" t="s">
        <v>7</v>
      </c>
      <c r="K17">
        <v>5029.7800000000007</v>
      </c>
      <c r="M17">
        <v>111324.072</v>
      </c>
    </row>
    <row r="18" spans="1:13" ht="15.6" x14ac:dyDescent="0.3">
      <c r="A18" s="3" t="s">
        <v>3</v>
      </c>
      <c r="B18" s="3">
        <v>58.1</v>
      </c>
      <c r="C18" s="3">
        <v>6.35</v>
      </c>
      <c r="D18" s="3">
        <v>0</v>
      </c>
      <c r="E18" s="3">
        <v>53</v>
      </c>
      <c r="F18" s="8">
        <f>E18/454</f>
        <v>0.11674008810572688</v>
      </c>
      <c r="G18" s="6">
        <f>E18*B18</f>
        <v>3079.3</v>
      </c>
      <c r="J18" t="s">
        <v>8</v>
      </c>
      <c r="K18">
        <v>11.078810572687226</v>
      </c>
    </row>
    <row r="19" spans="1:13" ht="15.6" x14ac:dyDescent="0.3">
      <c r="A19" s="3" t="s">
        <v>14</v>
      </c>
      <c r="B19" s="3">
        <v>28.76</v>
      </c>
      <c r="C19" s="3">
        <v>0.77</v>
      </c>
      <c r="D19" s="3">
        <v>0</v>
      </c>
      <c r="E19" s="3">
        <v>709</v>
      </c>
      <c r="F19" s="8">
        <f>E19/454</f>
        <v>1.5616740088105727</v>
      </c>
      <c r="G19" s="6">
        <f>E19*B19</f>
        <v>20390.84</v>
      </c>
      <c r="J19" t="s">
        <v>28</v>
      </c>
      <c r="K19">
        <v>24.829903097153334</v>
      </c>
      <c r="M19">
        <v>22.132990309715332</v>
      </c>
    </row>
    <row r="20" spans="1:13" ht="15.6" x14ac:dyDescent="0.3">
      <c r="A20" s="3" t="s">
        <v>5</v>
      </c>
      <c r="B20" s="3">
        <v>14.74</v>
      </c>
      <c r="C20" s="3">
        <v>-7.2</v>
      </c>
      <c r="D20" s="3">
        <v>-7.97</v>
      </c>
      <c r="E20" s="3">
        <f>176/2</f>
        <v>88</v>
      </c>
      <c r="F20" s="8">
        <f>E20/454</f>
        <v>0.19383259911894274</v>
      </c>
      <c r="G20" s="6">
        <f>E20*B20</f>
        <v>1297.1200000000001</v>
      </c>
    </row>
    <row r="21" spans="1:13" ht="15.6" x14ac:dyDescent="0.3">
      <c r="A21" s="3" t="s">
        <v>4</v>
      </c>
      <c r="B21" s="3">
        <v>14.74</v>
      </c>
      <c r="C21" s="3">
        <v>-7.2</v>
      </c>
      <c r="D21" s="3">
        <v>7.97</v>
      </c>
      <c r="E21" s="3">
        <f>176/2</f>
        <v>88</v>
      </c>
      <c r="F21" s="8">
        <f>E21/454</f>
        <v>0.19383259911894274</v>
      </c>
      <c r="G21" s="6">
        <f>E21*B21</f>
        <v>1297.1200000000001</v>
      </c>
    </row>
    <row r="22" spans="1:13" ht="15.6" x14ac:dyDescent="0.3">
      <c r="A22" s="3" t="s">
        <v>24</v>
      </c>
      <c r="B22" s="3">
        <v>6.45</v>
      </c>
      <c r="C22" s="3">
        <v>0</v>
      </c>
      <c r="D22" s="3">
        <v>0</v>
      </c>
      <c r="E22" s="3">
        <v>123</v>
      </c>
      <c r="F22" s="8">
        <f>E22/454</f>
        <v>0.27092511013215859</v>
      </c>
      <c r="G22" s="6">
        <f>E22*B22</f>
        <v>793.35</v>
      </c>
    </row>
    <row r="23" spans="1:13" ht="15.6" x14ac:dyDescent="0.3">
      <c r="A23" s="3" t="s">
        <v>25</v>
      </c>
      <c r="B23" s="3">
        <v>1</v>
      </c>
      <c r="C23" s="3">
        <v>0</v>
      </c>
      <c r="D23" s="3">
        <v>0</v>
      </c>
      <c r="E23" s="3">
        <v>41</v>
      </c>
      <c r="F23" s="8">
        <f>E23/454</f>
        <v>9.0308370044052858E-2</v>
      </c>
      <c r="G23" s="6">
        <f>E23*B23</f>
        <v>41</v>
      </c>
    </row>
    <row r="24" spans="1:13" ht="15.6" x14ac:dyDescent="0.3">
      <c r="A24" s="3" t="s">
        <v>29</v>
      </c>
      <c r="B24" s="3">
        <v>10.4</v>
      </c>
      <c r="C24" s="3">
        <v>-0.4</v>
      </c>
      <c r="D24" s="3">
        <v>0</v>
      </c>
      <c r="E24" s="3">
        <f>F24*454</f>
        <v>77.180000000000007</v>
      </c>
      <c r="F24" s="8">
        <v>0.17</v>
      </c>
      <c r="G24" s="6">
        <f>E24*B24</f>
        <v>802.67200000000014</v>
      </c>
    </row>
    <row r="25" spans="1:13" ht="15.6" x14ac:dyDescent="0.3">
      <c r="A25" s="3"/>
      <c r="B25" s="3"/>
      <c r="C25" s="3"/>
      <c r="D25" s="3" t="s">
        <v>7</v>
      </c>
      <c r="E25" s="3">
        <f>SUM(E2:E24)</f>
        <v>4669.7800000000007</v>
      </c>
      <c r="F25" s="3"/>
      <c r="G25" s="6">
        <f>SUM(G2:G24)</f>
        <v>105942.072</v>
      </c>
    </row>
    <row r="26" spans="1:13" ht="15.6" x14ac:dyDescent="0.3">
      <c r="A26" s="3"/>
      <c r="B26" s="3"/>
      <c r="C26" s="3"/>
      <c r="D26" s="3" t="s">
        <v>8</v>
      </c>
      <c r="E26" s="5">
        <f>E25/454</f>
        <v>10.285859030837006</v>
      </c>
      <c r="F26" s="3"/>
      <c r="G26" s="6"/>
    </row>
    <row r="27" spans="1:13" ht="15.6" x14ac:dyDescent="0.3">
      <c r="A27" s="4"/>
      <c r="B27" s="3"/>
      <c r="C27" s="3"/>
      <c r="D27" s="2" t="s">
        <v>28</v>
      </c>
      <c r="E27" s="4">
        <f>(G27-B3)/10*100</f>
        <v>30.367372767025426</v>
      </c>
      <c r="F27" s="4"/>
      <c r="G27">
        <f>G25/SUM(E25)</f>
        <v>22.686737276702541</v>
      </c>
    </row>
    <row r="28" spans="1:13" x14ac:dyDescent="0.3">
      <c r="A28" s="4"/>
      <c r="B28" s="4"/>
      <c r="C28" s="4"/>
      <c r="D28" s="4"/>
      <c r="E28" s="4"/>
      <c r="F28" s="4"/>
    </row>
    <row r="29" spans="1:13" x14ac:dyDescent="0.3">
      <c r="A29" s="4"/>
      <c r="B29" s="4"/>
      <c r="C29" s="4"/>
      <c r="D29" s="4"/>
      <c r="E29" s="4"/>
      <c r="F29" s="4"/>
    </row>
    <row r="30" spans="1:13" x14ac:dyDescent="0.3">
      <c r="A30" s="4"/>
      <c r="B30" s="4"/>
      <c r="C30" s="4"/>
      <c r="D30" s="4"/>
      <c r="E30" s="4"/>
      <c r="F30" s="4"/>
    </row>
    <row r="31" spans="1:13" x14ac:dyDescent="0.3">
      <c r="A31" s="4"/>
      <c r="B31" s="4"/>
      <c r="C31" s="4"/>
      <c r="D31" s="4"/>
      <c r="E31" s="4"/>
      <c r="F31" s="4"/>
    </row>
    <row r="32" spans="1:13" ht="15.6" x14ac:dyDescent="0.3">
      <c r="A32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C7DAC2B170E746863C4E45908EEB99" ma:contentTypeVersion="10" ma:contentTypeDescription="Create a new document." ma:contentTypeScope="" ma:versionID="a3b7e75a2119ece04d9002889de9d7a5">
  <xsd:schema xmlns:xsd="http://www.w3.org/2001/XMLSchema" xmlns:xs="http://www.w3.org/2001/XMLSchema" xmlns:p="http://schemas.microsoft.com/office/2006/metadata/properties" xmlns:ns3="161044b4-a74f-4aa8-bb10-2b1dd73971fc" xmlns:ns4="c42daed2-b696-4d4d-bf7b-38742997fa9d" targetNamespace="http://schemas.microsoft.com/office/2006/metadata/properties" ma:root="true" ma:fieldsID="9b32f862dc1f5abea7ff96fd4a76fe08" ns3:_="" ns4:_="">
    <xsd:import namespace="161044b4-a74f-4aa8-bb10-2b1dd73971fc"/>
    <xsd:import namespace="c42daed2-b696-4d4d-bf7b-38742997fa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1044b4-a74f-4aa8-bb10-2b1dd73971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daed2-b696-4d4d-bf7b-38742997fa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1044b4-a74f-4aa8-bb10-2b1dd73971fc" xsi:nil="true"/>
  </documentManagement>
</p:properties>
</file>

<file path=customXml/itemProps1.xml><?xml version="1.0" encoding="utf-8"?>
<ds:datastoreItem xmlns:ds="http://schemas.openxmlformats.org/officeDocument/2006/customXml" ds:itemID="{179F8931-590A-4956-89BD-882F989E7F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1044b4-a74f-4aa8-bb10-2b1dd73971fc"/>
    <ds:schemaRef ds:uri="c42daed2-b696-4d4d-bf7b-38742997f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C2F374-7A46-4A9D-8B65-8263F055C8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13CC34-9507-4545-8747-FAC564788324}">
  <ds:schemaRefs>
    <ds:schemaRef ds:uri="161044b4-a74f-4aa8-bb10-2b1dd73971fc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c42daed2-b696-4d4d-bf7b-38742997fa9d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mass in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G. Henry</dc:creator>
  <cp:lastModifiedBy>Andrew Devine</cp:lastModifiedBy>
  <dcterms:created xsi:type="dcterms:W3CDTF">2024-02-08T01:25:30Z</dcterms:created>
  <dcterms:modified xsi:type="dcterms:W3CDTF">2024-02-22T04:12:38Z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0x01010091C7DAC2B170E746863C4E45908EEB99</vt:lpwstr>
  </property>
</Properties>
</file>