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1cf48d30a961fd/Desktop/INMT5518/"/>
    </mc:Choice>
  </mc:AlternateContent>
  <xr:revisionPtr revIDLastSave="37" documentId="13_ncr:1_{16328C69-4685-4084-94DD-7124C3128B33}" xr6:coauthVersionLast="47" xr6:coauthVersionMax="47" xr10:uidLastSave="{AF5F24DC-A8F7-434F-8301-49ECE8E0DB95}"/>
  <bookViews>
    <workbookView minimized="1" xWindow="5589" yWindow="-34" windowWidth="16457" windowHeight="9454" xr2:uid="{00000000-000D-0000-FFFF-FFFF00000000}"/>
  </bookViews>
  <sheets>
    <sheet name="Gasoline Sales Data" sheetId="1" r:id="rId1"/>
    <sheet name="Sheet2" sheetId="6" r:id="rId2"/>
    <sheet name="Gasoline inbuilt Forecasts" sheetId="2" r:id="rId3"/>
    <sheet name="Sheet1" sheetId="5" r:id="rId4"/>
    <sheet name="Airline inbuilt forecast" sheetId="4" r:id="rId5"/>
  </sheets>
  <definedNames>
    <definedName name="alpha">'Gasoline Sales Data'!$J$2</definedName>
    <definedName name="solver_adj" localSheetId="0" hidden="1">'Gasoline Sales Data'!$J$2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'Gasoline Sales Data'!$J$2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'Gasoline Sales Data'!$AE$4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/>
  <c r="D5" i="1"/>
  <c r="AC3" i="1"/>
  <c r="E3" i="1"/>
  <c r="E4" i="1" s="1"/>
  <c r="D6" i="1"/>
  <c r="C5" i="1"/>
  <c r="AC2" i="1" l="1"/>
  <c r="E5" i="1"/>
  <c r="E6" i="1" s="1"/>
  <c r="E7" i="1" s="1"/>
  <c r="E8" i="1" s="1"/>
  <c r="E9" i="1" s="1"/>
  <c r="E10" i="1" s="1"/>
  <c r="E11" i="1" s="1"/>
  <c r="E12" i="1" s="1"/>
  <c r="E13" i="1" s="1"/>
  <c r="E14" i="1" s="1"/>
  <c r="C6" i="1"/>
  <c r="C13" i="1"/>
  <c r="H8" i="5"/>
  <c r="H7" i="5"/>
  <c r="H6" i="5"/>
  <c r="H5" i="5"/>
  <c r="H4" i="5"/>
  <c r="H3" i="5"/>
  <c r="H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D181" i="5"/>
  <c r="E181" i="5"/>
  <c r="D180" i="5"/>
  <c r="E180" i="5"/>
  <c r="D179" i="5"/>
  <c r="E179" i="5"/>
  <c r="D178" i="5"/>
  <c r="E178" i="5"/>
  <c r="D177" i="5"/>
  <c r="E177" i="5"/>
  <c r="D176" i="5"/>
  <c r="E176" i="5"/>
  <c r="D175" i="5"/>
  <c r="E175" i="5"/>
  <c r="D174" i="5"/>
  <c r="E174" i="5"/>
  <c r="D173" i="5"/>
  <c r="E173" i="5"/>
  <c r="D172" i="5"/>
  <c r="E172" i="5"/>
  <c r="D171" i="5"/>
  <c r="E171" i="5"/>
  <c r="D170" i="5"/>
  <c r="E170" i="5"/>
  <c r="D169" i="5"/>
  <c r="E169" i="5"/>
  <c r="D168" i="5"/>
  <c r="E168" i="5"/>
  <c r="D167" i="5"/>
  <c r="E167" i="5"/>
  <c r="D166" i="5"/>
  <c r="E166" i="5"/>
  <c r="D165" i="5"/>
  <c r="E165" i="5"/>
  <c r="D164" i="5"/>
  <c r="E164" i="5"/>
  <c r="D163" i="5"/>
  <c r="E163" i="5"/>
  <c r="D162" i="5"/>
  <c r="E162" i="5"/>
  <c r="D161" i="5"/>
  <c r="E161" i="5"/>
  <c r="D160" i="5"/>
  <c r="E160" i="5"/>
  <c r="D159" i="5"/>
  <c r="E159" i="5"/>
  <c r="D158" i="5"/>
  <c r="E158" i="5"/>
  <c r="D157" i="5"/>
  <c r="E157" i="5"/>
  <c r="D156" i="5"/>
  <c r="E156" i="5"/>
  <c r="D155" i="5"/>
  <c r="E155" i="5"/>
  <c r="D154" i="5"/>
  <c r="E154" i="5"/>
  <c r="D153" i="5"/>
  <c r="E153" i="5"/>
  <c r="D152" i="5"/>
  <c r="E152" i="5"/>
  <c r="D151" i="5"/>
  <c r="E151" i="5"/>
  <c r="D150" i="5"/>
  <c r="E150" i="5"/>
  <c r="D149" i="5"/>
  <c r="E149" i="5"/>
  <c r="D148" i="5"/>
  <c r="E148" i="5"/>
  <c r="D147" i="5"/>
  <c r="E147" i="5"/>
  <c r="D146" i="5"/>
  <c r="E146" i="5"/>
  <c r="AD5" i="1"/>
  <c r="AC5" i="1"/>
  <c r="AD4" i="1"/>
  <c r="AC4" i="1"/>
  <c r="AD3" i="1"/>
  <c r="AD2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Y14" i="1"/>
  <c r="X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U14" i="1"/>
  <c r="T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C16" i="1"/>
  <c r="D16" i="1"/>
  <c r="C17" i="1"/>
  <c r="D17" i="1"/>
  <c r="C18" i="1"/>
  <c r="D18" i="1"/>
  <c r="M18" i="1" s="1"/>
  <c r="C19" i="1"/>
  <c r="D19" i="1"/>
  <c r="C20" i="1"/>
  <c r="L20" i="1" s="1"/>
  <c r="D20" i="1"/>
  <c r="M20" i="1" s="1"/>
  <c r="C21" i="1"/>
  <c r="L21" i="1" s="1"/>
  <c r="D21" i="1"/>
  <c r="C22" i="1"/>
  <c r="D22" i="1"/>
  <c r="C23" i="1"/>
  <c r="D23" i="1"/>
  <c r="C24" i="1"/>
  <c r="D24" i="1"/>
  <c r="C25" i="1"/>
  <c r="L25" i="1" s="1"/>
  <c r="D25" i="1"/>
  <c r="M25" i="1" s="1"/>
  <c r="C26" i="1"/>
  <c r="L26" i="1" s="1"/>
  <c r="D26" i="1"/>
  <c r="M26" i="1" s="1"/>
  <c r="C27" i="1"/>
  <c r="D27" i="1"/>
  <c r="C28" i="1"/>
  <c r="D28" i="1"/>
  <c r="C29" i="1"/>
  <c r="D29" i="1"/>
  <c r="C30" i="1"/>
  <c r="D30" i="1"/>
  <c r="M30" i="1" s="1"/>
  <c r="C31" i="1"/>
  <c r="L31" i="1" s="1"/>
  <c r="D31" i="1"/>
  <c r="M31" i="1" s="1"/>
  <c r="C32" i="1"/>
  <c r="D32" i="1"/>
  <c r="C33" i="1"/>
  <c r="D33" i="1"/>
  <c r="C34" i="1"/>
  <c r="D34" i="1"/>
  <c r="C35" i="1"/>
  <c r="D35" i="1"/>
  <c r="C36" i="1"/>
  <c r="L36" i="1" s="1"/>
  <c r="D36" i="1"/>
  <c r="M36" i="1" s="1"/>
  <c r="C37" i="1"/>
  <c r="L37" i="1" s="1"/>
  <c r="D37" i="1"/>
  <c r="L15" i="1"/>
  <c r="M15" i="1"/>
  <c r="L16" i="1"/>
  <c r="M16" i="1"/>
  <c r="L17" i="1"/>
  <c r="M17" i="1"/>
  <c r="L18" i="1"/>
  <c r="L19" i="1"/>
  <c r="M19" i="1"/>
  <c r="M21" i="1"/>
  <c r="L22" i="1"/>
  <c r="M22" i="1"/>
  <c r="L23" i="1"/>
  <c r="M23" i="1"/>
  <c r="L24" i="1"/>
  <c r="M24" i="1"/>
  <c r="L27" i="1"/>
  <c r="M27" i="1"/>
  <c r="L28" i="1"/>
  <c r="M28" i="1"/>
  <c r="L29" i="1"/>
  <c r="M29" i="1"/>
  <c r="L30" i="1"/>
  <c r="L32" i="1"/>
  <c r="M32" i="1"/>
  <c r="L33" i="1"/>
  <c r="M33" i="1"/>
  <c r="L34" i="1"/>
  <c r="M34" i="1"/>
  <c r="L35" i="1"/>
  <c r="M35" i="1"/>
  <c r="M37" i="1"/>
  <c r="Q14" i="1"/>
  <c r="P14" i="1"/>
  <c r="M14" i="1"/>
  <c r="C9" i="1"/>
  <c r="D9" i="1"/>
  <c r="C10" i="1"/>
  <c r="D10" i="1"/>
  <c r="C11" i="1"/>
  <c r="D11" i="1"/>
  <c r="C12" i="1"/>
  <c r="D12" i="1"/>
  <c r="D13" i="1"/>
  <c r="C14" i="1"/>
  <c r="D14" i="1"/>
  <c r="C15" i="1"/>
  <c r="D15" i="1"/>
  <c r="D7" i="1"/>
  <c r="D8" i="1"/>
  <c r="H2" i="1"/>
  <c r="H3" i="1"/>
  <c r="H4" i="1"/>
  <c r="C7" i="1"/>
  <c r="C8" i="1"/>
  <c r="H5" i="1"/>
  <c r="C38" i="6"/>
  <c r="H7" i="6"/>
  <c r="C42" i="6"/>
  <c r="H4" i="6"/>
  <c r="C39" i="6"/>
  <c r="H8" i="6"/>
  <c r="C40" i="6"/>
  <c r="H2" i="6"/>
  <c r="C41" i="6"/>
  <c r="C43" i="6"/>
  <c r="H6" i="6"/>
  <c r="C44" i="6"/>
  <c r="C45" i="6"/>
  <c r="H3" i="6"/>
  <c r="H5" i="6"/>
  <c r="C46" i="6"/>
  <c r="E15" i="1" l="1"/>
  <c r="E16" i="1" s="1"/>
  <c r="N14" i="1"/>
  <c r="E46" i="6"/>
  <c r="E38" i="6"/>
  <c r="D46" i="6"/>
  <c r="D38" i="6"/>
  <c r="D45" i="6"/>
  <c r="E45" i="6"/>
  <c r="D44" i="6"/>
  <c r="E44" i="6"/>
  <c r="D43" i="6"/>
  <c r="E43" i="6"/>
  <c r="D40" i="6"/>
  <c r="E40" i="6"/>
  <c r="E39" i="6"/>
  <c r="D39" i="6"/>
  <c r="D42" i="6"/>
  <c r="D41" i="6"/>
  <c r="E41" i="6"/>
  <c r="E42" i="6"/>
  <c r="N15" i="1" l="1"/>
  <c r="R14" i="1"/>
  <c r="V14" i="1"/>
  <c r="V15" i="1"/>
  <c r="R15" i="1"/>
  <c r="Z15" i="1" s="1"/>
  <c r="N16" i="1"/>
  <c r="E17" i="1"/>
  <c r="E18" i="1" l="1"/>
  <c r="N17" i="1"/>
  <c r="R16" i="1"/>
  <c r="Z16" i="1" s="1"/>
  <c r="V16" i="1"/>
  <c r="Z14" i="1"/>
  <c r="R17" i="1" l="1"/>
  <c r="V17" i="1"/>
  <c r="E19" i="1"/>
  <c r="N18" i="1"/>
  <c r="N19" i="1" l="1"/>
  <c r="E20" i="1"/>
  <c r="R18" i="1"/>
  <c r="Z18" i="1" s="1"/>
  <c r="V18" i="1"/>
  <c r="Z17" i="1"/>
  <c r="E21" i="1" l="1"/>
  <c r="N20" i="1"/>
  <c r="R19" i="1"/>
  <c r="V19" i="1"/>
  <c r="Z19" i="1" l="1"/>
  <c r="V20" i="1"/>
  <c r="R20" i="1"/>
  <c r="Z20" i="1" s="1"/>
  <c r="N21" i="1"/>
  <c r="E22" i="1"/>
  <c r="E23" i="1" l="1"/>
  <c r="N22" i="1"/>
  <c r="R21" i="1"/>
  <c r="Z21" i="1" s="1"/>
  <c r="V21" i="1"/>
  <c r="R22" i="1" l="1"/>
  <c r="V22" i="1"/>
  <c r="N23" i="1"/>
  <c r="E24" i="1"/>
  <c r="R23" i="1" l="1"/>
  <c r="Z23" i="1" s="1"/>
  <c r="V23" i="1"/>
  <c r="E25" i="1"/>
  <c r="N24" i="1"/>
  <c r="Z22" i="1"/>
  <c r="V24" i="1" l="1"/>
  <c r="R24" i="1"/>
  <c r="Z24" i="1" s="1"/>
  <c r="E26" i="1"/>
  <c r="N25" i="1"/>
  <c r="E27" i="1" l="1"/>
  <c r="N26" i="1"/>
  <c r="R25" i="1"/>
  <c r="Z25" i="1" s="1"/>
  <c r="V25" i="1"/>
  <c r="R26" i="1" l="1"/>
  <c r="Z26" i="1" s="1"/>
  <c r="V26" i="1"/>
  <c r="E28" i="1"/>
  <c r="N27" i="1"/>
  <c r="V27" i="1" l="1"/>
  <c r="R27" i="1"/>
  <c r="Z27" i="1" s="1"/>
  <c r="N28" i="1"/>
  <c r="E29" i="1"/>
  <c r="N29" i="1" l="1"/>
  <c r="E30" i="1"/>
  <c r="R28" i="1"/>
  <c r="Z28" i="1" s="1"/>
  <c r="V28" i="1"/>
  <c r="N30" i="1" l="1"/>
  <c r="E31" i="1"/>
  <c r="V29" i="1"/>
  <c r="R29" i="1"/>
  <c r="Z29" i="1" s="1"/>
  <c r="E32" i="1" l="1"/>
  <c r="N31" i="1"/>
  <c r="V30" i="1"/>
  <c r="R30" i="1"/>
  <c r="Z30" i="1" s="1"/>
  <c r="V31" i="1" l="1"/>
  <c r="R31" i="1"/>
  <c r="Z31" i="1" s="1"/>
  <c r="E33" i="1"/>
  <c r="N32" i="1"/>
  <c r="R32" i="1" l="1"/>
  <c r="Z32" i="1" s="1"/>
  <c r="V32" i="1"/>
  <c r="N33" i="1"/>
  <c r="E34" i="1"/>
  <c r="N34" i="1" l="1"/>
  <c r="E35" i="1"/>
  <c r="R33" i="1"/>
  <c r="Z33" i="1" s="1"/>
  <c r="V33" i="1"/>
  <c r="N35" i="1" l="1"/>
  <c r="E36" i="1"/>
  <c r="R34" i="1"/>
  <c r="Z34" i="1" s="1"/>
  <c r="V34" i="1"/>
  <c r="E37" i="1" l="1"/>
  <c r="N37" i="1" s="1"/>
  <c r="N36" i="1"/>
  <c r="V35" i="1"/>
  <c r="R35" i="1"/>
  <c r="Z35" i="1" s="1"/>
  <c r="R36" i="1" l="1"/>
  <c r="Z36" i="1" s="1"/>
  <c r="V36" i="1"/>
  <c r="R37" i="1"/>
  <c r="V37" i="1"/>
  <c r="AE3" i="1" s="1"/>
  <c r="AE4" i="1" s="1"/>
  <c r="Z37" i="1" l="1"/>
  <c r="AE5" i="1" s="1"/>
  <c r="AE2" i="1"/>
</calcChain>
</file>

<file path=xl/sharedStrings.xml><?xml version="1.0" encoding="utf-8"?>
<sst xmlns="http://schemas.openxmlformats.org/spreadsheetml/2006/main" count="213" uniqueCount="60">
  <si>
    <t>Week</t>
  </si>
  <si>
    <t>Sales (1000s of gallons)</t>
  </si>
  <si>
    <t>Moving Average</t>
  </si>
  <si>
    <t>Weighted Moving Average</t>
  </si>
  <si>
    <t xml:space="preserve">Exponential Smooting </t>
  </si>
  <si>
    <t>F1</t>
  </si>
  <si>
    <t>F2</t>
  </si>
  <si>
    <t>F3</t>
  </si>
  <si>
    <t>Error MA</t>
  </si>
  <si>
    <t>Error W MA</t>
  </si>
  <si>
    <t>Error SES</t>
  </si>
  <si>
    <t>Weights</t>
  </si>
  <si>
    <t>T-3</t>
  </si>
  <si>
    <t>T-2</t>
  </si>
  <si>
    <t>T-1</t>
  </si>
  <si>
    <t>alpha</t>
  </si>
  <si>
    <t>MAE</t>
  </si>
  <si>
    <t>MSE</t>
  </si>
  <si>
    <t>RMSE</t>
  </si>
  <si>
    <t>MAPE</t>
  </si>
  <si>
    <t>sum</t>
  </si>
  <si>
    <t>Exponential Smoothing</t>
  </si>
  <si>
    <t>Absolute Error Weighted Moving average.</t>
  </si>
  <si>
    <t>Absolute Error Moving Average</t>
  </si>
  <si>
    <t>Absolute Error SES</t>
  </si>
  <si>
    <t>Sq Error Moving Average</t>
  </si>
  <si>
    <t>Sq  Error Weighted Moving average.</t>
  </si>
  <si>
    <t>Sq                  Error SES</t>
  </si>
  <si>
    <t>Absolute Perentage Moving Average</t>
  </si>
  <si>
    <t>Absolute Percentage  Error Weighted Moving average.</t>
  </si>
  <si>
    <t>Absolute PercentageError SES</t>
  </si>
  <si>
    <t>Year</t>
  </si>
  <si>
    <t>Month</t>
  </si>
  <si>
    <t>Airline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</si>
  <si>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</si>
  <si>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</si>
  <si>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</si>
  <si>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</si>
  <si>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</si>
  <si>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</si>
  <si>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</si>
  <si>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</si>
  <si>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</si>
  <si>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</si>
  <si>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</si>
  <si>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</si>
  <si>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 point Moving Average</t>
  </si>
  <si>
    <t>Forecast(Airline)</t>
  </si>
  <si>
    <t>Lower Confidence Bound(Airline)</t>
  </si>
  <si>
    <t>Upper Confidence Bound(Airline)</t>
  </si>
  <si>
    <t>Statistic</t>
  </si>
  <si>
    <t>Value</t>
  </si>
  <si>
    <t>Alpha</t>
  </si>
  <si>
    <t>Beta</t>
  </si>
  <si>
    <t>Gamma</t>
  </si>
  <si>
    <t>MASE</t>
  </si>
  <si>
    <t>SMAPE</t>
  </si>
  <si>
    <t>Forecast(Sales (1000s of gallons))</t>
  </si>
  <si>
    <t>Lower Confidence Bound(Sales (1000s of gallons))</t>
  </si>
  <si>
    <t>Upper Confidence Bound(Sales (1000s of gallons))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</si>
</sst>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42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 wrapText="1"/>
    </xf>
    <xf numFmtId="0" fontId="3" fillId="3" borderId="12" xfId="0" applyFont="1" applyFill="1" applyBorder="1"/>
    <xf numFmtId="0" fontId="3" fillId="3" borderId="10" xfId="0" applyFont="1" applyFill="1" applyBorder="1" applyAlignment="1">
      <alignment horizontal="right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 wrapText="1"/>
    </xf>
    <xf numFmtId="17" fontId="0" fillId="0" borderId="0" xfId="0" applyNumberFormat="1"/>
    <xf numFmtId="164" fontId="2" fillId="0" borderId="0" xfId="0" applyNumberFormat="1" applyFont="1" applyAlignment="1">
      <alignment horizontal="center" wrapText="1"/>
    </xf>
    <xf numFmtId="164" fontId="0" fillId="0" borderId="11" xfId="0" applyNumberFormat="1" applyBorder="1" applyAlignment="1">
      <alignment horizontal="right"/>
    </xf>
    <xf numFmtId="164" fontId="4" fillId="0" borderId="13" xfId="0" applyNumberFormat="1" applyFont="1" applyBorder="1"/>
    <xf numFmtId="164" fontId="4" fillId="0" borderId="14" xfId="0" applyNumberFormat="1" applyFont="1" applyBorder="1"/>
    <xf numFmtId="164" fontId="4" fillId="0" borderId="15" xfId="0" applyNumberFormat="1" applyFont="1" applyBorder="1"/>
    <xf numFmtId="4" fontId="0" fillId="0" borderId="0" xfId="0" applyNumberFormat="1"/>
  </cellXfs>
  <cellStyles count="1">
    <cellStyle name="Normal" xfId="0" builtinId="0"/>
  </cellStyles>
  <dxfs count="7">
    <dxf>
      <numFmt numFmtId="4" formatCode="#,##0.00"/>
    </dxf>
    <dxf>
      <numFmt numFmtId="2" formatCode="0.00"/>
    </dxf>
    <dxf>
      <numFmt numFmtId="2" formatCode="0.00"/>
    </dxf>
    <dxf>
      <numFmt numFmtId="22" formatCode="mmm\-yy"/>
    </dxf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Sheet2!$B$2:$B$46</c:f>
              <c:numCache>
                <c:formatCode>General</c:formatCode>
                <c:ptCount val="45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19</c:v>
                </c:pt>
                <c:pt idx="13">
                  <c:v>17</c:v>
                </c:pt>
                <c:pt idx="14">
                  <c:v>16</c:v>
                </c:pt>
                <c:pt idx="15">
                  <c:v>20</c:v>
                </c:pt>
                <c:pt idx="16">
                  <c:v>19</c:v>
                </c:pt>
                <c:pt idx="17">
                  <c:v>20</c:v>
                </c:pt>
                <c:pt idx="18">
                  <c:v>17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22</c:v>
                </c:pt>
                <c:pt idx="24">
                  <c:v>21</c:v>
                </c:pt>
                <c:pt idx="25">
                  <c:v>17</c:v>
                </c:pt>
                <c:pt idx="26">
                  <c:v>18</c:v>
                </c:pt>
                <c:pt idx="27">
                  <c:v>20</c:v>
                </c:pt>
                <c:pt idx="28">
                  <c:v>17</c:v>
                </c:pt>
                <c:pt idx="29">
                  <c:v>18</c:v>
                </c:pt>
                <c:pt idx="30">
                  <c:v>20</c:v>
                </c:pt>
                <c:pt idx="31">
                  <c:v>17</c:v>
                </c:pt>
                <c:pt idx="32">
                  <c:v>18</c:v>
                </c:pt>
                <c:pt idx="33">
                  <c:v>16</c:v>
                </c:pt>
                <c:pt idx="34">
                  <c:v>19</c:v>
                </c:pt>
                <c:pt idx="3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1-435D-957E-3ABD2819F47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Forecast(Sales (1000s of gallons))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Sheet2!$C$2:$C$46</c:f>
              <c:numCache>
                <c:formatCode>General</c:formatCode>
                <c:ptCount val="45"/>
                <c:pt idx="35">
                  <c:v>18</c:v>
                </c:pt>
                <c:pt idx="36">
                  <c:v>18.085363345980113</c:v>
                </c:pt>
                <c:pt idx="37">
                  <c:v>18.065121281210843</c:v>
                </c:pt>
                <c:pt idx="38">
                  <c:v>18.044879216441576</c:v>
                </c:pt>
                <c:pt idx="39">
                  <c:v>18.024637151672305</c:v>
                </c:pt>
                <c:pt idx="40">
                  <c:v>18.004395086903038</c:v>
                </c:pt>
                <c:pt idx="41">
                  <c:v>17.984153022133771</c:v>
                </c:pt>
                <c:pt idx="42">
                  <c:v>17.963910957364501</c:v>
                </c:pt>
                <c:pt idx="43">
                  <c:v>17.943668892595234</c:v>
                </c:pt>
                <c:pt idx="44">
                  <c:v>17.923426827825963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1-435D-957E-3ABD2819F478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Bound(Sales (1000s of gallons))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Sheet2!$D$2:$D$46</c:f>
              <c:numCache>
                <c:formatCode>General</c:formatCode>
                <c:ptCount val="45"/>
                <c:pt idx="35" formatCode="0.00">
                  <c:v>18</c:v>
                </c:pt>
                <c:pt idx="36" formatCode="0.00">
                  <c:v>13.926350028789091</c:v>
                </c:pt>
                <c:pt idx="37" formatCode="0.00">
                  <c:v>13.872701764455384</c:v>
                </c:pt>
                <c:pt idx="38" formatCode="0.00">
                  <c:v>13.81879570197172</c:v>
                </c:pt>
                <c:pt idx="39" formatCode="0.00">
                  <c:v>13.764633892546641</c:v>
                </c:pt>
                <c:pt idx="40" formatCode="0.00">
                  <c:v>13.710218368518273</c:v>
                </c:pt>
                <c:pt idx="41" formatCode="0.00">
                  <c:v>13.655551142897608</c:v>
                </c:pt>
                <c:pt idx="42" formatCode="0.00">
                  <c:v>13.600634208959448</c:v>
                </c:pt>
                <c:pt idx="43" formatCode="0.00">
                  <c:v>13.545469539878582</c:v>
                </c:pt>
                <c:pt idx="44" formatCode="0.00">
                  <c:v>13.490059088408728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1-435D-957E-3ABD2819F478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Bound(Sales (1000s of gallons))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Sheet2!$E$2:$E$46</c:f>
              <c:numCache>
                <c:formatCode>General</c:formatCode>
                <c:ptCount val="45"/>
                <c:pt idx="35" formatCode="0.00">
                  <c:v>18</c:v>
                </c:pt>
                <c:pt idx="36" formatCode="0.00">
                  <c:v>22.244376663171135</c:v>
                </c:pt>
                <c:pt idx="37" formatCode="0.00">
                  <c:v>22.2575407979663</c:v>
                </c:pt>
                <c:pt idx="38" formatCode="0.00">
                  <c:v>22.270962730911432</c:v>
                </c:pt>
                <c:pt idx="39" formatCode="0.00">
                  <c:v>22.284640410797969</c:v>
                </c:pt>
                <c:pt idx="40" formatCode="0.00">
                  <c:v>22.298571805287803</c:v>
                </c:pt>
                <c:pt idx="41" formatCode="0.00">
                  <c:v>22.312754901369935</c:v>
                </c:pt>
                <c:pt idx="42" formatCode="0.00">
                  <c:v>22.327187705769553</c:v>
                </c:pt>
                <c:pt idx="43" formatCode="0.00">
                  <c:v>22.341868245311886</c:v>
                </c:pt>
                <c:pt idx="44" formatCode="0.00">
                  <c:v>22.356794567243199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31-435D-957E-3ABD2819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513071"/>
        <c:axId val="1589512111"/>
      </c:lineChart>
      <c:catAx>
        <c:axId val="158951307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12111"/>
        <c:crosses val="autoZero"/>
        <c:auto val="1"/>
        <c:lblAlgn val="ctr"/>
        <c:lblOffset val="100"/>
        <c:noMultiLvlLbl val="0"/>
      </c:catAx>
      <c:valAx>
        <c:axId val="15895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1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Airline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Sheet1!$B$2:$B$181</c:f>
              <c:numCache>
                <c:formatCode>General</c:formatCode>
                <c:ptCount val="18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A-49B6-9B18-4DC414C1C19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Forecast(Airline)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Sheet1!$A$2:$A$181</c:f>
              <c:numCache>
                <c:formatCode>mmm\-yy</c:formatCode>
                <c:ptCount val="18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  <c:pt idx="156">
                  <c:v>22647</c:v>
                </c:pt>
                <c:pt idx="157">
                  <c:v>22678</c:v>
                </c:pt>
                <c:pt idx="158">
                  <c:v>22706</c:v>
                </c:pt>
                <c:pt idx="159">
                  <c:v>22737</c:v>
                </c:pt>
                <c:pt idx="160">
                  <c:v>22767</c:v>
                </c:pt>
                <c:pt idx="161">
                  <c:v>22798</c:v>
                </c:pt>
                <c:pt idx="162">
                  <c:v>22828</c:v>
                </c:pt>
                <c:pt idx="163">
                  <c:v>22859</c:v>
                </c:pt>
                <c:pt idx="164">
                  <c:v>22890</c:v>
                </c:pt>
                <c:pt idx="165">
                  <c:v>22920</c:v>
                </c:pt>
                <c:pt idx="166">
                  <c:v>22951</c:v>
                </c:pt>
                <c:pt idx="167">
                  <c:v>22981</c:v>
                </c:pt>
                <c:pt idx="168">
                  <c:v>23012</c:v>
                </c:pt>
                <c:pt idx="169">
                  <c:v>23043</c:v>
                </c:pt>
                <c:pt idx="170">
                  <c:v>23071</c:v>
                </c:pt>
                <c:pt idx="171">
                  <c:v>23102</c:v>
                </c:pt>
                <c:pt idx="172">
                  <c:v>23132</c:v>
                </c:pt>
                <c:pt idx="173">
                  <c:v>23163</c:v>
                </c:pt>
                <c:pt idx="174">
                  <c:v>23193</c:v>
                </c:pt>
                <c:pt idx="175">
                  <c:v>23224</c:v>
                </c:pt>
                <c:pt idx="176">
                  <c:v>23255</c:v>
                </c:pt>
                <c:pt idx="177">
                  <c:v>23285</c:v>
                </c:pt>
                <c:pt idx="178">
                  <c:v>23316</c:v>
                </c:pt>
                <c:pt idx="179">
                  <c:v>23346</c:v>
                </c:pt>
              </c:numCache>
            </c:numRef>
          </c:cat>
          <c:val>
            <c:numRef>
              <c:f>Sheet1!$C$2:$C$181</c:f>
              <c:numCache>
                <c:formatCode>General</c:formatCode>
                <c:ptCount val="180"/>
                <c:pt idx="143">
                  <c:v>432</c:v>
                </c:pt>
                <c:pt idx="144">
                  <c:v>453.8122735670413</c:v>
                </c:pt>
                <c:pt idx="145">
                  <c:v>427.82631214739752</c:v>
                </c:pt>
                <c:pt idx="146">
                  <c:v>459.26267203905093</c:v>
                </c:pt>
                <c:pt idx="147">
                  <c:v>498.90919904164599</c:v>
                </c:pt>
                <c:pt idx="148">
                  <c:v>508.89441677966471</c:v>
                </c:pt>
                <c:pt idx="149">
                  <c:v>569.84824442952777</c:v>
                </c:pt>
                <c:pt idx="150">
                  <c:v>653.67778647512318</c:v>
                </c:pt>
                <c:pt idx="151">
                  <c:v>637.35982144875197</c:v>
                </c:pt>
                <c:pt idx="152">
                  <c:v>539.05813996086977</c:v>
                </c:pt>
                <c:pt idx="153">
                  <c:v>490.82222666093469</c:v>
                </c:pt>
                <c:pt idx="154">
                  <c:v>421.25868199038166</c:v>
                </c:pt>
                <c:pt idx="155">
                  <c:v>464.42598602853923</c:v>
                </c:pt>
                <c:pt idx="156">
                  <c:v>486.22644294064577</c:v>
                </c:pt>
                <c:pt idx="157">
                  <c:v>460.24048152100204</c:v>
                </c:pt>
                <c:pt idx="158">
                  <c:v>491.67684141265551</c:v>
                </c:pt>
                <c:pt idx="159">
                  <c:v>531.32336841525046</c:v>
                </c:pt>
                <c:pt idx="160">
                  <c:v>541.30858615326918</c:v>
                </c:pt>
                <c:pt idx="161">
                  <c:v>602.26241380313229</c:v>
                </c:pt>
                <c:pt idx="162">
                  <c:v>686.09195584872771</c:v>
                </c:pt>
                <c:pt idx="163">
                  <c:v>669.77399082235638</c:v>
                </c:pt>
                <c:pt idx="164">
                  <c:v>571.47230933447429</c:v>
                </c:pt>
                <c:pt idx="165">
                  <c:v>523.23639603453921</c:v>
                </c:pt>
                <c:pt idx="166">
                  <c:v>453.67285136398618</c:v>
                </c:pt>
                <c:pt idx="167">
                  <c:v>496.84015540214375</c:v>
                </c:pt>
                <c:pt idx="168">
                  <c:v>518.64061231425023</c:v>
                </c:pt>
                <c:pt idx="169">
                  <c:v>492.65465089460656</c:v>
                </c:pt>
                <c:pt idx="170">
                  <c:v>524.09101078625997</c:v>
                </c:pt>
                <c:pt idx="171">
                  <c:v>563.73753778885498</c:v>
                </c:pt>
                <c:pt idx="172">
                  <c:v>573.7227555268737</c:v>
                </c:pt>
                <c:pt idx="173">
                  <c:v>634.67658317673681</c:v>
                </c:pt>
                <c:pt idx="174">
                  <c:v>718.50612522233223</c:v>
                </c:pt>
                <c:pt idx="175">
                  <c:v>702.1881601959609</c:v>
                </c:pt>
                <c:pt idx="176">
                  <c:v>603.88647870807881</c:v>
                </c:pt>
                <c:pt idx="177">
                  <c:v>555.65056540814362</c:v>
                </c:pt>
                <c:pt idx="178">
                  <c:v>486.08702073759071</c:v>
                </c:pt>
                <c:pt idx="179">
                  <c:v>529.25432477574827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A-49B6-9B18-4DC414C1C19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Bound(Airline)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Sheet1!$A$2:$A$181</c:f>
              <c:numCache>
                <c:formatCode>mmm\-yy</c:formatCode>
                <c:ptCount val="18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  <c:pt idx="156">
                  <c:v>22647</c:v>
                </c:pt>
                <c:pt idx="157">
                  <c:v>22678</c:v>
                </c:pt>
                <c:pt idx="158">
                  <c:v>22706</c:v>
                </c:pt>
                <c:pt idx="159">
                  <c:v>22737</c:v>
                </c:pt>
                <c:pt idx="160">
                  <c:v>22767</c:v>
                </c:pt>
                <c:pt idx="161">
                  <c:v>22798</c:v>
                </c:pt>
                <c:pt idx="162">
                  <c:v>22828</c:v>
                </c:pt>
                <c:pt idx="163">
                  <c:v>22859</c:v>
                </c:pt>
                <c:pt idx="164">
                  <c:v>22890</c:v>
                </c:pt>
                <c:pt idx="165">
                  <c:v>22920</c:v>
                </c:pt>
                <c:pt idx="166">
                  <c:v>22951</c:v>
                </c:pt>
                <c:pt idx="167">
                  <c:v>22981</c:v>
                </c:pt>
                <c:pt idx="168">
                  <c:v>23012</c:v>
                </c:pt>
                <c:pt idx="169">
                  <c:v>23043</c:v>
                </c:pt>
                <c:pt idx="170">
                  <c:v>23071</c:v>
                </c:pt>
                <c:pt idx="171">
                  <c:v>23102</c:v>
                </c:pt>
                <c:pt idx="172">
                  <c:v>23132</c:v>
                </c:pt>
                <c:pt idx="173">
                  <c:v>23163</c:v>
                </c:pt>
                <c:pt idx="174">
                  <c:v>23193</c:v>
                </c:pt>
                <c:pt idx="175">
                  <c:v>23224</c:v>
                </c:pt>
                <c:pt idx="176">
                  <c:v>23255</c:v>
                </c:pt>
                <c:pt idx="177">
                  <c:v>23285</c:v>
                </c:pt>
                <c:pt idx="178">
                  <c:v>23316</c:v>
                </c:pt>
                <c:pt idx="179">
                  <c:v>23346</c:v>
                </c:pt>
              </c:numCache>
            </c:numRef>
          </c:cat>
          <c:val>
            <c:numRef>
              <c:f>Sheet1!$D$2:$D$181</c:f>
              <c:numCache>
                <c:formatCode>General</c:formatCode>
                <c:ptCount val="180"/>
                <c:pt idx="143" formatCode="0.00">
                  <c:v>432</c:v>
                </c:pt>
                <c:pt idx="144" formatCode="0.00">
                  <c:v>427.08103010664132</c:v>
                </c:pt>
                <c:pt idx="145" formatCode="0.00">
                  <c:v>400.95907192545934</c:v>
                </c:pt>
                <c:pt idx="146" formatCode="0.00">
                  <c:v>432.2574341600577</c:v>
                </c:pt>
                <c:pt idx="147" formatCode="0.00">
                  <c:v>471.76396680224605</c:v>
                </c:pt>
                <c:pt idx="148" formatCode="0.00">
                  <c:v>481.60719802157337</c:v>
                </c:pt>
                <c:pt idx="149" formatCode="0.00">
                  <c:v>542.41705188011997</c:v>
                </c:pt>
                <c:pt idx="150" formatCode="0.00">
                  <c:v>626.10063807573329</c:v>
                </c:pt>
                <c:pt idx="151" formatCode="0.00">
                  <c:v>609.63474067071729</c:v>
                </c:pt>
                <c:pt idx="152" formatCode="0.00">
                  <c:v>511.18315610937367</c:v>
                </c:pt>
                <c:pt idx="153" formatCode="0.00">
                  <c:v>462.7953751667232</c:v>
                </c:pt>
                <c:pt idx="154" formatCode="0.00">
                  <c:v>393.07800468944464</c:v>
                </c:pt>
                <c:pt idx="155" formatCode="0.00">
                  <c:v>436.08953142986343</c:v>
                </c:pt>
                <c:pt idx="156" formatCode="0.00">
                  <c:v>447.06880250944431</c:v>
                </c:pt>
                <c:pt idx="157" formatCode="0.00">
                  <c:v>420.96650778745425</c:v>
                </c:pt>
                <c:pt idx="158" formatCode="0.00">
                  <c:v>452.28481904154461</c:v>
                </c:pt>
                <c:pt idx="159" formatCode="0.00">
                  <c:v>491.81157936127158</c:v>
                </c:pt>
                <c:pt idx="160" formatCode="0.00">
                  <c:v>501.67530991697731</c:v>
                </c:pt>
                <c:pt idx="161" formatCode="0.00">
                  <c:v>562.50592768409581</c:v>
                </c:pt>
                <c:pt idx="162" formatCode="0.00">
                  <c:v>646.21053519577652</c:v>
                </c:pt>
                <c:pt idx="163" formatCode="0.00">
                  <c:v>629.76590928081691</c:v>
                </c:pt>
                <c:pt idx="164" formatCode="0.00">
                  <c:v>531.33583909028869</c:v>
                </c:pt>
                <c:pt idx="165" formatCode="0.00">
                  <c:v>482.96980805517148</c:v>
                </c:pt>
                <c:pt idx="166" formatCode="0.00">
                  <c:v>413.2744156360211</c:v>
                </c:pt>
                <c:pt idx="167" formatCode="0.00">
                  <c:v>456.30814116549078</c:v>
                </c:pt>
                <c:pt idx="168" formatCode="0.00">
                  <c:v>469.74632544687665</c:v>
                </c:pt>
                <c:pt idx="169" formatCode="0.00">
                  <c:v>443.64632222963684</c:v>
                </c:pt>
                <c:pt idx="170" formatCode="0.00">
                  <c:v>474.96707951847583</c:v>
                </c:pt>
                <c:pt idx="171" formatCode="0.00">
                  <c:v>514.49643959443381</c:v>
                </c:pt>
                <c:pt idx="172" formatCode="0.00">
                  <c:v>524.36292274530524</c:v>
                </c:pt>
                <c:pt idx="173" formatCode="0.00">
                  <c:v>585.19644499164224</c:v>
                </c:pt>
                <c:pt idx="174" formatCode="0.00">
                  <c:v>668.90410784111759</c:v>
                </c:pt>
                <c:pt idx="175" formatCode="0.00">
                  <c:v>652.46268702823761</c:v>
                </c:pt>
                <c:pt idx="176" formatCode="0.00">
                  <c:v>554.0359705427876</c:v>
                </c:pt>
                <c:pt idx="177" formatCode="0.00">
                  <c:v>505.67344058931837</c:v>
                </c:pt>
                <c:pt idx="178" formatCode="0.00">
                  <c:v>435.98169533869964</c:v>
                </c:pt>
                <c:pt idx="179" formatCode="0.00">
                  <c:v>479.01921277255394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A-49B6-9B18-4DC414C1C19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Bound(Airline)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Sheet1!$A$2:$A$181</c:f>
              <c:numCache>
                <c:formatCode>mmm\-yy</c:formatCode>
                <c:ptCount val="18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  <c:pt idx="156">
                  <c:v>22647</c:v>
                </c:pt>
                <c:pt idx="157">
                  <c:v>22678</c:v>
                </c:pt>
                <c:pt idx="158">
                  <c:v>22706</c:v>
                </c:pt>
                <c:pt idx="159">
                  <c:v>22737</c:v>
                </c:pt>
                <c:pt idx="160">
                  <c:v>22767</c:v>
                </c:pt>
                <c:pt idx="161">
                  <c:v>22798</c:v>
                </c:pt>
                <c:pt idx="162">
                  <c:v>22828</c:v>
                </c:pt>
                <c:pt idx="163">
                  <c:v>22859</c:v>
                </c:pt>
                <c:pt idx="164">
                  <c:v>22890</c:v>
                </c:pt>
                <c:pt idx="165">
                  <c:v>22920</c:v>
                </c:pt>
                <c:pt idx="166">
                  <c:v>22951</c:v>
                </c:pt>
                <c:pt idx="167">
                  <c:v>22981</c:v>
                </c:pt>
                <c:pt idx="168">
                  <c:v>23012</c:v>
                </c:pt>
                <c:pt idx="169">
                  <c:v>23043</c:v>
                </c:pt>
                <c:pt idx="170">
                  <c:v>23071</c:v>
                </c:pt>
                <c:pt idx="171">
                  <c:v>23102</c:v>
                </c:pt>
                <c:pt idx="172">
                  <c:v>23132</c:v>
                </c:pt>
                <c:pt idx="173">
                  <c:v>23163</c:v>
                </c:pt>
                <c:pt idx="174">
                  <c:v>23193</c:v>
                </c:pt>
                <c:pt idx="175">
                  <c:v>23224</c:v>
                </c:pt>
                <c:pt idx="176">
                  <c:v>23255</c:v>
                </c:pt>
                <c:pt idx="177">
                  <c:v>23285</c:v>
                </c:pt>
                <c:pt idx="178">
                  <c:v>23316</c:v>
                </c:pt>
                <c:pt idx="179">
                  <c:v>23346</c:v>
                </c:pt>
              </c:numCache>
            </c:numRef>
          </c:cat>
          <c:val>
            <c:numRef>
              <c:f>Sheet1!$E$2:$E$181</c:f>
              <c:numCache>
                <c:formatCode>General</c:formatCode>
                <c:ptCount val="180"/>
                <c:pt idx="143" formatCode="0.00">
                  <c:v>432</c:v>
                </c:pt>
                <c:pt idx="144" formatCode="0.00">
                  <c:v>480.54351702744128</c:v>
                </c:pt>
                <c:pt idx="145" formatCode="0.00">
                  <c:v>454.69355236933569</c:v>
                </c:pt>
                <c:pt idx="146" formatCode="0.00">
                  <c:v>486.26790991804415</c:v>
                </c:pt>
                <c:pt idx="147" formatCode="0.00">
                  <c:v>526.05443128104594</c:v>
                </c:pt>
                <c:pt idx="148" formatCode="0.00">
                  <c:v>536.18163553775605</c:v>
                </c:pt>
                <c:pt idx="149" formatCode="0.00">
                  <c:v>597.27943697893556</c:v>
                </c:pt>
                <c:pt idx="150" formatCode="0.00">
                  <c:v>681.25493487451308</c:v>
                </c:pt>
                <c:pt idx="151" formatCode="0.00">
                  <c:v>665.08490222678665</c:v>
                </c:pt>
                <c:pt idx="152" formatCode="0.00">
                  <c:v>566.93312381236592</c:v>
                </c:pt>
                <c:pt idx="153" formatCode="0.00">
                  <c:v>518.84907815514612</c:v>
                </c:pt>
                <c:pt idx="154" formatCode="0.00">
                  <c:v>449.43935929131868</c:v>
                </c:pt>
                <c:pt idx="155" formatCode="0.00">
                  <c:v>492.76244062721503</c:v>
                </c:pt>
                <c:pt idx="156" formatCode="0.00">
                  <c:v>525.38408337184728</c:v>
                </c:pt>
                <c:pt idx="157" formatCode="0.00">
                  <c:v>499.51445525454983</c:v>
                </c:pt>
                <c:pt idx="158" formatCode="0.00">
                  <c:v>531.06886378376646</c:v>
                </c:pt>
                <c:pt idx="159" formatCode="0.00">
                  <c:v>570.83515746922933</c:v>
                </c:pt>
                <c:pt idx="160" formatCode="0.00">
                  <c:v>580.94186238956104</c:v>
                </c:pt>
                <c:pt idx="161" formatCode="0.00">
                  <c:v>642.01889992216877</c:v>
                </c:pt>
                <c:pt idx="162" formatCode="0.00">
                  <c:v>725.9733765016789</c:v>
                </c:pt>
                <c:pt idx="163" formatCode="0.00">
                  <c:v>709.78207236389585</c:v>
                </c:pt>
                <c:pt idx="164" formatCode="0.00">
                  <c:v>611.60877957865989</c:v>
                </c:pt>
                <c:pt idx="165" formatCode="0.00">
                  <c:v>563.50298401390694</c:v>
                </c:pt>
                <c:pt idx="166" formatCode="0.00">
                  <c:v>494.07128709195126</c:v>
                </c:pt>
                <c:pt idx="167" formatCode="0.00">
                  <c:v>537.37216963879678</c:v>
                </c:pt>
                <c:pt idx="168" formatCode="0.00">
                  <c:v>567.53489918162381</c:v>
                </c:pt>
                <c:pt idx="169" formatCode="0.00">
                  <c:v>541.66297955957634</c:v>
                </c:pt>
                <c:pt idx="170" formatCode="0.00">
                  <c:v>573.21494205404417</c:v>
                </c:pt>
                <c:pt idx="171" formatCode="0.00">
                  <c:v>612.97863598327615</c:v>
                </c:pt>
                <c:pt idx="172" formatCode="0.00">
                  <c:v>623.08258830844215</c:v>
                </c:pt>
                <c:pt idx="173" formatCode="0.00">
                  <c:v>684.15672136183139</c:v>
                </c:pt>
                <c:pt idx="174" formatCode="0.00">
                  <c:v>768.10814260354687</c:v>
                </c:pt>
                <c:pt idx="175" formatCode="0.00">
                  <c:v>751.9136333636842</c:v>
                </c:pt>
                <c:pt idx="176" formatCode="0.00">
                  <c:v>653.73698687337003</c:v>
                </c:pt>
                <c:pt idx="177" formatCode="0.00">
                  <c:v>605.62769022696887</c:v>
                </c:pt>
                <c:pt idx="178" formatCode="0.00">
                  <c:v>536.19234613648177</c:v>
                </c:pt>
                <c:pt idx="179" formatCode="0.00">
                  <c:v>579.4894367789426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A-49B6-9B18-4DC414C1C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472543"/>
        <c:axId val="596961151"/>
      </c:lineChart>
      <c:catAx>
        <c:axId val="5994725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1151"/>
        <c:crosses val="autoZero"/>
        <c:auto val="1"/>
        <c:lblAlgn val="ctr"/>
        <c:lblOffset val="100"/>
        <c:noMultiLvlLbl val="0"/>
      </c:catAx>
      <c:valAx>
        <c:axId val="5969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149678</xdr:colOff>
      <xdr:row>7</xdr:row>
      <xdr:rowOff>81642</xdr:rowOff>
    </xdr:from>
    <xdr:to>
      <xdr:col>13</xdr:col>
      <xdr:colOff>194582</xdr:colOff>
      <xdr:row>35</xdr:row>
      <xdr:rowOff>34017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A40E0-EAE5-E5C0-8640-CBC525DF3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13</xdr:row>
      <xdr:rowOff>125730</xdr:rowOff>
    </xdr:from>
    <xdr:to>
      <xdr:col>14</xdr:col>
      <xdr:colOff>375285</xdr:colOff>
      <xdr:row>33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29F0F-C7A2-6A50-D976-CDF6811A9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194CC-264C-4350-820E-DC2BAD2F6D6C}" name="Table3" displayName="Table3" ref="A1:E46" totalsRowShown="0">
  <autoFilter ref="A1:E46" xr:uid="{4F3194CC-264C-4350-820E-DC2BAD2F6D6C}"/>
  <tableColumns count="5">
    <tableColumn id="1" xr3:uid="{7809FAA1-0AE9-4D76-ABF8-19735689D493}" name="Week"/>
    <tableColumn id="2" xr3:uid="{67C5CFAA-C38D-4622-8D76-C06AF87DA7C9}" name="Sales (1000s of gallons)"/>
    <tableColumn id="3" xr3:uid="{E133A7E6-397D-4EFF-98C2-D8D67372D63A}" name="Forecast(Sales (1000s of gallons))">
      <calculatedColumnFormula>_xlfn.FORECAST.ETS(A2,$B$2:$B$37,$A$2:$A$37,1,1)</calculatedColumnFormula>
    </tableColumn>
    <tableColumn id="4" xr3:uid="{94838281-61E7-41E4-9F49-FE1E3F67F645}" name="Lower Confidence Bound(Sales (1000s of gallons))" dataDxfId="6">
      <calculatedColumnFormula>C2-_xlfn.FORECAST.ETS.CONFINT(A2,$B$2:$B$37,$A$2:$A$37,0.95,1,1)</calculatedColumnFormula>
    </tableColumn>
    <tableColumn id="5" xr3:uid="{4DEA19C2-C501-4A8A-B360-6CB27E95CCFD}" name="Upper Confidence Bound(Sales (1000s of gallons))" dataDxfId="5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A9890-4028-45A9-9B2A-74D70EA6002A}" name="Table4" displayName="Table4" ref="G1:H8" totalsRowShown="0">
  <autoFilter ref="G1:H8" xr:uid="{7D7A9890-4028-45A9-9B2A-74D70EA6002A}"/>
  <tableColumns count="2">
    <tableColumn id="1" xr3:uid="{46366EF0-3DB6-4F7B-869A-C270ADF97E43}" name="Statistic"/>
    <tableColumn id="2" xr3:uid="{93AB504E-D9CD-4167-A7E7-58DFDDC47264}" name="Valu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0163-270F-40E4-8ABD-52C2E55315A2}" name="Table1" displayName="Table1" ref="A1:E181" totalsRowShown="0">
  <autoFilter ref="A1:E181" xr:uid="{821B0163-270F-40E4-8ABD-52C2E55315A2}"/>
  <tableColumns count="5">
    <tableColumn id="1" xr3:uid="{1FEA9D20-608B-4622-B50E-E5BF06935A7F}" name="Month" dataDxfId="3"/>
    <tableColumn id="2" xr3:uid="{26EA5E89-E667-425C-9FC7-951BF23D02FB}" name="Airline"/>
    <tableColumn id="3" xr3:uid="{7C844561-2FBE-4300-BB79-33D5A5C333FD}" name="Forecast(Airline)">
      <calculatedColumnFormula>_xlfn.FORECAST.ETS(A2,$B$2:$B$145,$A$2:$A$145,1,1)</calculatedColumnFormula>
    </tableColumn>
    <tableColumn id="4" xr3:uid="{15EBC6EE-91EC-4D35-913A-78BD952D2E26}" name="Lower Confidence Bound(Airline)" dataDxfId="2">
      <calculatedColumnFormula>C2-_xlfn.FORECAST.ETS.CONFINT(A2,$B$2:$B$145,$A$2:$A$145,0.95,1,1)</calculatedColumnFormula>
    </tableColumn>
    <tableColumn id="5" xr3:uid="{A7D098FF-60EC-4264-8AFF-94E9B4286AE8}" name="Upper Confidence Bound(Airline)" dataDxfId="1">
      <calculatedColumnFormula>C2+_xlfn.FORECAST.ETS.CONFINT(A2,$B$2:$B$145,$A$2:$A$145,0.95,1,1)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6F915-DCBC-4ABD-A2A8-A7ADBC7F0314}" name="Table2" displayName="Table2" ref="G1:H8" totalsRowShown="0">
  <autoFilter ref="G1:H8" xr:uid="{7C26F915-DCBC-4ABD-A2A8-A7ADBC7F0314}"/>
  <tableColumns count="2">
    <tableColumn id="1" xr3:uid="{A82CFA75-6239-4E97-B06D-DEAE9C5886EC}" name="Statistic"/>
    <tableColumn id="2" xr3:uid="{42D893D7-F8D2-4573-ADAF-157DC821465D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topLeftCell="Z1" workbookViewId="0">
      <selection activeCell="J3" sqref="J3"/>
    </sheetView>
  </sheetViews>
  <sheetFormatPr defaultColWidth="9.07421875" defaultRowHeight="14.6" x14ac:dyDescent="0.4"/>
  <cols>
    <col min="1" max="1" width="7.53515625" style="5" customWidth="1"/>
    <col min="2" max="2" width="23.69140625" style="5" bestFit="1" customWidth="1"/>
    <col min="3" max="3" width="14.07421875" style="5" customWidth="1"/>
    <col min="4" max="4" width="10.53515625" style="5" customWidth="1"/>
    <col min="5" max="5" width="12.53515625" style="5" customWidth="1"/>
    <col min="6" max="11" width="9.07421875" customWidth="1"/>
    <col min="12" max="13" width="12" customWidth="1"/>
    <col min="14" max="26" width="13.07421875" customWidth="1"/>
    <col min="27" max="27" width="9.07421875" customWidth="1"/>
    <col min="28" max="31" width="14.53515625" customWidth="1"/>
  </cols>
  <sheetData>
    <row r="1" spans="1:31" ht="87.9" thickBot="1" x14ac:dyDescent="0.45">
      <c r="A1" s="7" t="s">
        <v>0</v>
      </c>
      <c r="B1" s="7" t="s">
        <v>1</v>
      </c>
      <c r="C1" s="9" t="s">
        <v>46</v>
      </c>
      <c r="D1" s="9" t="s">
        <v>3</v>
      </c>
      <c r="E1" s="9" t="s">
        <v>4</v>
      </c>
      <c r="F1" s="1"/>
      <c r="G1" s="9" t="s">
        <v>11</v>
      </c>
      <c r="J1" s="1" t="s">
        <v>15</v>
      </c>
      <c r="K1" s="1"/>
      <c r="L1" s="1" t="s">
        <v>8</v>
      </c>
      <c r="M1" s="1" t="s">
        <v>9</v>
      </c>
      <c r="N1" s="1" t="s">
        <v>10</v>
      </c>
      <c r="O1" s="21"/>
      <c r="P1" s="22" t="s">
        <v>23</v>
      </c>
      <c r="Q1" s="22" t="s">
        <v>22</v>
      </c>
      <c r="R1" s="22" t="s">
        <v>24</v>
      </c>
      <c r="S1" s="21"/>
      <c r="T1" s="22" t="s">
        <v>25</v>
      </c>
      <c r="U1" s="22" t="s">
        <v>26</v>
      </c>
      <c r="V1" s="22" t="s">
        <v>27</v>
      </c>
      <c r="W1" s="21"/>
      <c r="X1" s="22" t="s">
        <v>28</v>
      </c>
      <c r="Y1" s="22" t="s">
        <v>29</v>
      </c>
      <c r="Z1" s="22" t="s">
        <v>30</v>
      </c>
      <c r="AA1" s="1"/>
      <c r="AB1" s="19"/>
      <c r="AC1" s="20" t="s">
        <v>2</v>
      </c>
      <c r="AD1" s="20" t="s">
        <v>3</v>
      </c>
      <c r="AE1" s="20" t="s">
        <v>21</v>
      </c>
    </row>
    <row r="2" spans="1:31" ht="15" thickBot="1" x14ac:dyDescent="0.45">
      <c r="A2" s="4">
        <v>1</v>
      </c>
      <c r="B2" s="4">
        <v>17</v>
      </c>
      <c r="C2" s="18"/>
      <c r="D2" s="18"/>
      <c r="E2" s="24">
        <v>17</v>
      </c>
      <c r="F2" s="1"/>
      <c r="G2" s="10" t="s">
        <v>12</v>
      </c>
      <c r="H2" s="11">
        <f>1/6</f>
        <v>0.16666666666666666</v>
      </c>
      <c r="I2" s="1"/>
      <c r="J2" s="16">
        <v>6.2803515076544095E-2</v>
      </c>
      <c r="K2" s="1"/>
      <c r="L2" s="17"/>
      <c r="M2" s="17"/>
      <c r="N2" s="17"/>
      <c r="O2" s="21"/>
      <c r="P2" s="17"/>
      <c r="Q2" s="17"/>
      <c r="R2" s="17"/>
      <c r="S2" s="21"/>
      <c r="T2" s="17"/>
      <c r="U2" s="17"/>
      <c r="V2" s="17"/>
      <c r="W2" s="21"/>
      <c r="X2" s="17"/>
      <c r="Y2" s="17"/>
      <c r="Z2" s="17"/>
      <c r="AA2" s="1"/>
      <c r="AB2" s="19" t="s">
        <v>16</v>
      </c>
      <c r="AC2" s="26">
        <f>AVERAGE(P14:P37)</f>
        <v>1.5555555555555547</v>
      </c>
      <c r="AD2" s="26">
        <f>AVERAGE(Q14:Q37)</f>
        <v>1.5277777777777779</v>
      </c>
      <c r="AE2" s="26">
        <f>AVERAGE(R14:R37)</f>
        <v>1.2818285473474582</v>
      </c>
    </row>
    <row r="3" spans="1:31" x14ac:dyDescent="0.4">
      <c r="A3" s="5">
        <v>2</v>
      </c>
      <c r="B3" s="5">
        <v>21</v>
      </c>
      <c r="C3" s="18"/>
      <c r="D3" s="18"/>
      <c r="E3" s="24">
        <f>alpha*B2+(1-alpha)*E2</f>
        <v>17</v>
      </c>
      <c r="F3" s="1"/>
      <c r="G3" s="12" t="s">
        <v>13</v>
      </c>
      <c r="H3" s="13">
        <f>2/6</f>
        <v>0.33333333333333331</v>
      </c>
      <c r="I3" s="1"/>
      <c r="J3" s="1"/>
      <c r="K3" s="1"/>
      <c r="L3" s="17"/>
      <c r="M3" s="17"/>
      <c r="N3" s="17"/>
      <c r="O3" s="21"/>
      <c r="P3" s="17"/>
      <c r="Q3" s="17"/>
      <c r="R3" s="17"/>
      <c r="S3" s="21"/>
      <c r="T3" s="17"/>
      <c r="U3" s="17"/>
      <c r="V3" s="17"/>
      <c r="W3" s="21"/>
      <c r="X3" s="17"/>
      <c r="Y3" s="17"/>
      <c r="Z3" s="17"/>
      <c r="AA3" s="1"/>
      <c r="AB3" s="19" t="s">
        <v>17</v>
      </c>
      <c r="AC3" s="27">
        <f>AVERAGE(T14:T37)</f>
        <v>3.4722222222222214</v>
      </c>
      <c r="AD3" s="27">
        <f>AVERAGE(U14:U37)</f>
        <v>3.5740740740740726</v>
      </c>
      <c r="AE3" s="27">
        <f>AVERAGE(V14:V37)</f>
        <v>2.3819559629208431</v>
      </c>
    </row>
    <row r="4" spans="1:31" ht="15" thickBot="1" x14ac:dyDescent="0.45">
      <c r="A4" s="5">
        <v>3</v>
      </c>
      <c r="B4" s="5">
        <v>19</v>
      </c>
      <c r="C4" s="18"/>
      <c r="D4" s="18"/>
      <c r="E4" s="24">
        <f>alpha*B3+(1-alpha)*E3</f>
        <v>17.251214060306175</v>
      </c>
      <c r="F4" s="1"/>
      <c r="G4" s="14" t="s">
        <v>14</v>
      </c>
      <c r="H4" s="15">
        <f>3/6</f>
        <v>0.5</v>
      </c>
      <c r="I4" s="1"/>
      <c r="J4" s="1"/>
      <c r="K4" s="1"/>
      <c r="L4" s="17"/>
      <c r="M4" s="17"/>
      <c r="N4" s="17"/>
      <c r="O4" s="21"/>
      <c r="P4" s="17"/>
      <c r="Q4" s="17"/>
      <c r="R4" s="17"/>
      <c r="S4" s="21"/>
      <c r="T4" s="17"/>
      <c r="U4" s="17"/>
      <c r="V4" s="17"/>
      <c r="W4" s="21"/>
      <c r="X4" s="17"/>
      <c r="Y4" s="17"/>
      <c r="Z4" s="17"/>
      <c r="AA4" s="1"/>
      <c r="AB4" s="19" t="s">
        <v>18</v>
      </c>
      <c r="AC4" s="27">
        <f>SQRT(AC3)</f>
        <v>1.8633899812498245</v>
      </c>
      <c r="AD4" s="27">
        <f t="shared" ref="AD4:AE4" si="0">SQRT(AD3)</f>
        <v>1.8905221696859502</v>
      </c>
      <c r="AE4" s="27">
        <f t="shared" si="0"/>
        <v>1.543358663085429</v>
      </c>
    </row>
    <row r="5" spans="1:31" ht="15" thickBot="1" x14ac:dyDescent="0.45">
      <c r="A5" s="5">
        <v>4</v>
      </c>
      <c r="B5" s="5">
        <v>23</v>
      </c>
      <c r="C5" s="24">
        <f>AVERAGE(B2:B4)</f>
        <v>19</v>
      </c>
      <c r="D5" s="24">
        <f>SUMPRODUCT($H$2:$H$4,B2:B4)</f>
        <v>19.333333333333332</v>
      </c>
      <c r="E5" s="24">
        <f t="shared" ref="E5:E37" si="1">alpha*B4+(1-alpha)*E4</f>
        <v>17.361043964435385</v>
      </c>
      <c r="F5" s="1"/>
      <c r="G5" s="1" t="s">
        <v>20</v>
      </c>
      <c r="H5" s="1">
        <f>SUM(H2:H4)</f>
        <v>1</v>
      </c>
      <c r="I5" s="1"/>
      <c r="J5" s="1"/>
      <c r="K5" s="1"/>
      <c r="L5" s="17"/>
      <c r="M5" s="17"/>
      <c r="N5" s="17"/>
      <c r="O5" s="21"/>
      <c r="P5" s="17"/>
      <c r="Q5" s="17"/>
      <c r="R5" s="17"/>
      <c r="S5" s="21"/>
      <c r="T5" s="17"/>
      <c r="U5" s="17"/>
      <c r="V5" s="17"/>
      <c r="W5" s="21"/>
      <c r="X5" s="17"/>
      <c r="Y5" s="17"/>
      <c r="Z5" s="17"/>
      <c r="AA5" s="1"/>
      <c r="AB5" s="19" t="s">
        <v>19</v>
      </c>
      <c r="AC5" s="28">
        <f>AVERAGE(X14:X37)</f>
        <v>8.5216249023976047</v>
      </c>
      <c r="AD5" s="28">
        <f>AVERAGE(Y14:Y37)</f>
        <v>8.3623235478401892</v>
      </c>
      <c r="AE5" s="28">
        <f>AVERAGE(Z14:Z37)</f>
        <v>6.9233338199756531</v>
      </c>
    </row>
    <row r="6" spans="1:31" x14ac:dyDescent="0.4">
      <c r="A6" s="5">
        <v>5</v>
      </c>
      <c r="B6" s="5">
        <v>18</v>
      </c>
      <c r="C6" s="24">
        <f>AVERAGE(B3:B5)</f>
        <v>21</v>
      </c>
      <c r="D6" s="24">
        <f>SUMPRODUCT($H$2:$H$4,B3:B5)</f>
        <v>21.333333333333332</v>
      </c>
      <c r="E6" s="24">
        <f t="shared" si="1"/>
        <v>17.715190224830934</v>
      </c>
      <c r="F6" s="1"/>
      <c r="G6" s="1"/>
      <c r="H6" s="1"/>
      <c r="I6" s="1"/>
      <c r="J6" s="1"/>
      <c r="K6" s="1"/>
      <c r="L6" s="17"/>
      <c r="M6" s="17"/>
      <c r="N6" s="17"/>
      <c r="O6" s="21"/>
      <c r="P6" s="17"/>
      <c r="Q6" s="17"/>
      <c r="R6" s="17"/>
      <c r="S6" s="21"/>
      <c r="T6" s="17"/>
      <c r="U6" s="17"/>
      <c r="V6" s="17"/>
      <c r="W6" s="21"/>
      <c r="X6" s="17"/>
      <c r="Y6" s="17"/>
      <c r="Z6" s="17"/>
      <c r="AA6" s="1"/>
    </row>
    <row r="7" spans="1:31" x14ac:dyDescent="0.4">
      <c r="A7" s="5">
        <v>6</v>
      </c>
      <c r="B7" s="5">
        <v>16</v>
      </c>
      <c r="C7" s="24">
        <f t="shared" ref="C7:C37" si="2">AVERAGE(B4:B6)</f>
        <v>20</v>
      </c>
      <c r="D7" s="24">
        <f t="shared" ref="D6:D9" si="3">SUMPRODUCT($H$2:$H$4,B4:B6)</f>
        <v>19.833333333333332</v>
      </c>
      <c r="E7" s="24">
        <f t="shared" si="1"/>
        <v>17.733077279839712</v>
      </c>
      <c r="F7" s="1"/>
      <c r="G7" s="1"/>
      <c r="H7" s="1"/>
      <c r="I7" s="1"/>
      <c r="J7" s="1"/>
      <c r="K7" s="1"/>
      <c r="L7" s="17"/>
      <c r="M7" s="17"/>
      <c r="N7" s="17"/>
      <c r="O7" s="21"/>
      <c r="P7" s="17"/>
      <c r="Q7" s="17"/>
      <c r="R7" s="17"/>
      <c r="S7" s="21"/>
      <c r="T7" s="17"/>
      <c r="U7" s="17"/>
      <c r="V7" s="17"/>
      <c r="W7" s="21"/>
      <c r="X7" s="17"/>
      <c r="Y7" s="17"/>
      <c r="Z7" s="17"/>
      <c r="AA7" s="1"/>
    </row>
    <row r="8" spans="1:31" x14ac:dyDescent="0.4">
      <c r="A8" s="5">
        <v>7</v>
      </c>
      <c r="B8" s="5">
        <v>20</v>
      </c>
      <c r="C8" s="24">
        <f t="shared" si="2"/>
        <v>19</v>
      </c>
      <c r="D8" s="24">
        <f t="shared" si="3"/>
        <v>17.833333333333332</v>
      </c>
      <c r="E8" s="24">
        <f t="shared" si="1"/>
        <v>17.62423393476648</v>
      </c>
      <c r="F8" s="1"/>
      <c r="G8" s="1"/>
      <c r="H8" s="1"/>
      <c r="I8" s="1"/>
      <c r="J8" s="1"/>
      <c r="K8" s="1"/>
      <c r="L8" s="17"/>
      <c r="M8" s="17"/>
      <c r="N8" s="17"/>
      <c r="O8" s="21"/>
      <c r="P8" s="17"/>
      <c r="Q8" s="17"/>
      <c r="R8" s="17"/>
      <c r="S8" s="21"/>
      <c r="T8" s="17"/>
      <c r="U8" s="17"/>
      <c r="V8" s="17"/>
      <c r="W8" s="21"/>
      <c r="X8" s="17"/>
      <c r="Y8" s="17"/>
      <c r="Z8" s="17"/>
      <c r="AA8" s="1"/>
    </row>
    <row r="9" spans="1:31" x14ac:dyDescent="0.4">
      <c r="A9" s="5">
        <v>8</v>
      </c>
      <c r="B9" s="5">
        <v>18</v>
      </c>
      <c r="C9" s="24">
        <f t="shared" si="2"/>
        <v>18</v>
      </c>
      <c r="D9" s="24">
        <f t="shared" si="3"/>
        <v>18.333333333333332</v>
      </c>
      <c r="E9" s="24">
        <f t="shared" si="1"/>
        <v>17.773440394662714</v>
      </c>
      <c r="F9" s="1"/>
      <c r="G9" s="1"/>
      <c r="H9" s="8"/>
      <c r="I9" s="1"/>
      <c r="J9" s="1"/>
      <c r="K9" s="1"/>
      <c r="L9" s="17"/>
      <c r="M9" s="17"/>
      <c r="N9" s="17"/>
      <c r="O9" s="21"/>
      <c r="P9" s="17"/>
      <c r="Q9" s="17"/>
      <c r="R9" s="17"/>
      <c r="S9" s="21"/>
      <c r="T9" s="17"/>
      <c r="U9" s="17"/>
      <c r="V9" s="17"/>
      <c r="W9" s="21"/>
      <c r="X9" s="17"/>
      <c r="Y9" s="17"/>
      <c r="Z9" s="17"/>
      <c r="AA9" s="1"/>
    </row>
    <row r="10" spans="1:31" x14ac:dyDescent="0.4">
      <c r="A10" s="5">
        <v>9</v>
      </c>
      <c r="B10" s="5">
        <v>22</v>
      </c>
      <c r="C10" s="24">
        <f t="shared" si="2"/>
        <v>18</v>
      </c>
      <c r="D10" s="24">
        <f t="shared" ref="D10:D15" si="4">SUMPRODUCT($H$2:$H$4,B7:B9)</f>
        <v>18.333333333333332</v>
      </c>
      <c r="E10" s="24">
        <f t="shared" si="1"/>
        <v>17.787669134252248</v>
      </c>
      <c r="F10" s="1"/>
      <c r="G10" s="1"/>
      <c r="H10" s="1"/>
      <c r="I10" s="1"/>
      <c r="J10" s="1"/>
      <c r="K10" s="1"/>
      <c r="L10" s="17"/>
      <c r="M10" s="17"/>
      <c r="N10" s="17"/>
      <c r="O10" s="21"/>
      <c r="P10" s="17"/>
      <c r="Q10" s="17"/>
      <c r="R10" s="17"/>
      <c r="S10" s="21"/>
      <c r="T10" s="17"/>
      <c r="U10" s="17"/>
      <c r="V10" s="17"/>
      <c r="W10" s="21"/>
      <c r="X10" s="17"/>
      <c r="Y10" s="17"/>
      <c r="Z10" s="17"/>
      <c r="AA10" s="1"/>
    </row>
    <row r="11" spans="1:31" x14ac:dyDescent="0.4">
      <c r="A11" s="5">
        <v>10</v>
      </c>
      <c r="B11" s="5">
        <v>20</v>
      </c>
      <c r="C11" s="24">
        <f t="shared" si="2"/>
        <v>20</v>
      </c>
      <c r="D11" s="24">
        <f t="shared" si="4"/>
        <v>20.333333333333332</v>
      </c>
      <c r="E11" s="24">
        <f t="shared" si="1"/>
        <v>18.052218319286627</v>
      </c>
      <c r="F11" s="1"/>
      <c r="G11" s="1"/>
      <c r="H11" s="1"/>
      <c r="I11" s="1"/>
      <c r="J11" s="1"/>
      <c r="K11" s="1"/>
      <c r="L11" s="17"/>
      <c r="M11" s="17"/>
      <c r="N11" s="17"/>
      <c r="O11" s="21"/>
      <c r="P11" s="17"/>
      <c r="Q11" s="17"/>
      <c r="R11" s="17"/>
      <c r="S11" s="21"/>
      <c r="T11" s="17"/>
      <c r="U11" s="17"/>
      <c r="V11" s="17"/>
      <c r="W11" s="21"/>
      <c r="X11" s="17"/>
      <c r="Y11" s="17"/>
      <c r="Z11" s="17"/>
      <c r="AA11" s="1"/>
    </row>
    <row r="12" spans="1:31" x14ac:dyDescent="0.4">
      <c r="A12" s="5">
        <v>11</v>
      </c>
      <c r="B12" s="5">
        <v>15</v>
      </c>
      <c r="C12" s="24">
        <f t="shared" si="2"/>
        <v>20</v>
      </c>
      <c r="D12" s="24">
        <f t="shared" si="4"/>
        <v>20.333333333333332</v>
      </c>
      <c r="E12" s="24">
        <f t="shared" si="1"/>
        <v>18.174545855437128</v>
      </c>
      <c r="F12" s="1"/>
      <c r="G12" s="1"/>
      <c r="H12" s="1"/>
      <c r="I12" s="1"/>
      <c r="J12" s="1"/>
      <c r="K12" s="1"/>
      <c r="L12" s="17"/>
      <c r="M12" s="17"/>
      <c r="N12" s="17"/>
      <c r="O12" s="21"/>
      <c r="P12" s="17"/>
      <c r="Q12" s="17"/>
      <c r="R12" s="17"/>
      <c r="S12" s="21"/>
      <c r="T12" s="17"/>
      <c r="U12" s="17"/>
      <c r="V12" s="17"/>
      <c r="W12" s="21"/>
      <c r="X12" s="17"/>
      <c r="Y12" s="17"/>
      <c r="Z12" s="17"/>
      <c r="AA12" s="1"/>
    </row>
    <row r="13" spans="1:31" x14ac:dyDescent="0.4">
      <c r="A13" s="6">
        <v>12</v>
      </c>
      <c r="B13" s="6">
        <v>22</v>
      </c>
      <c r="C13" s="24">
        <f>AVERAGE(B10:B12)</f>
        <v>19</v>
      </c>
      <c r="D13" s="24">
        <f t="shared" si="4"/>
        <v>17.833333333333332</v>
      </c>
      <c r="E13" s="24">
        <f t="shared" si="1"/>
        <v>17.975173216944</v>
      </c>
      <c r="F13" s="1"/>
      <c r="G13" s="1"/>
      <c r="H13" s="1"/>
      <c r="I13" s="1"/>
      <c r="J13" s="1"/>
      <c r="K13" s="1"/>
      <c r="L13" s="17"/>
      <c r="M13" s="17"/>
      <c r="N13" s="17"/>
      <c r="O13" s="21"/>
      <c r="P13" s="17"/>
      <c r="Q13" s="17"/>
      <c r="R13" s="17"/>
      <c r="S13" s="21"/>
      <c r="T13" s="17"/>
      <c r="U13" s="17"/>
      <c r="V13" s="17"/>
      <c r="W13" s="21"/>
      <c r="X13" s="17"/>
      <c r="Y13" s="17"/>
      <c r="Z13" s="17"/>
      <c r="AA13" s="1"/>
    </row>
    <row r="14" spans="1:31" x14ac:dyDescent="0.4">
      <c r="A14" s="5">
        <v>13</v>
      </c>
      <c r="B14" s="5">
        <v>19</v>
      </c>
      <c r="C14" s="24">
        <f t="shared" si="2"/>
        <v>19</v>
      </c>
      <c r="D14" s="24">
        <f t="shared" si="4"/>
        <v>19.333333333333332</v>
      </c>
      <c r="E14" s="24">
        <f t="shared" si="1"/>
        <v>18.227946486494137</v>
      </c>
      <c r="F14" s="1"/>
      <c r="G14" s="1"/>
      <c r="H14" s="1"/>
      <c r="I14" s="1"/>
      <c r="J14" s="1"/>
      <c r="K14" s="1"/>
      <c r="L14" s="25">
        <f>$B14-C14</f>
        <v>0</v>
      </c>
      <c r="M14" s="25">
        <f t="shared" ref="M14:N14" si="5">$B14-D14</f>
        <v>-0.33333333333333215</v>
      </c>
      <c r="N14" s="25">
        <f>$B14-E14</f>
        <v>0.77205351350586326</v>
      </c>
      <c r="O14" s="1"/>
      <c r="P14" s="25">
        <f>ABS(L14)</f>
        <v>0</v>
      </c>
      <c r="Q14" s="25">
        <f t="shared" ref="Q14:R14" si="6">ABS(M14)</f>
        <v>0.33333333333333215</v>
      </c>
      <c r="R14" s="25">
        <f t="shared" si="6"/>
        <v>0.77205351350586326</v>
      </c>
      <c r="S14" s="1"/>
      <c r="T14" s="25">
        <f>L14^2</f>
        <v>0</v>
      </c>
      <c r="U14" s="25">
        <f t="shared" ref="U14:V14" si="7">M14^2</f>
        <v>0.11111111111111033</v>
      </c>
      <c r="V14" s="25">
        <f t="shared" si="7"/>
        <v>0.59606662771674823</v>
      </c>
      <c r="W14" s="1"/>
      <c r="X14" s="25">
        <f>P14/$B14*100</f>
        <v>0</v>
      </c>
      <c r="Y14" s="25">
        <f t="shared" ref="Y14:Z29" si="8">Q14/$B14*100</f>
        <v>1.7543859649122744</v>
      </c>
      <c r="Z14" s="25">
        <f t="shared" si="8"/>
        <v>4.0634395447677019</v>
      </c>
      <c r="AA14" s="1"/>
    </row>
    <row r="15" spans="1:31" x14ac:dyDescent="0.4">
      <c r="A15" s="5">
        <v>14</v>
      </c>
      <c r="B15" s="5">
        <v>17</v>
      </c>
      <c r="C15" s="24">
        <f t="shared" si="2"/>
        <v>18.666666666666668</v>
      </c>
      <c r="D15" s="24">
        <f t="shared" si="4"/>
        <v>19.333333333333332</v>
      </c>
      <c r="E15" s="24">
        <f t="shared" si="1"/>
        <v>18.276434160969501</v>
      </c>
      <c r="F15" s="1"/>
      <c r="G15" s="1"/>
      <c r="H15" s="1"/>
      <c r="I15" s="1"/>
      <c r="J15" s="1"/>
      <c r="K15" s="1"/>
      <c r="L15" s="25">
        <f t="shared" ref="L15:L37" si="9">$B15-C15</f>
        <v>-1.6666666666666679</v>
      </c>
      <c r="M15" s="25">
        <f t="shared" ref="M15:M37" si="10">$B15-D15</f>
        <v>-2.3333333333333321</v>
      </c>
      <c r="N15" s="25">
        <f t="shared" ref="N15:N37" si="11">$B15-E15</f>
        <v>-1.2764341609695009</v>
      </c>
      <c r="O15" s="1"/>
      <c r="P15" s="25">
        <f t="shared" ref="P15:P37" si="12">ABS(L15)</f>
        <v>1.6666666666666679</v>
      </c>
      <c r="Q15" s="25">
        <f t="shared" ref="Q15:Q37" si="13">ABS(M15)</f>
        <v>2.3333333333333321</v>
      </c>
      <c r="R15" s="25">
        <f t="shared" ref="R15:R37" si="14">ABS(N15)</f>
        <v>1.2764341609695009</v>
      </c>
      <c r="S15" s="1"/>
      <c r="T15" s="25">
        <f t="shared" ref="T15:T37" si="15">L15^2</f>
        <v>2.7777777777777817</v>
      </c>
      <c r="U15" s="25">
        <f t="shared" ref="U15:U37" si="16">M15^2</f>
        <v>5.4444444444444393</v>
      </c>
      <c r="V15" s="25">
        <f t="shared" ref="V15:V37" si="17">N15^2</f>
        <v>1.6292841672899137</v>
      </c>
      <c r="W15" s="1"/>
      <c r="X15" s="25">
        <f t="shared" ref="X15:Z37" si="18">P15/$B15*100</f>
        <v>9.803921568627457</v>
      </c>
      <c r="Y15" s="25">
        <f t="shared" si="8"/>
        <v>13.725490196078423</v>
      </c>
      <c r="Z15" s="25">
        <f t="shared" si="8"/>
        <v>7.5084362409970646</v>
      </c>
      <c r="AA15" s="1"/>
    </row>
    <row r="16" spans="1:31" x14ac:dyDescent="0.4">
      <c r="A16" s="5">
        <v>15</v>
      </c>
      <c r="B16" s="5">
        <v>16</v>
      </c>
      <c r="C16" s="24">
        <f t="shared" si="2"/>
        <v>19.333333333333332</v>
      </c>
      <c r="D16" s="24">
        <f t="shared" ref="D16:D37" si="19">SUMPRODUCT($H$2:$H$4,B13:B15)</f>
        <v>18.5</v>
      </c>
      <c r="E16" s="24">
        <f t="shared" si="1"/>
        <v>18.196269608896838</v>
      </c>
      <c r="F16" s="1"/>
      <c r="G16" s="1"/>
      <c r="H16" s="1"/>
      <c r="I16" s="1"/>
      <c r="J16" s="1"/>
      <c r="K16" s="1"/>
      <c r="L16" s="25">
        <f t="shared" si="9"/>
        <v>-3.3333333333333321</v>
      </c>
      <c r="M16" s="25">
        <f t="shared" si="10"/>
        <v>-2.5</v>
      </c>
      <c r="N16" s="25">
        <f t="shared" si="11"/>
        <v>-2.1962696088968379</v>
      </c>
      <c r="O16" s="1"/>
      <c r="P16" s="25">
        <f t="shared" si="12"/>
        <v>3.3333333333333321</v>
      </c>
      <c r="Q16" s="25">
        <f t="shared" si="13"/>
        <v>2.5</v>
      </c>
      <c r="R16" s="25">
        <f t="shared" si="14"/>
        <v>2.1962696088968379</v>
      </c>
      <c r="S16" s="1"/>
      <c r="T16" s="25">
        <f t="shared" si="15"/>
        <v>11.111111111111104</v>
      </c>
      <c r="U16" s="25">
        <f t="shared" si="16"/>
        <v>6.25</v>
      </c>
      <c r="V16" s="25">
        <f t="shared" si="17"/>
        <v>4.8236001949638689</v>
      </c>
      <c r="W16" s="1"/>
      <c r="X16" s="25">
        <f t="shared" si="18"/>
        <v>20.833333333333325</v>
      </c>
      <c r="Y16" s="25">
        <f t="shared" si="8"/>
        <v>15.625</v>
      </c>
      <c r="Z16" s="25">
        <f t="shared" si="8"/>
        <v>13.726685055605238</v>
      </c>
      <c r="AA16" s="1"/>
    </row>
    <row r="17" spans="1:27" x14ac:dyDescent="0.4">
      <c r="A17" s="5">
        <v>16</v>
      </c>
      <c r="B17" s="5">
        <v>20</v>
      </c>
      <c r="C17" s="24">
        <f t="shared" si="2"/>
        <v>17.333333333333332</v>
      </c>
      <c r="D17" s="24">
        <f t="shared" si="19"/>
        <v>16.833333333333332</v>
      </c>
      <c r="E17" s="24">
        <f t="shared" si="1"/>
        <v>18.058336157402326</v>
      </c>
      <c r="F17" s="1"/>
      <c r="G17" s="1"/>
      <c r="H17" s="1"/>
      <c r="I17" s="1"/>
      <c r="J17" s="1"/>
      <c r="K17" s="1"/>
      <c r="L17" s="25">
        <f t="shared" si="9"/>
        <v>2.6666666666666679</v>
      </c>
      <c r="M17" s="25">
        <f t="shared" si="10"/>
        <v>3.1666666666666679</v>
      </c>
      <c r="N17" s="25">
        <f t="shared" si="11"/>
        <v>1.9416638425976736</v>
      </c>
      <c r="O17" s="1"/>
      <c r="P17" s="25">
        <f t="shared" si="12"/>
        <v>2.6666666666666679</v>
      </c>
      <c r="Q17" s="25">
        <f t="shared" si="13"/>
        <v>3.1666666666666679</v>
      </c>
      <c r="R17" s="25">
        <f t="shared" si="14"/>
        <v>1.9416638425976736</v>
      </c>
      <c r="S17" s="1"/>
      <c r="T17" s="25">
        <f t="shared" si="15"/>
        <v>7.1111111111111178</v>
      </c>
      <c r="U17" s="25">
        <f t="shared" si="16"/>
        <v>10.027777777777786</v>
      </c>
      <c r="V17" s="25">
        <f t="shared" si="17"/>
        <v>3.7700584776511632</v>
      </c>
      <c r="W17" s="1"/>
      <c r="X17" s="25">
        <f t="shared" si="18"/>
        <v>13.333333333333339</v>
      </c>
      <c r="Y17" s="25">
        <f t="shared" si="8"/>
        <v>15.833333333333337</v>
      </c>
      <c r="Z17" s="25">
        <f t="shared" si="8"/>
        <v>9.7083192129883678</v>
      </c>
      <c r="AA17" s="1"/>
    </row>
    <row r="18" spans="1:27" x14ac:dyDescent="0.4">
      <c r="A18" s="5">
        <v>17</v>
      </c>
      <c r="B18" s="5">
        <v>19</v>
      </c>
      <c r="C18" s="24">
        <f t="shared" si="2"/>
        <v>17.666666666666668</v>
      </c>
      <c r="D18" s="24">
        <f t="shared" si="19"/>
        <v>18.166666666666664</v>
      </c>
      <c r="E18" s="24">
        <f t="shared" si="1"/>
        <v>18.18027947181449</v>
      </c>
      <c r="I18" s="1"/>
      <c r="L18" s="25">
        <f t="shared" si="9"/>
        <v>1.3333333333333321</v>
      </c>
      <c r="M18" s="25">
        <f t="shared" si="10"/>
        <v>0.8333333333333357</v>
      </c>
      <c r="N18" s="25">
        <f t="shared" si="11"/>
        <v>0.81972052818550978</v>
      </c>
      <c r="P18" s="25">
        <f t="shared" si="12"/>
        <v>1.3333333333333321</v>
      </c>
      <c r="Q18" s="25">
        <f t="shared" si="13"/>
        <v>0.8333333333333357</v>
      </c>
      <c r="R18" s="25">
        <f t="shared" si="14"/>
        <v>0.81972052818550978</v>
      </c>
      <c r="T18" s="25">
        <f t="shared" si="15"/>
        <v>1.7777777777777746</v>
      </c>
      <c r="U18" s="25">
        <f t="shared" si="16"/>
        <v>0.69444444444444842</v>
      </c>
      <c r="V18" s="25">
        <f t="shared" si="17"/>
        <v>0.67194174432873111</v>
      </c>
      <c r="X18" s="25">
        <f t="shared" si="18"/>
        <v>7.0175438596491171</v>
      </c>
      <c r="Y18" s="25">
        <f t="shared" si="8"/>
        <v>4.3859649122807136</v>
      </c>
      <c r="Z18" s="25">
        <f t="shared" si="8"/>
        <v>4.31431856939742</v>
      </c>
    </row>
    <row r="19" spans="1:27" x14ac:dyDescent="0.4">
      <c r="A19" s="5">
        <v>18</v>
      </c>
      <c r="B19" s="5">
        <v>20</v>
      </c>
      <c r="C19" s="24">
        <f t="shared" si="2"/>
        <v>18.333333333333332</v>
      </c>
      <c r="D19" s="24">
        <f t="shared" si="19"/>
        <v>18.833333333333332</v>
      </c>
      <c r="E19" s="24">
        <f t="shared" si="1"/>
        <v>18.231760802364942</v>
      </c>
      <c r="I19" s="1"/>
      <c r="J19" s="2"/>
      <c r="L19" s="25">
        <f t="shared" si="9"/>
        <v>1.6666666666666679</v>
      </c>
      <c r="M19" s="25">
        <f t="shared" si="10"/>
        <v>1.1666666666666679</v>
      </c>
      <c r="N19" s="25">
        <f t="shared" si="11"/>
        <v>1.768239197635058</v>
      </c>
      <c r="P19" s="25">
        <f t="shared" si="12"/>
        <v>1.6666666666666679</v>
      </c>
      <c r="Q19" s="25">
        <f t="shared" si="13"/>
        <v>1.1666666666666679</v>
      </c>
      <c r="R19" s="25">
        <f t="shared" si="14"/>
        <v>1.768239197635058</v>
      </c>
      <c r="T19" s="25">
        <f t="shared" si="15"/>
        <v>2.7777777777777817</v>
      </c>
      <c r="U19" s="25">
        <f t="shared" si="16"/>
        <v>1.3611111111111138</v>
      </c>
      <c r="V19" s="25">
        <f t="shared" si="17"/>
        <v>3.1266698600530738</v>
      </c>
      <c r="X19" s="25">
        <f t="shared" si="18"/>
        <v>8.3333333333333393</v>
      </c>
      <c r="Y19" s="25">
        <f t="shared" si="8"/>
        <v>5.8333333333333393</v>
      </c>
      <c r="Z19" s="25">
        <f t="shared" si="8"/>
        <v>8.84119598817529</v>
      </c>
    </row>
    <row r="20" spans="1:27" x14ac:dyDescent="0.4">
      <c r="A20" s="5">
        <v>19</v>
      </c>
      <c r="B20" s="5">
        <v>17</v>
      </c>
      <c r="C20" s="24">
        <f t="shared" si="2"/>
        <v>19.666666666666668</v>
      </c>
      <c r="D20" s="24">
        <f t="shared" si="19"/>
        <v>19.666666666666664</v>
      </c>
      <c r="E20" s="24">
        <f t="shared" si="1"/>
        <v>18.342812439472553</v>
      </c>
      <c r="I20" s="1"/>
      <c r="J20" s="3"/>
      <c r="L20" s="25">
        <f t="shared" si="9"/>
        <v>-2.6666666666666679</v>
      </c>
      <c r="M20" s="25">
        <f t="shared" si="10"/>
        <v>-2.6666666666666643</v>
      </c>
      <c r="N20" s="25">
        <f t="shared" si="11"/>
        <v>-1.3428124394725529</v>
      </c>
      <c r="P20" s="25">
        <f t="shared" si="12"/>
        <v>2.6666666666666679</v>
      </c>
      <c r="Q20" s="25">
        <f t="shared" si="13"/>
        <v>2.6666666666666643</v>
      </c>
      <c r="R20" s="25">
        <f t="shared" si="14"/>
        <v>1.3428124394725529</v>
      </c>
      <c r="T20" s="25">
        <f t="shared" si="15"/>
        <v>7.1111111111111178</v>
      </c>
      <c r="U20" s="25">
        <f t="shared" si="16"/>
        <v>7.1111111111110983</v>
      </c>
      <c r="V20" s="25">
        <f t="shared" si="17"/>
        <v>1.8031452476022285</v>
      </c>
      <c r="X20" s="25">
        <f t="shared" si="18"/>
        <v>15.68627450980393</v>
      </c>
      <c r="Y20" s="25">
        <f t="shared" si="8"/>
        <v>15.686274509803907</v>
      </c>
      <c r="Z20" s="25">
        <f t="shared" si="8"/>
        <v>7.898896702779723</v>
      </c>
    </row>
    <row r="21" spans="1:27" x14ac:dyDescent="0.4">
      <c r="A21" s="5">
        <v>20</v>
      </c>
      <c r="B21" s="5">
        <v>18</v>
      </c>
      <c r="C21" s="24">
        <f t="shared" si="2"/>
        <v>18.666666666666668</v>
      </c>
      <c r="D21" s="24">
        <f t="shared" si="19"/>
        <v>18.333333333333332</v>
      </c>
      <c r="E21" s="24">
        <f t="shared" si="1"/>
        <v>18.258479098185166</v>
      </c>
      <c r="L21" s="25">
        <f t="shared" si="9"/>
        <v>-0.66666666666666785</v>
      </c>
      <c r="M21" s="25">
        <f t="shared" si="10"/>
        <v>-0.33333333333333215</v>
      </c>
      <c r="N21" s="25">
        <f t="shared" si="11"/>
        <v>-0.25847909818516612</v>
      </c>
      <c r="P21" s="25">
        <f t="shared" si="12"/>
        <v>0.66666666666666785</v>
      </c>
      <c r="Q21" s="25">
        <f t="shared" si="13"/>
        <v>0.33333333333333215</v>
      </c>
      <c r="R21" s="25">
        <f t="shared" si="14"/>
        <v>0.25847909818516612</v>
      </c>
      <c r="T21" s="25">
        <f t="shared" si="15"/>
        <v>0.44444444444444603</v>
      </c>
      <c r="U21" s="25">
        <f t="shared" si="16"/>
        <v>0.11111111111111033</v>
      </c>
      <c r="V21" s="25">
        <f t="shared" si="17"/>
        <v>6.6811444198616746E-2</v>
      </c>
      <c r="X21" s="25">
        <f t="shared" si="18"/>
        <v>3.7037037037037104</v>
      </c>
      <c r="Y21" s="25">
        <f t="shared" si="8"/>
        <v>1.8518518518518452</v>
      </c>
      <c r="Z21" s="25">
        <f t="shared" si="8"/>
        <v>1.4359949899175894</v>
      </c>
    </row>
    <row r="22" spans="1:27" x14ac:dyDescent="0.4">
      <c r="A22" s="5">
        <v>21</v>
      </c>
      <c r="B22" s="5">
        <v>18</v>
      </c>
      <c r="C22" s="24">
        <f t="shared" si="2"/>
        <v>18.333333333333332</v>
      </c>
      <c r="D22" s="24">
        <f t="shared" si="19"/>
        <v>18</v>
      </c>
      <c r="E22" s="24">
        <f t="shared" si="1"/>
        <v>18.24224570224532</v>
      </c>
      <c r="L22" s="25">
        <f t="shared" si="9"/>
        <v>-0.33333333333333215</v>
      </c>
      <c r="M22" s="25">
        <f t="shared" si="10"/>
        <v>0</v>
      </c>
      <c r="N22" s="25">
        <f t="shared" si="11"/>
        <v>-0.24224570224532016</v>
      </c>
      <c r="P22" s="25">
        <f t="shared" si="12"/>
        <v>0.33333333333333215</v>
      </c>
      <c r="Q22" s="25">
        <f t="shared" si="13"/>
        <v>0</v>
      </c>
      <c r="R22" s="25">
        <f t="shared" si="14"/>
        <v>0.24224570224532016</v>
      </c>
      <c r="T22" s="25">
        <f t="shared" si="15"/>
        <v>0.11111111111111033</v>
      </c>
      <c r="U22" s="25">
        <f t="shared" si="16"/>
        <v>0</v>
      </c>
      <c r="V22" s="25">
        <f t="shared" si="17"/>
        <v>5.8682980256328315E-2</v>
      </c>
      <c r="X22" s="25">
        <f t="shared" si="18"/>
        <v>1.8518518518518452</v>
      </c>
      <c r="Y22" s="25">
        <f t="shared" si="8"/>
        <v>0</v>
      </c>
      <c r="Z22" s="25">
        <f t="shared" si="8"/>
        <v>1.3458094569184453</v>
      </c>
    </row>
    <row r="23" spans="1:27" x14ac:dyDescent="0.4">
      <c r="A23" s="5">
        <v>22</v>
      </c>
      <c r="B23" s="5">
        <v>19</v>
      </c>
      <c r="C23" s="24">
        <f t="shared" si="2"/>
        <v>17.666666666666668</v>
      </c>
      <c r="D23" s="24">
        <f t="shared" si="19"/>
        <v>17.833333333333332</v>
      </c>
      <c r="E23" s="24">
        <f t="shared" si="1"/>
        <v>18.227031820632128</v>
      </c>
      <c r="L23" s="25">
        <f t="shared" si="9"/>
        <v>1.3333333333333321</v>
      </c>
      <c r="M23" s="25">
        <f t="shared" si="10"/>
        <v>1.1666666666666679</v>
      </c>
      <c r="N23" s="25">
        <f t="shared" si="11"/>
        <v>0.77296817936787221</v>
      </c>
      <c r="P23" s="25">
        <f t="shared" si="12"/>
        <v>1.3333333333333321</v>
      </c>
      <c r="Q23" s="25">
        <f t="shared" si="13"/>
        <v>1.1666666666666679</v>
      </c>
      <c r="R23" s="25">
        <f t="shared" si="14"/>
        <v>0.77296817936787221</v>
      </c>
      <c r="T23" s="25">
        <f t="shared" si="15"/>
        <v>1.7777777777777746</v>
      </c>
      <c r="U23" s="25">
        <f t="shared" si="16"/>
        <v>1.3611111111111138</v>
      </c>
      <c r="V23" s="25">
        <f t="shared" si="17"/>
        <v>0.59747980631528308</v>
      </c>
      <c r="X23" s="25">
        <f t="shared" si="18"/>
        <v>7.0175438596491171</v>
      </c>
      <c r="Y23" s="25">
        <f t="shared" si="8"/>
        <v>6.1403508771929882</v>
      </c>
      <c r="Z23" s="25">
        <f t="shared" si="8"/>
        <v>4.0682535756203801</v>
      </c>
    </row>
    <row r="24" spans="1:27" x14ac:dyDescent="0.4">
      <c r="A24" s="5">
        <v>23</v>
      </c>
      <c r="B24" s="5">
        <v>18</v>
      </c>
      <c r="C24" s="24">
        <f t="shared" si="2"/>
        <v>18.333333333333332</v>
      </c>
      <c r="D24" s="24">
        <f t="shared" si="19"/>
        <v>18.5</v>
      </c>
      <c r="E24" s="24">
        <f t="shared" si="1"/>
        <v>18.275576939338745</v>
      </c>
      <c r="L24" s="25">
        <f t="shared" si="9"/>
        <v>-0.33333333333333215</v>
      </c>
      <c r="M24" s="25">
        <f t="shared" si="10"/>
        <v>-0.5</v>
      </c>
      <c r="N24" s="25">
        <f t="shared" si="11"/>
        <v>-0.27557693933874461</v>
      </c>
      <c r="P24" s="25">
        <f t="shared" si="12"/>
        <v>0.33333333333333215</v>
      </c>
      <c r="Q24" s="25">
        <f t="shared" si="13"/>
        <v>0.5</v>
      </c>
      <c r="R24" s="25">
        <f t="shared" si="14"/>
        <v>0.27557693933874461</v>
      </c>
      <c r="T24" s="25">
        <f t="shared" si="15"/>
        <v>0.11111111111111033</v>
      </c>
      <c r="U24" s="25">
        <f t="shared" si="16"/>
        <v>0.25</v>
      </c>
      <c r="V24" s="25">
        <f t="shared" si="17"/>
        <v>7.5942649495310127E-2</v>
      </c>
      <c r="X24" s="25">
        <f t="shared" si="18"/>
        <v>1.8518518518518452</v>
      </c>
      <c r="Y24" s="25">
        <f t="shared" si="8"/>
        <v>2.7777777777777777</v>
      </c>
      <c r="Z24" s="25">
        <f t="shared" si="8"/>
        <v>1.5309829963263588</v>
      </c>
    </row>
    <row r="25" spans="1:27" x14ac:dyDescent="0.4">
      <c r="A25" s="5">
        <v>24</v>
      </c>
      <c r="B25" s="5">
        <v>22</v>
      </c>
      <c r="C25" s="24">
        <f t="shared" si="2"/>
        <v>18.333333333333332</v>
      </c>
      <c r="D25" s="24">
        <f t="shared" si="19"/>
        <v>18.333333333333332</v>
      </c>
      <c r="E25" s="24">
        <f t="shared" si="1"/>
        <v>18.258269738874233</v>
      </c>
      <c r="L25" s="25">
        <f t="shared" si="9"/>
        <v>3.6666666666666679</v>
      </c>
      <c r="M25" s="25">
        <f t="shared" si="10"/>
        <v>3.6666666666666679</v>
      </c>
      <c r="N25" s="25">
        <f t="shared" si="11"/>
        <v>3.7417302611257668</v>
      </c>
      <c r="P25" s="25">
        <f t="shared" si="12"/>
        <v>3.6666666666666679</v>
      </c>
      <c r="Q25" s="25">
        <f t="shared" si="13"/>
        <v>3.6666666666666679</v>
      </c>
      <c r="R25" s="25">
        <f t="shared" si="14"/>
        <v>3.7417302611257668</v>
      </c>
      <c r="T25" s="25">
        <f t="shared" si="15"/>
        <v>13.444444444444454</v>
      </c>
      <c r="U25" s="25">
        <f t="shared" si="16"/>
        <v>13.444444444444454</v>
      </c>
      <c r="V25" s="25">
        <f t="shared" si="17"/>
        <v>14.0005453470243</v>
      </c>
      <c r="X25" s="25">
        <f t="shared" si="18"/>
        <v>16.666666666666671</v>
      </c>
      <c r="Y25" s="25">
        <f t="shared" si="8"/>
        <v>16.666666666666671</v>
      </c>
      <c r="Z25" s="25">
        <f t="shared" si="8"/>
        <v>17.007864823298942</v>
      </c>
    </row>
    <row r="26" spans="1:27" x14ac:dyDescent="0.4">
      <c r="A26" s="5">
        <v>25</v>
      </c>
      <c r="B26" s="5">
        <v>21</v>
      </c>
      <c r="C26" s="24">
        <f t="shared" si="2"/>
        <v>19.666666666666668</v>
      </c>
      <c r="D26" s="24">
        <f t="shared" si="19"/>
        <v>20.166666666666664</v>
      </c>
      <c r="E26" s="24">
        <f t="shared" si="1"/>
        <v>18.493263551741208</v>
      </c>
      <c r="L26" s="25">
        <f t="shared" si="9"/>
        <v>1.3333333333333321</v>
      </c>
      <c r="M26" s="25">
        <f t="shared" si="10"/>
        <v>0.8333333333333357</v>
      </c>
      <c r="N26" s="25">
        <f t="shared" si="11"/>
        <v>2.5067364482587919</v>
      </c>
      <c r="P26" s="25">
        <f t="shared" si="12"/>
        <v>1.3333333333333321</v>
      </c>
      <c r="Q26" s="25">
        <f t="shared" si="13"/>
        <v>0.8333333333333357</v>
      </c>
      <c r="R26" s="25">
        <f t="shared" si="14"/>
        <v>2.5067364482587919</v>
      </c>
      <c r="T26" s="25">
        <f t="shared" si="15"/>
        <v>1.7777777777777746</v>
      </c>
      <c r="U26" s="25">
        <f t="shared" si="16"/>
        <v>0.69444444444444842</v>
      </c>
      <c r="V26" s="25">
        <f t="shared" si="17"/>
        <v>6.2837276210291027</v>
      </c>
      <c r="X26" s="25">
        <f t="shared" si="18"/>
        <v>6.3492063492063435</v>
      </c>
      <c r="Y26" s="25">
        <f t="shared" si="8"/>
        <v>3.9682539682539799</v>
      </c>
      <c r="Z26" s="25">
        <f t="shared" si="8"/>
        <v>11.936840229803773</v>
      </c>
    </row>
    <row r="27" spans="1:27" x14ac:dyDescent="0.4">
      <c r="A27" s="5">
        <v>26</v>
      </c>
      <c r="B27" s="5">
        <v>17</v>
      </c>
      <c r="C27" s="24">
        <f t="shared" si="2"/>
        <v>20.333333333333332</v>
      </c>
      <c r="D27" s="24">
        <f t="shared" si="19"/>
        <v>20.833333333333332</v>
      </c>
      <c r="E27" s="24">
        <f t="shared" si="1"/>
        <v>18.650695412062351</v>
      </c>
      <c r="L27" s="25">
        <f t="shared" si="9"/>
        <v>-3.3333333333333321</v>
      </c>
      <c r="M27" s="25">
        <f t="shared" si="10"/>
        <v>-3.8333333333333321</v>
      </c>
      <c r="N27" s="25">
        <f t="shared" si="11"/>
        <v>-1.6506954120623512</v>
      </c>
      <c r="P27" s="25">
        <f t="shared" si="12"/>
        <v>3.3333333333333321</v>
      </c>
      <c r="Q27" s="25">
        <f t="shared" si="13"/>
        <v>3.8333333333333321</v>
      </c>
      <c r="R27" s="25">
        <f t="shared" si="14"/>
        <v>1.6506954120623512</v>
      </c>
      <c r="T27" s="25">
        <f t="shared" si="15"/>
        <v>11.111111111111104</v>
      </c>
      <c r="U27" s="25">
        <f t="shared" si="16"/>
        <v>14.694444444444436</v>
      </c>
      <c r="V27" s="25">
        <f t="shared" si="17"/>
        <v>2.7247953434036951</v>
      </c>
      <c r="X27" s="25">
        <f t="shared" si="18"/>
        <v>19.607843137254896</v>
      </c>
      <c r="Y27" s="25">
        <f t="shared" si="8"/>
        <v>22.549019607843128</v>
      </c>
      <c r="Z27" s="25">
        <f t="shared" si="8"/>
        <v>9.7099730121314778</v>
      </c>
    </row>
    <row r="28" spans="1:27" x14ac:dyDescent="0.4">
      <c r="A28" s="5">
        <v>27</v>
      </c>
      <c r="B28" s="5">
        <v>18</v>
      </c>
      <c r="C28" s="24">
        <f t="shared" si="2"/>
        <v>20</v>
      </c>
      <c r="D28" s="24">
        <f t="shared" si="19"/>
        <v>19.166666666666664</v>
      </c>
      <c r="E28" s="24">
        <f t="shared" si="1"/>
        <v>18.54702593786411</v>
      </c>
      <c r="L28" s="25">
        <f t="shared" si="9"/>
        <v>-2</v>
      </c>
      <c r="M28" s="25">
        <f t="shared" si="10"/>
        <v>-1.1666666666666643</v>
      </c>
      <c r="N28" s="25">
        <f t="shared" si="11"/>
        <v>-0.54702593786410958</v>
      </c>
      <c r="P28" s="25">
        <f t="shared" si="12"/>
        <v>2</v>
      </c>
      <c r="Q28" s="25">
        <f t="shared" si="13"/>
        <v>1.1666666666666643</v>
      </c>
      <c r="R28" s="25">
        <f t="shared" si="14"/>
        <v>0.54702593786410958</v>
      </c>
      <c r="T28" s="25">
        <f t="shared" si="15"/>
        <v>4</v>
      </c>
      <c r="U28" s="25">
        <f t="shared" si="16"/>
        <v>1.3611111111111056</v>
      </c>
      <c r="V28" s="25">
        <f t="shared" si="17"/>
        <v>0.29923737669610867</v>
      </c>
      <c r="X28" s="25">
        <f t="shared" si="18"/>
        <v>11.111111111111111</v>
      </c>
      <c r="Y28" s="25">
        <f t="shared" si="8"/>
        <v>6.4814814814814685</v>
      </c>
      <c r="Z28" s="25">
        <f t="shared" si="8"/>
        <v>3.0390329881339424</v>
      </c>
    </row>
    <row r="29" spans="1:27" x14ac:dyDescent="0.4">
      <c r="A29" s="5">
        <v>28</v>
      </c>
      <c r="B29" s="5">
        <v>20</v>
      </c>
      <c r="C29" s="24">
        <f t="shared" si="2"/>
        <v>18.666666666666668</v>
      </c>
      <c r="D29" s="24">
        <f t="shared" si="19"/>
        <v>18.166666666666664</v>
      </c>
      <c r="E29" s="24">
        <f t="shared" si="1"/>
        <v>18.512670786128197</v>
      </c>
      <c r="L29" s="25">
        <f t="shared" si="9"/>
        <v>1.3333333333333321</v>
      </c>
      <c r="M29" s="25">
        <f t="shared" si="10"/>
        <v>1.8333333333333357</v>
      </c>
      <c r="N29" s="25">
        <f t="shared" si="11"/>
        <v>1.4873292138718028</v>
      </c>
      <c r="P29" s="25">
        <f t="shared" si="12"/>
        <v>1.3333333333333321</v>
      </c>
      <c r="Q29" s="25">
        <f t="shared" si="13"/>
        <v>1.8333333333333357</v>
      </c>
      <c r="R29" s="25">
        <f t="shared" si="14"/>
        <v>1.4873292138718028</v>
      </c>
      <c r="T29" s="25">
        <f t="shared" si="15"/>
        <v>1.7777777777777746</v>
      </c>
      <c r="U29" s="25">
        <f t="shared" si="16"/>
        <v>3.3611111111111196</v>
      </c>
      <c r="V29" s="25">
        <f t="shared" si="17"/>
        <v>2.212148190436515</v>
      </c>
      <c r="X29" s="25">
        <f t="shared" si="18"/>
        <v>6.6666666666666607</v>
      </c>
      <c r="Y29" s="25">
        <f t="shared" si="8"/>
        <v>9.1666666666666785</v>
      </c>
      <c r="Z29" s="25">
        <f t="shared" si="8"/>
        <v>7.4366460693590142</v>
      </c>
    </row>
    <row r="30" spans="1:27" x14ac:dyDescent="0.4">
      <c r="A30" s="5">
        <v>29</v>
      </c>
      <c r="B30" s="5">
        <v>17</v>
      </c>
      <c r="C30" s="24">
        <f t="shared" si="2"/>
        <v>18.333333333333332</v>
      </c>
      <c r="D30" s="24">
        <f t="shared" si="19"/>
        <v>18.833333333333332</v>
      </c>
      <c r="E30" s="24">
        <f t="shared" si="1"/>
        <v>18.606080288835379</v>
      </c>
      <c r="L30" s="25">
        <f t="shared" si="9"/>
        <v>-1.3333333333333321</v>
      </c>
      <c r="M30" s="25">
        <f t="shared" si="10"/>
        <v>-1.8333333333333321</v>
      </c>
      <c r="N30" s="25">
        <f t="shared" si="11"/>
        <v>-1.6060802888353791</v>
      </c>
      <c r="P30" s="25">
        <f t="shared" si="12"/>
        <v>1.3333333333333321</v>
      </c>
      <c r="Q30" s="25">
        <f t="shared" si="13"/>
        <v>1.8333333333333321</v>
      </c>
      <c r="R30" s="25">
        <f t="shared" si="14"/>
        <v>1.6060802888353791</v>
      </c>
      <c r="T30" s="25">
        <f t="shared" si="15"/>
        <v>1.7777777777777746</v>
      </c>
      <c r="U30" s="25">
        <f t="shared" si="16"/>
        <v>3.3611111111111067</v>
      </c>
      <c r="V30" s="25">
        <f t="shared" si="17"/>
        <v>2.5794938941855348</v>
      </c>
      <c r="X30" s="25">
        <f t="shared" si="18"/>
        <v>7.8431372549019533</v>
      </c>
      <c r="Y30" s="25">
        <f t="shared" si="18"/>
        <v>10.78431372549019</v>
      </c>
      <c r="Z30" s="25">
        <f t="shared" si="18"/>
        <v>9.4475311107963478</v>
      </c>
    </row>
    <row r="31" spans="1:27" x14ac:dyDescent="0.4">
      <c r="A31" s="5">
        <v>30</v>
      </c>
      <c r="B31" s="5">
        <v>18</v>
      </c>
      <c r="C31" s="24">
        <f t="shared" si="2"/>
        <v>18.333333333333332</v>
      </c>
      <c r="D31" s="24">
        <f t="shared" si="19"/>
        <v>18.166666666666664</v>
      </c>
      <c r="E31" s="24">
        <f t="shared" si="1"/>
        <v>18.505212801201367</v>
      </c>
      <c r="L31" s="25">
        <f t="shared" si="9"/>
        <v>-0.33333333333333215</v>
      </c>
      <c r="M31" s="25">
        <f t="shared" si="10"/>
        <v>-0.1666666666666643</v>
      </c>
      <c r="N31" s="25">
        <f t="shared" si="11"/>
        <v>-0.5052128012013668</v>
      </c>
      <c r="P31" s="25">
        <f t="shared" si="12"/>
        <v>0.33333333333333215</v>
      </c>
      <c r="Q31" s="25">
        <f t="shared" si="13"/>
        <v>0.1666666666666643</v>
      </c>
      <c r="R31" s="25">
        <f t="shared" si="14"/>
        <v>0.5052128012013668</v>
      </c>
      <c r="T31" s="25">
        <f t="shared" si="15"/>
        <v>0.11111111111111033</v>
      </c>
      <c r="U31" s="25">
        <f t="shared" si="16"/>
        <v>2.7777777777776989E-2</v>
      </c>
      <c r="V31" s="25">
        <f t="shared" si="17"/>
        <v>0.25523997449773178</v>
      </c>
      <c r="X31" s="25">
        <f t="shared" si="18"/>
        <v>1.8518518518518452</v>
      </c>
      <c r="Y31" s="25">
        <f t="shared" si="18"/>
        <v>0.92592592592591272</v>
      </c>
      <c r="Z31" s="25">
        <f t="shared" si="18"/>
        <v>2.806737784452038</v>
      </c>
    </row>
    <row r="32" spans="1:27" x14ac:dyDescent="0.4">
      <c r="A32" s="5">
        <v>31</v>
      </c>
      <c r="B32" s="5">
        <v>20</v>
      </c>
      <c r="C32" s="24">
        <f t="shared" si="2"/>
        <v>18.333333333333332</v>
      </c>
      <c r="D32" s="24">
        <f t="shared" si="19"/>
        <v>18</v>
      </c>
      <c r="E32" s="24">
        <f t="shared" si="1"/>
        <v>18.473483661424254</v>
      </c>
      <c r="L32" s="25">
        <f t="shared" si="9"/>
        <v>1.6666666666666679</v>
      </c>
      <c r="M32" s="25">
        <f t="shared" si="10"/>
        <v>2</v>
      </c>
      <c r="N32" s="25">
        <f t="shared" si="11"/>
        <v>1.5265163385757461</v>
      </c>
      <c r="P32" s="25">
        <f t="shared" si="12"/>
        <v>1.6666666666666679</v>
      </c>
      <c r="Q32" s="25">
        <f t="shared" si="13"/>
        <v>2</v>
      </c>
      <c r="R32" s="25">
        <f t="shared" si="14"/>
        <v>1.5265163385757461</v>
      </c>
      <c r="T32" s="25">
        <f t="shared" si="15"/>
        <v>2.7777777777777817</v>
      </c>
      <c r="U32" s="25">
        <f t="shared" si="16"/>
        <v>4</v>
      </c>
      <c r="V32" s="25">
        <f t="shared" si="17"/>
        <v>2.330252131938702</v>
      </c>
      <c r="X32" s="25">
        <f t="shared" si="18"/>
        <v>8.3333333333333393</v>
      </c>
      <c r="Y32" s="25">
        <f t="shared" si="18"/>
        <v>10</v>
      </c>
      <c r="Z32" s="25">
        <f t="shared" si="18"/>
        <v>7.6325816928787305</v>
      </c>
    </row>
    <row r="33" spans="1:26" x14ac:dyDescent="0.4">
      <c r="A33" s="5">
        <v>32</v>
      </c>
      <c r="B33" s="5">
        <v>17</v>
      </c>
      <c r="C33" s="24">
        <f t="shared" si="2"/>
        <v>18.333333333333332</v>
      </c>
      <c r="D33" s="24">
        <f t="shared" si="19"/>
        <v>18.833333333333332</v>
      </c>
      <c r="E33" s="24">
        <f t="shared" si="1"/>
        <v>18.569354253308589</v>
      </c>
      <c r="L33" s="25">
        <f t="shared" si="9"/>
        <v>-1.3333333333333321</v>
      </c>
      <c r="M33" s="25">
        <f t="shared" si="10"/>
        <v>-1.8333333333333321</v>
      </c>
      <c r="N33" s="25">
        <f t="shared" si="11"/>
        <v>-1.5693542533085889</v>
      </c>
      <c r="P33" s="25">
        <f t="shared" si="12"/>
        <v>1.3333333333333321</v>
      </c>
      <c r="Q33" s="25">
        <f t="shared" si="13"/>
        <v>1.8333333333333321</v>
      </c>
      <c r="R33" s="25">
        <f t="shared" si="14"/>
        <v>1.5693542533085889</v>
      </c>
      <c r="T33" s="25">
        <f t="shared" si="15"/>
        <v>1.7777777777777746</v>
      </c>
      <c r="U33" s="25">
        <f t="shared" si="16"/>
        <v>3.3611111111111067</v>
      </c>
      <c r="V33" s="25">
        <f t="shared" si="17"/>
        <v>2.4628727723777586</v>
      </c>
      <c r="X33" s="25">
        <f t="shared" si="18"/>
        <v>7.8431372549019533</v>
      </c>
      <c r="Y33" s="25">
        <f t="shared" si="18"/>
        <v>10.78431372549019</v>
      </c>
      <c r="Z33" s="25">
        <f t="shared" si="18"/>
        <v>9.2314956076975818</v>
      </c>
    </row>
    <row r="34" spans="1:26" x14ac:dyDescent="0.4">
      <c r="A34" s="5">
        <v>33</v>
      </c>
      <c r="B34" s="5">
        <v>18</v>
      </c>
      <c r="C34" s="24">
        <f t="shared" si="2"/>
        <v>18.333333333333332</v>
      </c>
      <c r="D34" s="24">
        <f t="shared" si="19"/>
        <v>18.166666666666664</v>
      </c>
      <c r="E34" s="24">
        <f t="shared" si="1"/>
        <v>18.470793289800483</v>
      </c>
      <c r="L34" s="25">
        <f t="shared" si="9"/>
        <v>-0.33333333333333215</v>
      </c>
      <c r="M34" s="25">
        <f t="shared" si="10"/>
        <v>-0.1666666666666643</v>
      </c>
      <c r="N34" s="25">
        <f t="shared" si="11"/>
        <v>-0.47079328980048274</v>
      </c>
      <c r="P34" s="25">
        <f t="shared" si="12"/>
        <v>0.33333333333333215</v>
      </c>
      <c r="Q34" s="25">
        <f t="shared" si="13"/>
        <v>0.1666666666666643</v>
      </c>
      <c r="R34" s="25">
        <f t="shared" si="14"/>
        <v>0.47079328980048274</v>
      </c>
      <c r="T34" s="25">
        <f t="shared" si="15"/>
        <v>0.11111111111111033</v>
      </c>
      <c r="U34" s="25">
        <f t="shared" si="16"/>
        <v>2.7777777777776989E-2</v>
      </c>
      <c r="V34" s="25">
        <f t="shared" si="17"/>
        <v>0.22164632172116133</v>
      </c>
      <c r="X34" s="25">
        <f t="shared" si="18"/>
        <v>1.8518518518518452</v>
      </c>
      <c r="Y34" s="25">
        <f t="shared" si="18"/>
        <v>0.92592592592591272</v>
      </c>
      <c r="Z34" s="25">
        <f t="shared" si="18"/>
        <v>2.6155182766693486</v>
      </c>
    </row>
    <row r="35" spans="1:26" x14ac:dyDescent="0.4">
      <c r="A35" s="5">
        <v>34</v>
      </c>
      <c r="B35" s="5">
        <v>16</v>
      </c>
      <c r="C35" s="24">
        <f t="shared" si="2"/>
        <v>18.333333333333332</v>
      </c>
      <c r="D35" s="24">
        <f t="shared" si="19"/>
        <v>18</v>
      </c>
      <c r="E35" s="24">
        <f t="shared" si="1"/>
        <v>18.441225816326565</v>
      </c>
      <c r="L35" s="25">
        <f t="shared" si="9"/>
        <v>-2.3333333333333321</v>
      </c>
      <c r="M35" s="25">
        <f t="shared" si="10"/>
        <v>-2</v>
      </c>
      <c r="N35" s="25">
        <f t="shared" si="11"/>
        <v>-2.4412258163265648</v>
      </c>
      <c r="P35" s="25">
        <f t="shared" si="12"/>
        <v>2.3333333333333321</v>
      </c>
      <c r="Q35" s="25">
        <f t="shared" si="13"/>
        <v>2</v>
      </c>
      <c r="R35" s="25">
        <f t="shared" si="14"/>
        <v>2.4412258163265648</v>
      </c>
      <c r="T35" s="25">
        <f t="shared" si="15"/>
        <v>5.4444444444444393</v>
      </c>
      <c r="U35" s="25">
        <f t="shared" si="16"/>
        <v>4</v>
      </c>
      <c r="V35" s="25">
        <f t="shared" si="17"/>
        <v>5.9595834862993025</v>
      </c>
      <c r="X35" s="25">
        <f t="shared" si="18"/>
        <v>14.583333333333325</v>
      </c>
      <c r="Y35" s="25">
        <f t="shared" si="18"/>
        <v>12.5</v>
      </c>
      <c r="Z35" s="25">
        <f t="shared" si="18"/>
        <v>15.25766135204103</v>
      </c>
    </row>
    <row r="36" spans="1:26" x14ac:dyDescent="0.4">
      <c r="A36" s="5">
        <v>35</v>
      </c>
      <c r="B36" s="5">
        <v>19</v>
      </c>
      <c r="C36" s="24">
        <f t="shared" si="2"/>
        <v>17</v>
      </c>
      <c r="D36" s="24">
        <f t="shared" si="19"/>
        <v>16.833333333333332</v>
      </c>
      <c r="E36" s="24">
        <f t="shared" si="1"/>
        <v>18.28790825396565</v>
      </c>
      <c r="L36" s="25">
        <f t="shared" si="9"/>
        <v>2</v>
      </c>
      <c r="M36" s="25">
        <f t="shared" si="10"/>
        <v>2.1666666666666679</v>
      </c>
      <c r="N36" s="25">
        <f t="shared" si="11"/>
        <v>0.71209174603434988</v>
      </c>
      <c r="P36" s="25">
        <f t="shared" si="12"/>
        <v>2</v>
      </c>
      <c r="Q36" s="25">
        <f t="shared" si="13"/>
        <v>2.1666666666666679</v>
      </c>
      <c r="R36" s="25">
        <f t="shared" si="14"/>
        <v>0.71209174603434988</v>
      </c>
      <c r="T36" s="25">
        <f t="shared" si="15"/>
        <v>4</v>
      </c>
      <c r="U36" s="25">
        <f t="shared" si="16"/>
        <v>4.69444444444445</v>
      </c>
      <c r="V36" s="25">
        <f t="shared" si="17"/>
        <v>0.50707465477024904</v>
      </c>
      <c r="X36" s="25">
        <f t="shared" si="18"/>
        <v>10.526315789473683</v>
      </c>
      <c r="Y36" s="25">
        <f t="shared" si="18"/>
        <v>11.403508771929831</v>
      </c>
      <c r="Z36" s="25">
        <f t="shared" si="18"/>
        <v>3.7478512949176315</v>
      </c>
    </row>
    <row r="37" spans="1:26" x14ac:dyDescent="0.4">
      <c r="A37" s="5">
        <v>36</v>
      </c>
      <c r="B37" s="5">
        <v>18</v>
      </c>
      <c r="C37" s="24">
        <f t="shared" si="2"/>
        <v>17.666666666666668</v>
      </c>
      <c r="D37" s="24">
        <f t="shared" si="19"/>
        <v>17.833333333333332</v>
      </c>
      <c r="E37" s="24">
        <f t="shared" si="1"/>
        <v>18.332630118673599</v>
      </c>
      <c r="L37" s="25">
        <f t="shared" si="9"/>
        <v>0.33333333333333215</v>
      </c>
      <c r="M37" s="25">
        <f t="shared" si="10"/>
        <v>0.16666666666666785</v>
      </c>
      <c r="N37" s="25">
        <f t="shared" si="11"/>
        <v>-0.33263011867359893</v>
      </c>
      <c r="P37" s="25">
        <f t="shared" si="12"/>
        <v>0.33333333333333215</v>
      </c>
      <c r="Q37" s="25">
        <f t="shared" si="13"/>
        <v>0.16666666666666785</v>
      </c>
      <c r="R37" s="25">
        <f t="shared" si="14"/>
        <v>0.33263011867359893</v>
      </c>
      <c r="T37" s="25">
        <f t="shared" si="15"/>
        <v>0.11111111111111033</v>
      </c>
      <c r="U37" s="25">
        <f t="shared" si="16"/>
        <v>2.7777777777778172E-2</v>
      </c>
      <c r="V37" s="25">
        <f t="shared" si="17"/>
        <v>0.11064279584881251</v>
      </c>
      <c r="X37" s="25">
        <f t="shared" si="18"/>
        <v>1.8518518518518452</v>
      </c>
      <c r="Y37" s="25">
        <f t="shared" si="18"/>
        <v>0.92592592592593248</v>
      </c>
      <c r="Z37" s="25">
        <f t="shared" si="18"/>
        <v>1.8479451037422163</v>
      </c>
    </row>
    <row r="38" spans="1:26" x14ac:dyDescent="0.4">
      <c r="A38" s="5" t="s">
        <v>5</v>
      </c>
    </row>
    <row r="39" spans="1:26" x14ac:dyDescent="0.4">
      <c r="A39" s="5" t="s">
        <v>6</v>
      </c>
    </row>
    <row r="40" spans="1:26" x14ac:dyDescent="0.4">
      <c r="A40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3509-7A2C-40E9-8D88-D84FA0DBA2AE}">
  <dimension ref="A1:H46"/>
  <sheetViews>
    <sheetView workbookViewId="0"/>
  </sheetViews>
  <sheetFormatPr defaultRowHeight="14.6" x14ac:dyDescent="0.4"/>
  <cols>
    <col min="2" max="2" width="21.69140625" customWidth="1"/>
    <col min="3" max="3" width="29.921875" customWidth="1"/>
    <col min="4" max="5" width="39.53515625" customWidth="1"/>
    <col min="7" max="7" width="9.23046875" customWidth="1"/>
    <col min="8" max="8" width="7.3828125" customWidth="1"/>
  </cols>
  <sheetData>
    <row r="1" spans="1:8" x14ac:dyDescent="0.4">
      <c r="A1" t="s">
        <v>0</v>
      </c>
      <c r="B1" t="s">
        <v>1</v>
      </c>
      <c r="C1" t="s">
        <v>57</v>
      </c>
      <c r="D1" t="s">
        <v>58</v>
      </c>
      <c r="E1" t="s">
        <v>59</v>
      </c>
      <c r="G1" t="s">
        <v>50</v>
      </c>
      <c r="H1" t="s">
        <v>51</v>
      </c>
    </row>
    <row r="2" spans="1:8" x14ac:dyDescent="0.4">
      <c r="A2">
        <v>1</v>
      </c>
      <c r="B2">
        <v>17</v>
      </c>
      <c r="G2" t="s">
        <v>52</v>
      </c>
      <c r="H2" s="29">
        <f>_xlfn.FORECAST.ETS.STAT($B$2:$B$37,$A$2:$A$37,1,1,1)</f>
        <v>0.126</v>
      </c>
    </row>
    <row r="3" spans="1:8" x14ac:dyDescent="0.4">
      <c r="A3">
        <v>2</v>
      </c>
      <c r="B3">
        <v>21</v>
      </c>
      <c r="G3" t="s">
        <v>53</v>
      </c>
      <c r="H3" s="29">
        <f>_xlfn.FORECAST.ETS.STAT($B$2:$B$37,$A$2:$A$37,2,1,1)</f>
        <v>1E-3</v>
      </c>
    </row>
    <row r="4" spans="1:8" x14ac:dyDescent="0.4">
      <c r="A4">
        <v>3</v>
      </c>
      <c r="B4">
        <v>19</v>
      </c>
      <c r="G4" t="s">
        <v>54</v>
      </c>
      <c r="H4" s="29">
        <f>_xlfn.FORECAST.ETS.STAT($B$2:$B$37,$A$2:$A$37,3,1,1)</f>
        <v>2.2204460492503131E-16</v>
      </c>
    </row>
    <row r="5" spans="1:8" x14ac:dyDescent="0.4">
      <c r="A5">
        <v>4</v>
      </c>
      <c r="B5">
        <v>23</v>
      </c>
      <c r="G5" t="s">
        <v>55</v>
      </c>
      <c r="H5" s="29">
        <f>_xlfn.FORECAST.ETS.STAT($B$2:$B$37,$A$2:$A$37,4,1,1)</f>
        <v>0.42008704273074515</v>
      </c>
    </row>
    <row r="6" spans="1:8" x14ac:dyDescent="0.4">
      <c r="A6">
        <v>5</v>
      </c>
      <c r="B6">
        <v>18</v>
      </c>
      <c r="G6" t="s">
        <v>56</v>
      </c>
      <c r="H6" s="29">
        <f>_xlfn.FORECAST.ETS.STAT($B$2:$B$37,$A$2:$A$37,5,1,1)</f>
        <v>6.2898121221499514E-2</v>
      </c>
    </row>
    <row r="7" spans="1:8" x14ac:dyDescent="0.4">
      <c r="A7">
        <v>6</v>
      </c>
      <c r="B7">
        <v>16</v>
      </c>
      <c r="G7" t="s">
        <v>16</v>
      </c>
      <c r="H7" s="29">
        <f>_xlfn.FORECAST.ETS.STAT($B$2:$B$37,$A$2:$A$37,6,1,1)</f>
        <v>1.1426367562276269</v>
      </c>
    </row>
    <row r="8" spans="1:8" x14ac:dyDescent="0.4">
      <c r="A8">
        <v>7</v>
      </c>
      <c r="B8">
        <v>20</v>
      </c>
      <c r="G8" t="s">
        <v>18</v>
      </c>
      <c r="H8" s="29">
        <f>_xlfn.FORECAST.ETS.STAT($B$2:$B$37,$A$2:$A$37,7,1,1)</f>
        <v>1.32287058462749</v>
      </c>
    </row>
    <row r="9" spans="1:8" x14ac:dyDescent="0.4">
      <c r="A9">
        <v>8</v>
      </c>
      <c r="B9">
        <v>18</v>
      </c>
    </row>
    <row r="10" spans="1:8" x14ac:dyDescent="0.4">
      <c r="A10">
        <v>9</v>
      </c>
      <c r="B10">
        <v>22</v>
      </c>
    </row>
    <row r="11" spans="1:8" x14ac:dyDescent="0.4">
      <c r="A11">
        <v>10</v>
      </c>
      <c r="B11">
        <v>20</v>
      </c>
    </row>
    <row r="12" spans="1:8" x14ac:dyDescent="0.4">
      <c r="A12">
        <v>11</v>
      </c>
      <c r="B12">
        <v>15</v>
      </c>
    </row>
    <row r="13" spans="1:8" x14ac:dyDescent="0.4">
      <c r="A13">
        <v>12</v>
      </c>
      <c r="B13">
        <v>22</v>
      </c>
    </row>
    <row r="14" spans="1:8" x14ac:dyDescent="0.4">
      <c r="A14">
        <v>13</v>
      </c>
      <c r="B14">
        <v>19</v>
      </c>
    </row>
    <row r="15" spans="1:8" x14ac:dyDescent="0.4">
      <c r="A15">
        <v>14</v>
      </c>
      <c r="B15">
        <v>17</v>
      </c>
    </row>
    <row r="16" spans="1:8" x14ac:dyDescent="0.4">
      <c r="A16">
        <v>15</v>
      </c>
      <c r="B16">
        <v>16</v>
      </c>
    </row>
    <row r="17" spans="1:2" x14ac:dyDescent="0.4">
      <c r="A17">
        <v>16</v>
      </c>
      <c r="B17">
        <v>20</v>
      </c>
    </row>
    <row r="18" spans="1:2" x14ac:dyDescent="0.4">
      <c r="A18">
        <v>17</v>
      </c>
      <c r="B18">
        <v>19</v>
      </c>
    </row>
    <row r="19" spans="1:2" x14ac:dyDescent="0.4">
      <c r="A19">
        <v>18</v>
      </c>
      <c r="B19">
        <v>20</v>
      </c>
    </row>
    <row r="20" spans="1:2" x14ac:dyDescent="0.4">
      <c r="A20">
        <v>19</v>
      </c>
      <c r="B20">
        <v>17</v>
      </c>
    </row>
    <row r="21" spans="1:2" x14ac:dyDescent="0.4">
      <c r="A21">
        <v>20</v>
      </c>
      <c r="B21">
        <v>18</v>
      </c>
    </row>
    <row r="22" spans="1:2" x14ac:dyDescent="0.4">
      <c r="A22">
        <v>21</v>
      </c>
      <c r="B22">
        <v>18</v>
      </c>
    </row>
    <row r="23" spans="1:2" x14ac:dyDescent="0.4">
      <c r="A23">
        <v>22</v>
      </c>
      <c r="B23">
        <v>19</v>
      </c>
    </row>
    <row r="24" spans="1:2" x14ac:dyDescent="0.4">
      <c r="A24">
        <v>23</v>
      </c>
      <c r="B24">
        <v>18</v>
      </c>
    </row>
    <row r="25" spans="1:2" x14ac:dyDescent="0.4">
      <c r="A25">
        <v>24</v>
      </c>
      <c r="B25">
        <v>22</v>
      </c>
    </row>
    <row r="26" spans="1:2" x14ac:dyDescent="0.4">
      <c r="A26">
        <v>25</v>
      </c>
      <c r="B26">
        <v>21</v>
      </c>
    </row>
    <row r="27" spans="1:2" x14ac:dyDescent="0.4">
      <c r="A27">
        <v>26</v>
      </c>
      <c r="B27">
        <v>17</v>
      </c>
    </row>
    <row r="28" spans="1:2" x14ac:dyDescent="0.4">
      <c r="A28">
        <v>27</v>
      </c>
      <c r="B28">
        <v>18</v>
      </c>
    </row>
    <row r="29" spans="1:2" x14ac:dyDescent="0.4">
      <c r="A29">
        <v>28</v>
      </c>
      <c r="B29">
        <v>20</v>
      </c>
    </row>
    <row r="30" spans="1:2" x14ac:dyDescent="0.4">
      <c r="A30">
        <v>29</v>
      </c>
      <c r="B30">
        <v>17</v>
      </c>
    </row>
    <row r="31" spans="1:2" x14ac:dyDescent="0.4">
      <c r="A31">
        <v>30</v>
      </c>
      <c r="B31">
        <v>18</v>
      </c>
    </row>
    <row r="32" spans="1:2" x14ac:dyDescent="0.4">
      <c r="A32">
        <v>31</v>
      </c>
      <c r="B32">
        <v>20</v>
      </c>
    </row>
    <row r="33" spans="1:5" x14ac:dyDescent="0.4">
      <c r="A33">
        <v>32</v>
      </c>
      <c r="B33">
        <v>17</v>
      </c>
    </row>
    <row r="34" spans="1:5" x14ac:dyDescent="0.4">
      <c r="A34">
        <v>33</v>
      </c>
      <c r="B34">
        <v>18</v>
      </c>
    </row>
    <row r="35" spans="1:5" x14ac:dyDescent="0.4">
      <c r="A35">
        <v>34</v>
      </c>
      <c r="B35">
        <v>16</v>
      </c>
    </row>
    <row r="36" spans="1:5" x14ac:dyDescent="0.4">
      <c r="A36">
        <v>35</v>
      </c>
      <c r="B36">
        <v>19</v>
      </c>
    </row>
    <row r="37" spans="1:5" x14ac:dyDescent="0.4">
      <c r="A37">
        <v>36</v>
      </c>
      <c r="B37">
        <v>18</v>
      </c>
      <c r="C37">
        <v>18</v>
      </c>
      <c r="D37" s="2">
        <v>18</v>
      </c>
      <c r="E37" s="2">
        <v>18</v>
      </c>
    </row>
    <row r="38" spans="1:5" x14ac:dyDescent="0.4">
      <c r="A38">
        <v>37</v>
      </c>
      <c r="C38">
        <f t="shared" ref="C38:C46" si="0">_xlfn.FORECAST.ETS(A38,$B$2:$B$37,$A$2:$A$37,1,1)</f>
        <v>18.085363345980113</v>
      </c>
      <c r="D38" s="2">
        <f t="shared" ref="D38:D46" si="1">C38-_xlfn.FORECAST.ETS.CONFINT(A38,$B$2:$B$37,$A$2:$A$37,0.95,1,1)</f>
        <v>13.926350028789091</v>
      </c>
      <c r="E38" s="2">
        <f t="shared" ref="E38:E46" si="2">C38+_xlfn.FORECAST.ETS.CONFINT(A38,$B$2:$B$37,$A$2:$A$37,0.95,1,1)</f>
        <v>22.244376663171135</v>
      </c>
    </row>
    <row r="39" spans="1:5" x14ac:dyDescent="0.4">
      <c r="A39">
        <v>38</v>
      </c>
      <c r="C39">
        <f t="shared" si="0"/>
        <v>18.065121281210843</v>
      </c>
      <c r="D39" s="2">
        <f t="shared" si="1"/>
        <v>13.872701764455384</v>
      </c>
      <c r="E39" s="2">
        <f t="shared" si="2"/>
        <v>22.2575407979663</v>
      </c>
    </row>
    <row r="40" spans="1:5" x14ac:dyDescent="0.4">
      <c r="A40">
        <v>39</v>
      </c>
      <c r="C40">
        <f t="shared" si="0"/>
        <v>18.044879216441576</v>
      </c>
      <c r="D40" s="2">
        <f t="shared" si="1"/>
        <v>13.81879570197172</v>
      </c>
      <c r="E40" s="2">
        <f t="shared" si="2"/>
        <v>22.270962730911432</v>
      </c>
    </row>
    <row r="41" spans="1:5" x14ac:dyDescent="0.4">
      <c r="A41">
        <v>40</v>
      </c>
      <c r="C41">
        <f t="shared" si="0"/>
        <v>18.024637151672305</v>
      </c>
      <c r="D41" s="2">
        <f t="shared" si="1"/>
        <v>13.764633892546641</v>
      </c>
      <c r="E41" s="2">
        <f t="shared" si="2"/>
        <v>22.284640410797969</v>
      </c>
    </row>
    <row r="42" spans="1:5" x14ac:dyDescent="0.4">
      <c r="A42">
        <v>41</v>
      </c>
      <c r="C42">
        <f t="shared" si="0"/>
        <v>18.004395086903038</v>
      </c>
      <c r="D42" s="2">
        <f t="shared" si="1"/>
        <v>13.710218368518273</v>
      </c>
      <c r="E42" s="2">
        <f t="shared" si="2"/>
        <v>22.298571805287803</v>
      </c>
    </row>
    <row r="43" spans="1:5" x14ac:dyDescent="0.4">
      <c r="A43">
        <v>42</v>
      </c>
      <c r="C43">
        <f t="shared" si="0"/>
        <v>17.984153022133771</v>
      </c>
      <c r="D43" s="2">
        <f t="shared" si="1"/>
        <v>13.655551142897608</v>
      </c>
      <c r="E43" s="2">
        <f t="shared" si="2"/>
        <v>22.312754901369935</v>
      </c>
    </row>
    <row r="44" spans="1:5" x14ac:dyDescent="0.4">
      <c r="A44">
        <v>43</v>
      </c>
      <c r="C44">
        <f t="shared" si="0"/>
        <v>17.963910957364501</v>
      </c>
      <c r="D44" s="2">
        <f t="shared" si="1"/>
        <v>13.600634208959448</v>
      </c>
      <c r="E44" s="2">
        <f t="shared" si="2"/>
        <v>22.327187705769553</v>
      </c>
    </row>
    <row r="45" spans="1:5" x14ac:dyDescent="0.4">
      <c r="A45">
        <v>44</v>
      </c>
      <c r="C45">
        <f t="shared" si="0"/>
        <v>17.943668892595234</v>
      </c>
      <c r="D45" s="2">
        <f t="shared" si="1"/>
        <v>13.545469539878582</v>
      </c>
      <c r="E45" s="2">
        <f t="shared" si="2"/>
        <v>22.341868245311886</v>
      </c>
    </row>
    <row r="46" spans="1:5" x14ac:dyDescent="0.4">
      <c r="A46">
        <v>45</v>
      </c>
      <c r="C46">
        <f t="shared" si="0"/>
        <v>17.923426827825963</v>
      </c>
      <c r="D46" s="2">
        <f t="shared" si="1"/>
        <v>13.490059088408728</v>
      </c>
      <c r="E46" s="2">
        <f t="shared" si="2"/>
        <v>22.356794567243199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E256-FA29-422A-A5E6-D3D323EA318A}">
  <dimension ref="A1:B40"/>
  <sheetViews>
    <sheetView workbookViewId="0">
      <selection sqref="A1:B37"/>
    </sheetView>
  </sheetViews>
  <sheetFormatPr defaultRowHeight="14.6" x14ac:dyDescent="0.4"/>
  <cols>
    <col min="1" max="2" width="15.07421875" customWidth="1"/>
  </cols>
  <sheetData>
    <row r="1" spans="1:2" ht="29.15" x14ac:dyDescent="0.4">
      <c r="A1" s="7" t="s">
        <v>0</v>
      </c>
      <c r="B1" s="7" t="s">
        <v>1</v>
      </c>
    </row>
    <row r="2" spans="1:2" x14ac:dyDescent="0.4">
      <c r="A2" s="4">
        <v>1</v>
      </c>
      <c r="B2" s="4">
        <v>17</v>
      </c>
    </row>
    <row r="3" spans="1:2" x14ac:dyDescent="0.4">
      <c r="A3" s="5">
        <v>2</v>
      </c>
      <c r="B3" s="5">
        <v>21</v>
      </c>
    </row>
    <row r="4" spans="1:2" x14ac:dyDescent="0.4">
      <c r="A4" s="5">
        <v>3</v>
      </c>
      <c r="B4" s="5">
        <v>19</v>
      </c>
    </row>
    <row r="5" spans="1:2" x14ac:dyDescent="0.4">
      <c r="A5" s="5">
        <v>4</v>
      </c>
      <c r="B5" s="5">
        <v>23</v>
      </c>
    </row>
    <row r="6" spans="1:2" x14ac:dyDescent="0.4">
      <c r="A6" s="5">
        <v>5</v>
      </c>
      <c r="B6" s="5">
        <v>18</v>
      </c>
    </row>
    <row r="7" spans="1:2" x14ac:dyDescent="0.4">
      <c r="A7" s="5">
        <v>6</v>
      </c>
      <c r="B7" s="5">
        <v>16</v>
      </c>
    </row>
    <row r="8" spans="1:2" x14ac:dyDescent="0.4">
      <c r="A8" s="5">
        <v>7</v>
      </c>
      <c r="B8" s="5">
        <v>20</v>
      </c>
    </row>
    <row r="9" spans="1:2" x14ac:dyDescent="0.4">
      <c r="A9" s="5">
        <v>8</v>
      </c>
      <c r="B9" s="5">
        <v>18</v>
      </c>
    </row>
    <row r="10" spans="1:2" x14ac:dyDescent="0.4">
      <c r="A10" s="5">
        <v>9</v>
      </c>
      <c r="B10" s="5">
        <v>22</v>
      </c>
    </row>
    <row r="11" spans="1:2" x14ac:dyDescent="0.4">
      <c r="A11" s="5">
        <v>10</v>
      </c>
      <c r="B11" s="5">
        <v>20</v>
      </c>
    </row>
    <row r="12" spans="1:2" x14ac:dyDescent="0.4">
      <c r="A12" s="5">
        <v>11</v>
      </c>
      <c r="B12" s="5">
        <v>15</v>
      </c>
    </row>
    <row r="13" spans="1:2" x14ac:dyDescent="0.4">
      <c r="A13" s="6">
        <v>12</v>
      </c>
      <c r="B13" s="6">
        <v>22</v>
      </c>
    </row>
    <row r="14" spans="1:2" x14ac:dyDescent="0.4">
      <c r="A14" s="5">
        <v>13</v>
      </c>
      <c r="B14" s="5">
        <v>19</v>
      </c>
    </row>
    <row r="15" spans="1:2" x14ac:dyDescent="0.4">
      <c r="A15" s="5">
        <v>14</v>
      </c>
      <c r="B15" s="5">
        <v>17</v>
      </c>
    </row>
    <row r="16" spans="1:2" x14ac:dyDescent="0.4">
      <c r="A16" s="5">
        <v>15</v>
      </c>
      <c r="B16" s="5">
        <v>16</v>
      </c>
    </row>
    <row r="17" spans="1:2" x14ac:dyDescent="0.4">
      <c r="A17" s="5">
        <v>16</v>
      </c>
      <c r="B17" s="5">
        <v>20</v>
      </c>
    </row>
    <row r="18" spans="1:2" x14ac:dyDescent="0.4">
      <c r="A18" s="5">
        <v>17</v>
      </c>
      <c r="B18" s="5">
        <v>19</v>
      </c>
    </row>
    <row r="19" spans="1:2" x14ac:dyDescent="0.4">
      <c r="A19" s="5">
        <v>18</v>
      </c>
      <c r="B19" s="5">
        <v>20</v>
      </c>
    </row>
    <row r="20" spans="1:2" x14ac:dyDescent="0.4">
      <c r="A20" s="5">
        <v>19</v>
      </c>
      <c r="B20" s="5">
        <v>17</v>
      </c>
    </row>
    <row r="21" spans="1:2" x14ac:dyDescent="0.4">
      <c r="A21" s="5">
        <v>20</v>
      </c>
      <c r="B21" s="5">
        <v>18</v>
      </c>
    </row>
    <row r="22" spans="1:2" x14ac:dyDescent="0.4">
      <c r="A22" s="5">
        <v>21</v>
      </c>
      <c r="B22" s="5">
        <v>18</v>
      </c>
    </row>
    <row r="23" spans="1:2" x14ac:dyDescent="0.4">
      <c r="A23" s="5">
        <v>22</v>
      </c>
      <c r="B23" s="5">
        <v>19</v>
      </c>
    </row>
    <row r="24" spans="1:2" x14ac:dyDescent="0.4">
      <c r="A24" s="5">
        <v>23</v>
      </c>
      <c r="B24" s="5">
        <v>18</v>
      </c>
    </row>
    <row r="25" spans="1:2" x14ac:dyDescent="0.4">
      <c r="A25" s="5">
        <v>24</v>
      </c>
      <c r="B25" s="5">
        <v>22</v>
      </c>
    </row>
    <row r="26" spans="1:2" x14ac:dyDescent="0.4">
      <c r="A26" s="5">
        <v>25</v>
      </c>
      <c r="B26" s="5">
        <v>21</v>
      </c>
    </row>
    <row r="27" spans="1:2" x14ac:dyDescent="0.4">
      <c r="A27" s="5">
        <v>26</v>
      </c>
      <c r="B27" s="5">
        <v>17</v>
      </c>
    </row>
    <row r="28" spans="1:2" x14ac:dyDescent="0.4">
      <c r="A28" s="5">
        <v>27</v>
      </c>
      <c r="B28" s="5">
        <v>18</v>
      </c>
    </row>
    <row r="29" spans="1:2" x14ac:dyDescent="0.4">
      <c r="A29" s="5">
        <v>28</v>
      </c>
      <c r="B29" s="5">
        <v>20</v>
      </c>
    </row>
    <row r="30" spans="1:2" x14ac:dyDescent="0.4">
      <c r="A30" s="5">
        <v>29</v>
      </c>
      <c r="B30" s="5">
        <v>17</v>
      </c>
    </row>
    <row r="31" spans="1:2" x14ac:dyDescent="0.4">
      <c r="A31" s="5">
        <v>30</v>
      </c>
      <c r="B31" s="5">
        <v>18</v>
      </c>
    </row>
    <row r="32" spans="1:2" x14ac:dyDescent="0.4">
      <c r="A32" s="5">
        <v>31</v>
      </c>
      <c r="B32" s="5">
        <v>20</v>
      </c>
    </row>
    <row r="33" spans="1:2" x14ac:dyDescent="0.4">
      <c r="A33" s="5">
        <v>32</v>
      </c>
      <c r="B33" s="5">
        <v>17</v>
      </c>
    </row>
    <row r="34" spans="1:2" x14ac:dyDescent="0.4">
      <c r="A34" s="5">
        <v>33</v>
      </c>
      <c r="B34" s="5">
        <v>18</v>
      </c>
    </row>
    <row r="35" spans="1:2" x14ac:dyDescent="0.4">
      <c r="A35" s="5">
        <v>34</v>
      </c>
      <c r="B35" s="5">
        <v>16</v>
      </c>
    </row>
    <row r="36" spans="1:2" x14ac:dyDescent="0.4">
      <c r="A36" s="5">
        <v>35</v>
      </c>
      <c r="B36" s="5">
        <v>19</v>
      </c>
    </row>
    <row r="37" spans="1:2" x14ac:dyDescent="0.4">
      <c r="A37" s="5">
        <v>36</v>
      </c>
      <c r="B37" s="5">
        <v>18</v>
      </c>
    </row>
    <row r="38" spans="1:2" x14ac:dyDescent="0.4">
      <c r="A38" s="5">
        <v>37</v>
      </c>
      <c r="B38" s="5"/>
    </row>
    <row r="39" spans="1:2" x14ac:dyDescent="0.4">
      <c r="A39" s="5" t="s">
        <v>6</v>
      </c>
      <c r="B39" s="5"/>
    </row>
    <row r="40" spans="1:2" x14ac:dyDescent="0.4">
      <c r="A40" s="5" t="s">
        <v>7</v>
      </c>
      <c r="B4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A2C9-1F1E-4DA8-9465-AF82D2ACF8CB}">
  <dimension ref="A1:H181"/>
  <sheetViews>
    <sheetView workbookViewId="0">
      <selection activeCell="H4" sqref="H4"/>
    </sheetView>
  </sheetViews>
  <sheetFormatPr defaultRowHeight="14.6" x14ac:dyDescent="0.4"/>
  <cols>
    <col min="3" max="3" width="16.53515625" customWidth="1"/>
    <col min="4" max="4" width="30.69140625" customWidth="1"/>
    <col min="5" max="5" width="30.765625" customWidth="1"/>
    <col min="7" max="7" width="9.4609375" customWidth="1"/>
    <col min="8" max="8" width="7.69140625" customWidth="1"/>
  </cols>
  <sheetData>
    <row r="1" spans="1:8" x14ac:dyDescent="0.4">
      <c r="A1" t="s">
        <v>32</v>
      </c>
      <c r="B1" t="s">
        <v>33</v>
      </c>
      <c r="C1" t="s">
        <v>47</v>
      </c>
      <c r="D1" t="s">
        <v>48</v>
      </c>
      <c r="E1" t="s">
        <v>49</v>
      </c>
      <c r="G1" t="s">
        <v>50</v>
      </c>
      <c r="H1" t="s">
        <v>51</v>
      </c>
    </row>
    <row r="2" spans="1:8" x14ac:dyDescent="0.4">
      <c r="A2" s="23">
        <v>17899</v>
      </c>
      <c r="B2">
        <v>112</v>
      </c>
      <c r="G2" t="s">
        <v>52</v>
      </c>
      <c r="H2" s="29">
        <f>_xlfn.FORECAST.ETS.STAT($B$2:$B$145,$A$2:$A$145,1,1,1)</f>
        <v>0.1</v>
      </c>
    </row>
    <row r="3" spans="1:8" x14ac:dyDescent="0.4">
      <c r="A3" s="23">
        <v>17930</v>
      </c>
      <c r="B3">
        <v>118</v>
      </c>
      <c r="G3" t="s">
        <v>53</v>
      </c>
      <c r="H3" s="29">
        <f>_xlfn.FORECAST.ETS.STAT($B$2:$B$145,$A$2:$A$145,2,1,1)</f>
        <v>1E-3</v>
      </c>
    </row>
    <row r="4" spans="1:8" x14ac:dyDescent="0.4">
      <c r="A4" s="23">
        <v>17958</v>
      </c>
      <c r="B4">
        <v>132</v>
      </c>
      <c r="G4" t="s">
        <v>54</v>
      </c>
      <c r="H4" s="29">
        <f>_xlfn.FORECAST.ETS.STAT($B$2:$B$145,$A$2:$A$145,3,1,1)</f>
        <v>0.89900000000000002</v>
      </c>
    </row>
    <row r="5" spans="1:8" x14ac:dyDescent="0.4">
      <c r="A5" s="23">
        <v>17989</v>
      </c>
      <c r="B5">
        <v>129</v>
      </c>
      <c r="G5" t="s">
        <v>55</v>
      </c>
      <c r="H5" s="29">
        <f>_xlfn.FORECAST.ETS.STAT($B$2:$B$145,$A$2:$A$145,4,1,1)</f>
        <v>0.69222823078002538</v>
      </c>
    </row>
    <row r="6" spans="1:8" x14ac:dyDescent="0.4">
      <c r="A6" s="23">
        <v>18019</v>
      </c>
      <c r="B6">
        <v>121</v>
      </c>
      <c r="G6" t="s">
        <v>56</v>
      </c>
      <c r="H6" s="29">
        <f>_xlfn.FORECAST.ETS.STAT($B$2:$B$145,$A$2:$A$145,5,1,1)</f>
        <v>3.3407596931993543E-2</v>
      </c>
    </row>
    <row r="7" spans="1:8" x14ac:dyDescent="0.4">
      <c r="A7" s="23">
        <v>18050</v>
      </c>
      <c r="B7">
        <v>135</v>
      </c>
      <c r="G7" t="s">
        <v>16</v>
      </c>
      <c r="H7" s="29">
        <f>_xlfn.FORECAST.ETS.STAT($B$2:$B$145,$A$2:$A$145,6,1,1)</f>
        <v>14.579298088621412</v>
      </c>
    </row>
    <row r="8" spans="1:8" x14ac:dyDescent="0.4">
      <c r="A8" s="23">
        <v>18080</v>
      </c>
      <c r="B8">
        <v>148</v>
      </c>
      <c r="G8" t="s">
        <v>18</v>
      </c>
      <c r="H8" s="29">
        <f>_xlfn.FORECAST.ETS.STAT($B$2:$B$145,$A$2:$A$145,7,1,1)</f>
        <v>17.06647005970088</v>
      </c>
    </row>
    <row r="9" spans="1:8" x14ac:dyDescent="0.4">
      <c r="A9" s="23">
        <v>18111</v>
      </c>
      <c r="B9">
        <v>148</v>
      </c>
    </row>
    <row r="10" spans="1:8" x14ac:dyDescent="0.4">
      <c r="A10" s="23">
        <v>18142</v>
      </c>
      <c r="B10">
        <v>136</v>
      </c>
    </row>
    <row r="11" spans="1:8" x14ac:dyDescent="0.4">
      <c r="A11" s="23">
        <v>18172</v>
      </c>
      <c r="B11">
        <v>119</v>
      </c>
    </row>
    <row r="12" spans="1:8" x14ac:dyDescent="0.4">
      <c r="A12" s="23">
        <v>18203</v>
      </c>
      <c r="B12">
        <v>104</v>
      </c>
    </row>
    <row r="13" spans="1:8" x14ac:dyDescent="0.4">
      <c r="A13" s="23">
        <v>18233</v>
      </c>
      <c r="B13">
        <v>118</v>
      </c>
    </row>
    <row r="14" spans="1:8" x14ac:dyDescent="0.4">
      <c r="A14" s="23">
        <v>18264</v>
      </c>
      <c r="B14">
        <v>115</v>
      </c>
    </row>
    <row r="15" spans="1:8" x14ac:dyDescent="0.4">
      <c r="A15" s="23">
        <v>18295</v>
      </c>
      <c r="B15">
        <v>126</v>
      </c>
    </row>
    <row r="16" spans="1:8" x14ac:dyDescent="0.4">
      <c r="A16" s="23">
        <v>18323</v>
      </c>
      <c r="B16">
        <v>141</v>
      </c>
    </row>
    <row r="17" spans="1:2" x14ac:dyDescent="0.4">
      <c r="A17" s="23">
        <v>18354</v>
      </c>
      <c r="B17">
        <v>135</v>
      </c>
    </row>
    <row r="18" spans="1:2" x14ac:dyDescent="0.4">
      <c r="A18" s="23">
        <v>18384</v>
      </c>
      <c r="B18">
        <v>125</v>
      </c>
    </row>
    <row r="19" spans="1:2" x14ac:dyDescent="0.4">
      <c r="A19" s="23">
        <v>18415</v>
      </c>
      <c r="B19">
        <v>149</v>
      </c>
    </row>
    <row r="20" spans="1:2" x14ac:dyDescent="0.4">
      <c r="A20" s="23">
        <v>18445</v>
      </c>
      <c r="B20">
        <v>170</v>
      </c>
    </row>
    <row r="21" spans="1:2" x14ac:dyDescent="0.4">
      <c r="A21" s="23">
        <v>18476</v>
      </c>
      <c r="B21">
        <v>170</v>
      </c>
    </row>
    <row r="22" spans="1:2" x14ac:dyDescent="0.4">
      <c r="A22" s="23">
        <v>18507</v>
      </c>
      <c r="B22">
        <v>158</v>
      </c>
    </row>
    <row r="23" spans="1:2" x14ac:dyDescent="0.4">
      <c r="A23" s="23">
        <v>18537</v>
      </c>
      <c r="B23">
        <v>133</v>
      </c>
    </row>
    <row r="24" spans="1:2" x14ac:dyDescent="0.4">
      <c r="A24" s="23">
        <v>18568</v>
      </c>
      <c r="B24">
        <v>114</v>
      </c>
    </row>
    <row r="25" spans="1:2" x14ac:dyDescent="0.4">
      <c r="A25" s="23">
        <v>18598</v>
      </c>
      <c r="B25">
        <v>140</v>
      </c>
    </row>
    <row r="26" spans="1:2" x14ac:dyDescent="0.4">
      <c r="A26" s="23">
        <v>18629</v>
      </c>
      <c r="B26">
        <v>145</v>
      </c>
    </row>
    <row r="27" spans="1:2" x14ac:dyDescent="0.4">
      <c r="A27" s="23">
        <v>18660</v>
      </c>
      <c r="B27">
        <v>150</v>
      </c>
    </row>
    <row r="28" spans="1:2" x14ac:dyDescent="0.4">
      <c r="A28" s="23">
        <v>18688</v>
      </c>
      <c r="B28">
        <v>178</v>
      </c>
    </row>
    <row r="29" spans="1:2" x14ac:dyDescent="0.4">
      <c r="A29" s="23">
        <v>18719</v>
      </c>
      <c r="B29">
        <v>163</v>
      </c>
    </row>
    <row r="30" spans="1:2" x14ac:dyDescent="0.4">
      <c r="A30" s="23">
        <v>18749</v>
      </c>
      <c r="B30">
        <v>172</v>
      </c>
    </row>
    <row r="31" spans="1:2" x14ac:dyDescent="0.4">
      <c r="A31" s="23">
        <v>18780</v>
      </c>
      <c r="B31">
        <v>178</v>
      </c>
    </row>
    <row r="32" spans="1:2" x14ac:dyDescent="0.4">
      <c r="A32" s="23">
        <v>18810</v>
      </c>
      <c r="B32">
        <v>199</v>
      </c>
    </row>
    <row r="33" spans="1:2" x14ac:dyDescent="0.4">
      <c r="A33" s="23">
        <v>18841</v>
      </c>
      <c r="B33">
        <v>199</v>
      </c>
    </row>
    <row r="34" spans="1:2" x14ac:dyDescent="0.4">
      <c r="A34" s="23">
        <v>18872</v>
      </c>
      <c r="B34">
        <v>184</v>
      </c>
    </row>
    <row r="35" spans="1:2" x14ac:dyDescent="0.4">
      <c r="A35" s="23">
        <v>18902</v>
      </c>
      <c r="B35">
        <v>162</v>
      </c>
    </row>
    <row r="36" spans="1:2" x14ac:dyDescent="0.4">
      <c r="A36" s="23">
        <v>18933</v>
      </c>
      <c r="B36">
        <v>146</v>
      </c>
    </row>
    <row r="37" spans="1:2" x14ac:dyDescent="0.4">
      <c r="A37" s="23">
        <v>18963</v>
      </c>
      <c r="B37">
        <v>166</v>
      </c>
    </row>
    <row r="38" spans="1:2" x14ac:dyDescent="0.4">
      <c r="A38" s="23">
        <v>18994</v>
      </c>
      <c r="B38">
        <v>171</v>
      </c>
    </row>
    <row r="39" spans="1:2" x14ac:dyDescent="0.4">
      <c r="A39" s="23">
        <v>19025</v>
      </c>
      <c r="B39">
        <v>180</v>
      </c>
    </row>
    <row r="40" spans="1:2" x14ac:dyDescent="0.4">
      <c r="A40" s="23">
        <v>19054</v>
      </c>
      <c r="B40">
        <v>193</v>
      </c>
    </row>
    <row r="41" spans="1:2" x14ac:dyDescent="0.4">
      <c r="A41" s="23">
        <v>19085</v>
      </c>
      <c r="B41">
        <v>181</v>
      </c>
    </row>
    <row r="42" spans="1:2" x14ac:dyDescent="0.4">
      <c r="A42" s="23">
        <v>19115</v>
      </c>
      <c r="B42">
        <v>183</v>
      </c>
    </row>
    <row r="43" spans="1:2" x14ac:dyDescent="0.4">
      <c r="A43" s="23">
        <v>19146</v>
      </c>
      <c r="B43">
        <v>218</v>
      </c>
    </row>
    <row r="44" spans="1:2" x14ac:dyDescent="0.4">
      <c r="A44" s="23">
        <v>19176</v>
      </c>
      <c r="B44">
        <v>230</v>
      </c>
    </row>
    <row r="45" spans="1:2" x14ac:dyDescent="0.4">
      <c r="A45" s="23">
        <v>19207</v>
      </c>
      <c r="B45">
        <v>242</v>
      </c>
    </row>
    <row r="46" spans="1:2" x14ac:dyDescent="0.4">
      <c r="A46" s="23">
        <v>19238</v>
      </c>
      <c r="B46">
        <v>209</v>
      </c>
    </row>
    <row r="47" spans="1:2" x14ac:dyDescent="0.4">
      <c r="A47" s="23">
        <v>19268</v>
      </c>
      <c r="B47">
        <v>191</v>
      </c>
    </row>
    <row r="48" spans="1:2" x14ac:dyDescent="0.4">
      <c r="A48" s="23">
        <v>19299</v>
      </c>
      <c r="B48">
        <v>172</v>
      </c>
    </row>
    <row r="49" spans="1:2" x14ac:dyDescent="0.4">
      <c r="A49" s="23">
        <v>19329</v>
      </c>
      <c r="B49">
        <v>194</v>
      </c>
    </row>
    <row r="50" spans="1:2" x14ac:dyDescent="0.4">
      <c r="A50" s="23">
        <v>19360</v>
      </c>
      <c r="B50">
        <v>196</v>
      </c>
    </row>
    <row r="51" spans="1:2" x14ac:dyDescent="0.4">
      <c r="A51" s="23">
        <v>19391</v>
      </c>
      <c r="B51">
        <v>196</v>
      </c>
    </row>
    <row r="52" spans="1:2" x14ac:dyDescent="0.4">
      <c r="A52" s="23">
        <v>19419</v>
      </c>
      <c r="B52">
        <v>236</v>
      </c>
    </row>
    <row r="53" spans="1:2" x14ac:dyDescent="0.4">
      <c r="A53" s="23">
        <v>19450</v>
      </c>
      <c r="B53">
        <v>235</v>
      </c>
    </row>
    <row r="54" spans="1:2" x14ac:dyDescent="0.4">
      <c r="A54" s="23">
        <v>19480</v>
      </c>
      <c r="B54">
        <v>229</v>
      </c>
    </row>
    <row r="55" spans="1:2" x14ac:dyDescent="0.4">
      <c r="A55" s="23">
        <v>19511</v>
      </c>
      <c r="B55">
        <v>243</v>
      </c>
    </row>
    <row r="56" spans="1:2" x14ac:dyDescent="0.4">
      <c r="A56" s="23">
        <v>19541</v>
      </c>
      <c r="B56">
        <v>264</v>
      </c>
    </row>
    <row r="57" spans="1:2" x14ac:dyDescent="0.4">
      <c r="A57" s="23">
        <v>19572</v>
      </c>
      <c r="B57">
        <v>272</v>
      </c>
    </row>
    <row r="58" spans="1:2" x14ac:dyDescent="0.4">
      <c r="A58" s="23">
        <v>19603</v>
      </c>
      <c r="B58">
        <v>237</v>
      </c>
    </row>
    <row r="59" spans="1:2" x14ac:dyDescent="0.4">
      <c r="A59" s="23">
        <v>19633</v>
      </c>
      <c r="B59">
        <v>211</v>
      </c>
    </row>
    <row r="60" spans="1:2" x14ac:dyDescent="0.4">
      <c r="A60" s="23">
        <v>19664</v>
      </c>
      <c r="B60">
        <v>180</v>
      </c>
    </row>
    <row r="61" spans="1:2" x14ac:dyDescent="0.4">
      <c r="A61" s="23">
        <v>19694</v>
      </c>
      <c r="B61">
        <v>201</v>
      </c>
    </row>
    <row r="62" spans="1:2" x14ac:dyDescent="0.4">
      <c r="A62" s="23">
        <v>19725</v>
      </c>
      <c r="B62">
        <v>204</v>
      </c>
    </row>
    <row r="63" spans="1:2" x14ac:dyDescent="0.4">
      <c r="A63" s="23">
        <v>19756</v>
      </c>
      <c r="B63">
        <v>188</v>
      </c>
    </row>
    <row r="64" spans="1:2" x14ac:dyDescent="0.4">
      <c r="A64" s="23">
        <v>19784</v>
      </c>
      <c r="B64">
        <v>235</v>
      </c>
    </row>
    <row r="65" spans="1:2" x14ac:dyDescent="0.4">
      <c r="A65" s="23">
        <v>19815</v>
      </c>
      <c r="B65">
        <v>227</v>
      </c>
    </row>
    <row r="66" spans="1:2" x14ac:dyDescent="0.4">
      <c r="A66" s="23">
        <v>19845</v>
      </c>
      <c r="B66">
        <v>234</v>
      </c>
    </row>
    <row r="67" spans="1:2" x14ac:dyDescent="0.4">
      <c r="A67" s="23">
        <v>19876</v>
      </c>
      <c r="B67">
        <v>264</v>
      </c>
    </row>
    <row r="68" spans="1:2" x14ac:dyDescent="0.4">
      <c r="A68" s="23">
        <v>19906</v>
      </c>
      <c r="B68">
        <v>302</v>
      </c>
    </row>
    <row r="69" spans="1:2" x14ac:dyDescent="0.4">
      <c r="A69" s="23">
        <v>19937</v>
      </c>
      <c r="B69">
        <v>293</v>
      </c>
    </row>
    <row r="70" spans="1:2" x14ac:dyDescent="0.4">
      <c r="A70" s="23">
        <v>19968</v>
      </c>
      <c r="B70">
        <v>259</v>
      </c>
    </row>
    <row r="71" spans="1:2" x14ac:dyDescent="0.4">
      <c r="A71" s="23">
        <v>19998</v>
      </c>
      <c r="B71">
        <v>229</v>
      </c>
    </row>
    <row r="72" spans="1:2" x14ac:dyDescent="0.4">
      <c r="A72" s="23">
        <v>20029</v>
      </c>
      <c r="B72">
        <v>203</v>
      </c>
    </row>
    <row r="73" spans="1:2" x14ac:dyDescent="0.4">
      <c r="A73" s="23">
        <v>20059</v>
      </c>
      <c r="B73">
        <v>229</v>
      </c>
    </row>
    <row r="74" spans="1:2" x14ac:dyDescent="0.4">
      <c r="A74" s="23">
        <v>20090</v>
      </c>
      <c r="B74">
        <v>242</v>
      </c>
    </row>
    <row r="75" spans="1:2" x14ac:dyDescent="0.4">
      <c r="A75" s="23">
        <v>20121</v>
      </c>
      <c r="B75">
        <v>233</v>
      </c>
    </row>
    <row r="76" spans="1:2" x14ac:dyDescent="0.4">
      <c r="A76" s="23">
        <v>20149</v>
      </c>
      <c r="B76">
        <v>267</v>
      </c>
    </row>
    <row r="77" spans="1:2" x14ac:dyDescent="0.4">
      <c r="A77" s="23">
        <v>20180</v>
      </c>
      <c r="B77">
        <v>269</v>
      </c>
    </row>
    <row r="78" spans="1:2" x14ac:dyDescent="0.4">
      <c r="A78" s="23">
        <v>20210</v>
      </c>
      <c r="B78">
        <v>270</v>
      </c>
    </row>
    <row r="79" spans="1:2" x14ac:dyDescent="0.4">
      <c r="A79" s="23">
        <v>20241</v>
      </c>
      <c r="B79">
        <v>315</v>
      </c>
    </row>
    <row r="80" spans="1:2" x14ac:dyDescent="0.4">
      <c r="A80" s="23">
        <v>20271</v>
      </c>
      <c r="B80">
        <v>364</v>
      </c>
    </row>
    <row r="81" spans="1:2" x14ac:dyDescent="0.4">
      <c r="A81" s="23">
        <v>20302</v>
      </c>
      <c r="B81">
        <v>347</v>
      </c>
    </row>
    <row r="82" spans="1:2" x14ac:dyDescent="0.4">
      <c r="A82" s="23">
        <v>20333</v>
      </c>
      <c r="B82">
        <v>312</v>
      </c>
    </row>
    <row r="83" spans="1:2" x14ac:dyDescent="0.4">
      <c r="A83" s="23">
        <v>20363</v>
      </c>
      <c r="B83">
        <v>274</v>
      </c>
    </row>
    <row r="84" spans="1:2" x14ac:dyDescent="0.4">
      <c r="A84" s="23">
        <v>20394</v>
      </c>
      <c r="B84">
        <v>237</v>
      </c>
    </row>
    <row r="85" spans="1:2" x14ac:dyDescent="0.4">
      <c r="A85" s="23">
        <v>20424</v>
      </c>
      <c r="B85">
        <v>278</v>
      </c>
    </row>
    <row r="86" spans="1:2" x14ac:dyDescent="0.4">
      <c r="A86" s="23">
        <v>20455</v>
      </c>
      <c r="B86">
        <v>284</v>
      </c>
    </row>
    <row r="87" spans="1:2" x14ac:dyDescent="0.4">
      <c r="A87" s="23">
        <v>20486</v>
      </c>
      <c r="B87">
        <v>277</v>
      </c>
    </row>
    <row r="88" spans="1:2" x14ac:dyDescent="0.4">
      <c r="A88" s="23">
        <v>20515</v>
      </c>
      <c r="B88">
        <v>317</v>
      </c>
    </row>
    <row r="89" spans="1:2" x14ac:dyDescent="0.4">
      <c r="A89" s="23">
        <v>20546</v>
      </c>
      <c r="B89">
        <v>313</v>
      </c>
    </row>
    <row r="90" spans="1:2" x14ac:dyDescent="0.4">
      <c r="A90" s="23">
        <v>20576</v>
      </c>
      <c r="B90">
        <v>318</v>
      </c>
    </row>
    <row r="91" spans="1:2" x14ac:dyDescent="0.4">
      <c r="A91" s="23">
        <v>20607</v>
      </c>
      <c r="B91">
        <v>374</v>
      </c>
    </row>
    <row r="92" spans="1:2" x14ac:dyDescent="0.4">
      <c r="A92" s="23">
        <v>20637</v>
      </c>
      <c r="B92">
        <v>413</v>
      </c>
    </row>
    <row r="93" spans="1:2" x14ac:dyDescent="0.4">
      <c r="A93" s="23">
        <v>20668</v>
      </c>
      <c r="B93">
        <v>405</v>
      </c>
    </row>
    <row r="94" spans="1:2" x14ac:dyDescent="0.4">
      <c r="A94" s="23">
        <v>20699</v>
      </c>
      <c r="B94">
        <v>355</v>
      </c>
    </row>
    <row r="95" spans="1:2" x14ac:dyDescent="0.4">
      <c r="A95" s="23">
        <v>20729</v>
      </c>
      <c r="B95">
        <v>306</v>
      </c>
    </row>
    <row r="96" spans="1:2" x14ac:dyDescent="0.4">
      <c r="A96" s="23">
        <v>20760</v>
      </c>
      <c r="B96">
        <v>271</v>
      </c>
    </row>
    <row r="97" spans="1:2" x14ac:dyDescent="0.4">
      <c r="A97" s="23">
        <v>20790</v>
      </c>
      <c r="B97">
        <v>306</v>
      </c>
    </row>
    <row r="98" spans="1:2" x14ac:dyDescent="0.4">
      <c r="A98" s="23">
        <v>20821</v>
      </c>
      <c r="B98">
        <v>315</v>
      </c>
    </row>
    <row r="99" spans="1:2" x14ac:dyDescent="0.4">
      <c r="A99" s="23">
        <v>20852</v>
      </c>
      <c r="B99">
        <v>301</v>
      </c>
    </row>
    <row r="100" spans="1:2" x14ac:dyDescent="0.4">
      <c r="A100" s="23">
        <v>20880</v>
      </c>
      <c r="B100">
        <v>356</v>
      </c>
    </row>
    <row r="101" spans="1:2" x14ac:dyDescent="0.4">
      <c r="A101" s="23">
        <v>20911</v>
      </c>
      <c r="B101">
        <v>348</v>
      </c>
    </row>
    <row r="102" spans="1:2" x14ac:dyDescent="0.4">
      <c r="A102" s="23">
        <v>20941</v>
      </c>
      <c r="B102">
        <v>355</v>
      </c>
    </row>
    <row r="103" spans="1:2" x14ac:dyDescent="0.4">
      <c r="A103" s="23">
        <v>20972</v>
      </c>
      <c r="B103">
        <v>422</v>
      </c>
    </row>
    <row r="104" spans="1:2" x14ac:dyDescent="0.4">
      <c r="A104" s="23">
        <v>21002</v>
      </c>
      <c r="B104">
        <v>465</v>
      </c>
    </row>
    <row r="105" spans="1:2" x14ac:dyDescent="0.4">
      <c r="A105" s="23">
        <v>21033</v>
      </c>
      <c r="B105">
        <v>467</v>
      </c>
    </row>
    <row r="106" spans="1:2" x14ac:dyDescent="0.4">
      <c r="A106" s="23">
        <v>21064</v>
      </c>
      <c r="B106">
        <v>404</v>
      </c>
    </row>
    <row r="107" spans="1:2" x14ac:dyDescent="0.4">
      <c r="A107" s="23">
        <v>21094</v>
      </c>
      <c r="B107">
        <v>347</v>
      </c>
    </row>
    <row r="108" spans="1:2" x14ac:dyDescent="0.4">
      <c r="A108" s="23">
        <v>21125</v>
      </c>
      <c r="B108">
        <v>305</v>
      </c>
    </row>
    <row r="109" spans="1:2" x14ac:dyDescent="0.4">
      <c r="A109" s="23">
        <v>21155</v>
      </c>
      <c r="B109">
        <v>336</v>
      </c>
    </row>
    <row r="110" spans="1:2" x14ac:dyDescent="0.4">
      <c r="A110" s="23">
        <v>21186</v>
      </c>
      <c r="B110">
        <v>340</v>
      </c>
    </row>
    <row r="111" spans="1:2" x14ac:dyDescent="0.4">
      <c r="A111" s="23">
        <v>21217</v>
      </c>
      <c r="B111">
        <v>318</v>
      </c>
    </row>
    <row r="112" spans="1:2" x14ac:dyDescent="0.4">
      <c r="A112" s="23">
        <v>21245</v>
      </c>
      <c r="B112">
        <v>362</v>
      </c>
    </row>
    <row r="113" spans="1:2" x14ac:dyDescent="0.4">
      <c r="A113" s="23">
        <v>21276</v>
      </c>
      <c r="B113">
        <v>348</v>
      </c>
    </row>
    <row r="114" spans="1:2" x14ac:dyDescent="0.4">
      <c r="A114" s="23">
        <v>21306</v>
      </c>
      <c r="B114">
        <v>363</v>
      </c>
    </row>
    <row r="115" spans="1:2" x14ac:dyDescent="0.4">
      <c r="A115" s="23">
        <v>21337</v>
      </c>
      <c r="B115">
        <v>435</v>
      </c>
    </row>
    <row r="116" spans="1:2" x14ac:dyDescent="0.4">
      <c r="A116" s="23">
        <v>21367</v>
      </c>
      <c r="B116">
        <v>491</v>
      </c>
    </row>
    <row r="117" spans="1:2" x14ac:dyDescent="0.4">
      <c r="A117" s="23">
        <v>21398</v>
      </c>
      <c r="B117">
        <v>505</v>
      </c>
    </row>
    <row r="118" spans="1:2" x14ac:dyDescent="0.4">
      <c r="A118" s="23">
        <v>21429</v>
      </c>
      <c r="B118">
        <v>404</v>
      </c>
    </row>
    <row r="119" spans="1:2" x14ac:dyDescent="0.4">
      <c r="A119" s="23">
        <v>21459</v>
      </c>
      <c r="B119">
        <v>359</v>
      </c>
    </row>
    <row r="120" spans="1:2" x14ac:dyDescent="0.4">
      <c r="A120" s="23">
        <v>21490</v>
      </c>
      <c r="B120">
        <v>310</v>
      </c>
    </row>
    <row r="121" spans="1:2" x14ac:dyDescent="0.4">
      <c r="A121" s="23">
        <v>21520</v>
      </c>
      <c r="B121">
        <v>337</v>
      </c>
    </row>
    <row r="122" spans="1:2" x14ac:dyDescent="0.4">
      <c r="A122" s="23">
        <v>21551</v>
      </c>
      <c r="B122">
        <v>360</v>
      </c>
    </row>
    <row r="123" spans="1:2" x14ac:dyDescent="0.4">
      <c r="A123" s="23">
        <v>21582</v>
      </c>
      <c r="B123">
        <v>342</v>
      </c>
    </row>
    <row r="124" spans="1:2" x14ac:dyDescent="0.4">
      <c r="A124" s="23">
        <v>21610</v>
      </c>
      <c r="B124">
        <v>406</v>
      </c>
    </row>
    <row r="125" spans="1:2" x14ac:dyDescent="0.4">
      <c r="A125" s="23">
        <v>21641</v>
      </c>
      <c r="B125">
        <v>396</v>
      </c>
    </row>
    <row r="126" spans="1:2" x14ac:dyDescent="0.4">
      <c r="A126" s="23">
        <v>21671</v>
      </c>
      <c r="B126">
        <v>420</v>
      </c>
    </row>
    <row r="127" spans="1:2" x14ac:dyDescent="0.4">
      <c r="A127" s="23">
        <v>21702</v>
      </c>
      <c r="B127">
        <v>472</v>
      </c>
    </row>
    <row r="128" spans="1:2" x14ac:dyDescent="0.4">
      <c r="A128" s="23">
        <v>21732</v>
      </c>
      <c r="B128">
        <v>548</v>
      </c>
    </row>
    <row r="129" spans="1:2" x14ac:dyDescent="0.4">
      <c r="A129" s="23">
        <v>21763</v>
      </c>
      <c r="B129">
        <v>559</v>
      </c>
    </row>
    <row r="130" spans="1:2" x14ac:dyDescent="0.4">
      <c r="A130" s="23">
        <v>21794</v>
      </c>
      <c r="B130">
        <v>463</v>
      </c>
    </row>
    <row r="131" spans="1:2" x14ac:dyDescent="0.4">
      <c r="A131" s="23">
        <v>21824</v>
      </c>
      <c r="B131">
        <v>407</v>
      </c>
    </row>
    <row r="132" spans="1:2" x14ac:dyDescent="0.4">
      <c r="A132" s="23">
        <v>21855</v>
      </c>
      <c r="B132">
        <v>362</v>
      </c>
    </row>
    <row r="133" spans="1:2" x14ac:dyDescent="0.4">
      <c r="A133" s="23">
        <v>21885</v>
      </c>
      <c r="B133">
        <v>405</v>
      </c>
    </row>
    <row r="134" spans="1:2" x14ac:dyDescent="0.4">
      <c r="A134" s="23">
        <v>21916</v>
      </c>
      <c r="B134">
        <v>417</v>
      </c>
    </row>
    <row r="135" spans="1:2" x14ac:dyDescent="0.4">
      <c r="A135" s="23">
        <v>21947</v>
      </c>
      <c r="B135">
        <v>391</v>
      </c>
    </row>
    <row r="136" spans="1:2" x14ac:dyDescent="0.4">
      <c r="A136" s="23">
        <v>21976</v>
      </c>
      <c r="B136">
        <v>419</v>
      </c>
    </row>
    <row r="137" spans="1:2" x14ac:dyDescent="0.4">
      <c r="A137" s="23">
        <v>22007</v>
      </c>
      <c r="B137">
        <v>461</v>
      </c>
    </row>
    <row r="138" spans="1:2" x14ac:dyDescent="0.4">
      <c r="A138" s="23">
        <v>22037</v>
      </c>
      <c r="B138">
        <v>472</v>
      </c>
    </row>
    <row r="139" spans="1:2" x14ac:dyDescent="0.4">
      <c r="A139" s="23">
        <v>22068</v>
      </c>
      <c r="B139">
        <v>535</v>
      </c>
    </row>
    <row r="140" spans="1:2" x14ac:dyDescent="0.4">
      <c r="A140" s="23">
        <v>22098</v>
      </c>
      <c r="B140">
        <v>622</v>
      </c>
    </row>
    <row r="141" spans="1:2" x14ac:dyDescent="0.4">
      <c r="A141" s="23">
        <v>22129</v>
      </c>
      <c r="B141">
        <v>606</v>
      </c>
    </row>
    <row r="142" spans="1:2" x14ac:dyDescent="0.4">
      <c r="A142" s="23">
        <v>22160</v>
      </c>
      <c r="B142">
        <v>508</v>
      </c>
    </row>
    <row r="143" spans="1:2" x14ac:dyDescent="0.4">
      <c r="A143" s="23">
        <v>22190</v>
      </c>
      <c r="B143">
        <v>461</v>
      </c>
    </row>
    <row r="144" spans="1:2" x14ac:dyDescent="0.4">
      <c r="A144" s="23">
        <v>22221</v>
      </c>
      <c r="B144">
        <v>390</v>
      </c>
    </row>
    <row r="145" spans="1:5" x14ac:dyDescent="0.4">
      <c r="A145" s="23">
        <v>22251</v>
      </c>
      <c r="B145">
        <v>432</v>
      </c>
      <c r="C145">
        <v>432</v>
      </c>
      <c r="D145" s="2">
        <v>432</v>
      </c>
      <c r="E145" s="2">
        <v>432</v>
      </c>
    </row>
    <row r="146" spans="1:5" x14ac:dyDescent="0.4">
      <c r="A146" s="23">
        <v>22282</v>
      </c>
      <c r="C146">
        <f t="shared" ref="C146:C181" si="0">_xlfn.FORECAST.ETS(A146,$B$2:$B$145,$A$2:$A$145,1,1)</f>
        <v>453.8122735670413</v>
      </c>
      <c r="D146" s="2">
        <f t="shared" ref="D146:D181" si="1">C146-_xlfn.FORECAST.ETS.CONFINT(A146,$B$2:$B$145,$A$2:$A$145,0.95,1,1)</f>
        <v>427.08103010664132</v>
      </c>
      <c r="E146" s="2">
        <f t="shared" ref="E146:E181" si="2">C146+_xlfn.FORECAST.ETS.CONFINT(A146,$B$2:$B$145,$A$2:$A$145,0.95,1,1)</f>
        <v>480.54351702744128</v>
      </c>
    </row>
    <row r="147" spans="1:5" x14ac:dyDescent="0.4">
      <c r="A147" s="23">
        <v>22313</v>
      </c>
      <c r="C147">
        <f t="shared" si="0"/>
        <v>427.82631214739752</v>
      </c>
      <c r="D147" s="2">
        <f t="shared" si="1"/>
        <v>400.95907192545934</v>
      </c>
      <c r="E147" s="2">
        <f t="shared" si="2"/>
        <v>454.69355236933569</v>
      </c>
    </row>
    <row r="148" spans="1:5" x14ac:dyDescent="0.4">
      <c r="A148" s="23">
        <v>22341</v>
      </c>
      <c r="C148">
        <f t="shared" si="0"/>
        <v>459.26267203905093</v>
      </c>
      <c r="D148" s="2">
        <f t="shared" si="1"/>
        <v>432.2574341600577</v>
      </c>
      <c r="E148" s="2">
        <f t="shared" si="2"/>
        <v>486.26790991804415</v>
      </c>
    </row>
    <row r="149" spans="1:5" x14ac:dyDescent="0.4">
      <c r="A149" s="23">
        <v>22372</v>
      </c>
      <c r="C149">
        <f t="shared" si="0"/>
        <v>498.90919904164599</v>
      </c>
      <c r="D149" s="2">
        <f t="shared" si="1"/>
        <v>471.76396680224605</v>
      </c>
      <c r="E149" s="2">
        <f t="shared" si="2"/>
        <v>526.05443128104594</v>
      </c>
    </row>
    <row r="150" spans="1:5" x14ac:dyDescent="0.4">
      <c r="A150" s="23">
        <v>22402</v>
      </c>
      <c r="C150">
        <f t="shared" si="0"/>
        <v>508.89441677966471</v>
      </c>
      <c r="D150" s="2">
        <f t="shared" si="1"/>
        <v>481.60719802157337</v>
      </c>
      <c r="E150" s="2">
        <f t="shared" si="2"/>
        <v>536.18163553775605</v>
      </c>
    </row>
    <row r="151" spans="1:5" x14ac:dyDescent="0.4">
      <c r="A151" s="23">
        <v>22433</v>
      </c>
      <c r="C151">
        <f t="shared" si="0"/>
        <v>569.84824442952777</v>
      </c>
      <c r="D151" s="2">
        <f t="shared" si="1"/>
        <v>542.41705188011997</v>
      </c>
      <c r="E151" s="2">
        <f t="shared" si="2"/>
        <v>597.27943697893556</v>
      </c>
    </row>
    <row r="152" spans="1:5" x14ac:dyDescent="0.4">
      <c r="A152" s="23">
        <v>22463</v>
      </c>
      <c r="C152">
        <f t="shared" si="0"/>
        <v>653.67778647512318</v>
      </c>
      <c r="D152" s="2">
        <f t="shared" si="1"/>
        <v>626.10063807573329</v>
      </c>
      <c r="E152" s="2">
        <f t="shared" si="2"/>
        <v>681.25493487451308</v>
      </c>
    </row>
    <row r="153" spans="1:5" x14ac:dyDescent="0.4">
      <c r="A153" s="23">
        <v>22494</v>
      </c>
      <c r="C153">
        <f t="shared" si="0"/>
        <v>637.35982144875197</v>
      </c>
      <c r="D153" s="2">
        <f t="shared" si="1"/>
        <v>609.63474067071729</v>
      </c>
      <c r="E153" s="2">
        <f t="shared" si="2"/>
        <v>665.08490222678665</v>
      </c>
    </row>
    <row r="154" spans="1:5" x14ac:dyDescent="0.4">
      <c r="A154" s="23">
        <v>22525</v>
      </c>
      <c r="C154">
        <f t="shared" si="0"/>
        <v>539.05813996086977</v>
      </c>
      <c r="D154" s="2">
        <f t="shared" si="1"/>
        <v>511.18315610937367</v>
      </c>
      <c r="E154" s="2">
        <f t="shared" si="2"/>
        <v>566.93312381236592</v>
      </c>
    </row>
    <row r="155" spans="1:5" x14ac:dyDescent="0.4">
      <c r="A155" s="23">
        <v>22555</v>
      </c>
      <c r="C155">
        <f t="shared" si="0"/>
        <v>490.82222666093469</v>
      </c>
      <c r="D155" s="2">
        <f t="shared" si="1"/>
        <v>462.7953751667232</v>
      </c>
      <c r="E155" s="2">
        <f t="shared" si="2"/>
        <v>518.84907815514612</v>
      </c>
    </row>
    <row r="156" spans="1:5" x14ac:dyDescent="0.4">
      <c r="A156" s="23">
        <v>22586</v>
      </c>
      <c r="C156">
        <f t="shared" si="0"/>
        <v>421.25868199038166</v>
      </c>
      <c r="D156" s="2">
        <f t="shared" si="1"/>
        <v>393.07800468944464</v>
      </c>
      <c r="E156" s="2">
        <f t="shared" si="2"/>
        <v>449.43935929131868</v>
      </c>
    </row>
    <row r="157" spans="1:5" x14ac:dyDescent="0.4">
      <c r="A157" s="23">
        <v>22616</v>
      </c>
      <c r="C157">
        <f t="shared" si="0"/>
        <v>464.42598602853923</v>
      </c>
      <c r="D157" s="2">
        <f t="shared" si="1"/>
        <v>436.08953142986343</v>
      </c>
      <c r="E157" s="2">
        <f t="shared" si="2"/>
        <v>492.76244062721503</v>
      </c>
    </row>
    <row r="158" spans="1:5" x14ac:dyDescent="0.4">
      <c r="A158" s="23">
        <v>22647</v>
      </c>
      <c r="C158">
        <f t="shared" si="0"/>
        <v>486.22644294064577</v>
      </c>
      <c r="D158" s="2">
        <f t="shared" si="1"/>
        <v>447.06880250944431</v>
      </c>
      <c r="E158" s="2">
        <f t="shared" si="2"/>
        <v>525.38408337184728</v>
      </c>
    </row>
    <row r="159" spans="1:5" x14ac:dyDescent="0.4">
      <c r="A159" s="23">
        <v>22678</v>
      </c>
      <c r="C159">
        <f t="shared" si="0"/>
        <v>460.24048152100204</v>
      </c>
      <c r="D159" s="2">
        <f t="shared" si="1"/>
        <v>420.96650778745425</v>
      </c>
      <c r="E159" s="2">
        <f t="shared" si="2"/>
        <v>499.51445525454983</v>
      </c>
    </row>
    <row r="160" spans="1:5" x14ac:dyDescent="0.4">
      <c r="A160" s="23">
        <v>22706</v>
      </c>
      <c r="C160">
        <f t="shared" si="0"/>
        <v>491.67684141265551</v>
      </c>
      <c r="D160" s="2">
        <f t="shared" si="1"/>
        <v>452.28481904154461</v>
      </c>
      <c r="E160" s="2">
        <f t="shared" si="2"/>
        <v>531.06886378376646</v>
      </c>
    </row>
    <row r="161" spans="1:5" x14ac:dyDescent="0.4">
      <c r="A161" s="23">
        <v>22737</v>
      </c>
      <c r="C161">
        <f t="shared" si="0"/>
        <v>531.32336841525046</v>
      </c>
      <c r="D161" s="2">
        <f t="shared" si="1"/>
        <v>491.81157936127158</v>
      </c>
      <c r="E161" s="2">
        <f t="shared" si="2"/>
        <v>570.83515746922933</v>
      </c>
    </row>
    <row r="162" spans="1:5" x14ac:dyDescent="0.4">
      <c r="A162" s="23">
        <v>22767</v>
      </c>
      <c r="C162">
        <f t="shared" si="0"/>
        <v>541.30858615326918</v>
      </c>
      <c r="D162" s="2">
        <f t="shared" si="1"/>
        <v>501.67530991697731</v>
      </c>
      <c r="E162" s="2">
        <f t="shared" si="2"/>
        <v>580.94186238956104</v>
      </c>
    </row>
    <row r="163" spans="1:5" x14ac:dyDescent="0.4">
      <c r="A163" s="23">
        <v>22798</v>
      </c>
      <c r="C163">
        <f t="shared" si="0"/>
        <v>602.26241380313229</v>
      </c>
      <c r="D163" s="2">
        <f t="shared" si="1"/>
        <v>562.50592768409581</v>
      </c>
      <c r="E163" s="2">
        <f t="shared" si="2"/>
        <v>642.01889992216877</v>
      </c>
    </row>
    <row r="164" spans="1:5" x14ac:dyDescent="0.4">
      <c r="A164" s="23">
        <v>22828</v>
      </c>
      <c r="C164">
        <f t="shared" si="0"/>
        <v>686.09195584872771</v>
      </c>
      <c r="D164" s="2">
        <f t="shared" si="1"/>
        <v>646.21053519577652</v>
      </c>
      <c r="E164" s="2">
        <f t="shared" si="2"/>
        <v>725.9733765016789</v>
      </c>
    </row>
    <row r="165" spans="1:5" x14ac:dyDescent="0.4">
      <c r="A165" s="23">
        <v>22859</v>
      </c>
      <c r="C165">
        <f t="shared" si="0"/>
        <v>669.77399082235638</v>
      </c>
      <c r="D165" s="2">
        <f t="shared" si="1"/>
        <v>629.76590928081691</v>
      </c>
      <c r="E165" s="2">
        <f t="shared" si="2"/>
        <v>709.78207236389585</v>
      </c>
    </row>
    <row r="166" spans="1:5" x14ac:dyDescent="0.4">
      <c r="A166" s="23">
        <v>22890</v>
      </c>
      <c r="C166">
        <f t="shared" si="0"/>
        <v>571.47230933447429</v>
      </c>
      <c r="D166" s="2">
        <f t="shared" si="1"/>
        <v>531.33583909028869</v>
      </c>
      <c r="E166" s="2">
        <f t="shared" si="2"/>
        <v>611.60877957865989</v>
      </c>
    </row>
    <row r="167" spans="1:5" x14ac:dyDescent="0.4">
      <c r="A167" s="23">
        <v>22920</v>
      </c>
      <c r="C167">
        <f t="shared" si="0"/>
        <v>523.23639603453921</v>
      </c>
      <c r="D167" s="2">
        <f t="shared" si="1"/>
        <v>482.96980805517148</v>
      </c>
      <c r="E167" s="2">
        <f t="shared" si="2"/>
        <v>563.50298401390694</v>
      </c>
    </row>
    <row r="168" spans="1:5" x14ac:dyDescent="0.4">
      <c r="A168" s="23">
        <v>22951</v>
      </c>
      <c r="C168">
        <f t="shared" si="0"/>
        <v>453.67285136398618</v>
      </c>
      <c r="D168" s="2">
        <f t="shared" si="1"/>
        <v>413.2744156360211</v>
      </c>
      <c r="E168" s="2">
        <f t="shared" si="2"/>
        <v>494.07128709195126</v>
      </c>
    </row>
    <row r="169" spans="1:5" x14ac:dyDescent="0.4">
      <c r="A169" s="23">
        <v>22981</v>
      </c>
      <c r="C169">
        <f t="shared" si="0"/>
        <v>496.84015540214375</v>
      </c>
      <c r="D169" s="2">
        <f t="shared" si="1"/>
        <v>456.30814116549078</v>
      </c>
      <c r="E169" s="2">
        <f t="shared" si="2"/>
        <v>537.37216963879678</v>
      </c>
    </row>
    <row r="170" spans="1:5" x14ac:dyDescent="0.4">
      <c r="A170" s="23">
        <v>23012</v>
      </c>
      <c r="C170">
        <f t="shared" si="0"/>
        <v>518.64061231425023</v>
      </c>
      <c r="D170" s="2">
        <f t="shared" si="1"/>
        <v>469.74632544687665</v>
      </c>
      <c r="E170" s="2">
        <f t="shared" si="2"/>
        <v>567.53489918162381</v>
      </c>
    </row>
    <row r="171" spans="1:5" x14ac:dyDescent="0.4">
      <c r="A171" s="23">
        <v>23043</v>
      </c>
      <c r="C171">
        <f t="shared" si="0"/>
        <v>492.65465089460656</v>
      </c>
      <c r="D171" s="2">
        <f t="shared" si="1"/>
        <v>443.64632222963684</v>
      </c>
      <c r="E171" s="2">
        <f t="shared" si="2"/>
        <v>541.66297955957634</v>
      </c>
    </row>
    <row r="172" spans="1:5" x14ac:dyDescent="0.4">
      <c r="A172" s="23">
        <v>23071</v>
      </c>
      <c r="C172">
        <f t="shared" si="0"/>
        <v>524.09101078625997</v>
      </c>
      <c r="D172" s="2">
        <f t="shared" si="1"/>
        <v>474.96707951847583</v>
      </c>
      <c r="E172" s="2">
        <f t="shared" si="2"/>
        <v>573.21494205404417</v>
      </c>
    </row>
    <row r="173" spans="1:5" x14ac:dyDescent="0.4">
      <c r="A173" s="23">
        <v>23102</v>
      </c>
      <c r="C173">
        <f t="shared" si="0"/>
        <v>563.73753778885498</v>
      </c>
      <c r="D173" s="2">
        <f t="shared" si="1"/>
        <v>514.49643959443381</v>
      </c>
      <c r="E173" s="2">
        <f t="shared" si="2"/>
        <v>612.97863598327615</v>
      </c>
    </row>
    <row r="174" spans="1:5" x14ac:dyDescent="0.4">
      <c r="A174" s="23">
        <v>23132</v>
      </c>
      <c r="C174">
        <f t="shared" si="0"/>
        <v>573.7227555268737</v>
      </c>
      <c r="D174" s="2">
        <f t="shared" si="1"/>
        <v>524.36292274530524</v>
      </c>
      <c r="E174" s="2">
        <f t="shared" si="2"/>
        <v>623.08258830844215</v>
      </c>
    </row>
    <row r="175" spans="1:5" x14ac:dyDescent="0.4">
      <c r="A175" s="23">
        <v>23163</v>
      </c>
      <c r="C175">
        <f t="shared" si="0"/>
        <v>634.67658317673681</v>
      </c>
      <c r="D175" s="2">
        <f t="shared" si="1"/>
        <v>585.19644499164224</v>
      </c>
      <c r="E175" s="2">
        <f t="shared" si="2"/>
        <v>684.15672136183139</v>
      </c>
    </row>
    <row r="176" spans="1:5" x14ac:dyDescent="0.4">
      <c r="A176" s="23">
        <v>23193</v>
      </c>
      <c r="C176">
        <f t="shared" si="0"/>
        <v>718.50612522233223</v>
      </c>
      <c r="D176" s="2">
        <f t="shared" si="1"/>
        <v>668.90410784111759</v>
      </c>
      <c r="E176" s="2">
        <f t="shared" si="2"/>
        <v>768.10814260354687</v>
      </c>
    </row>
    <row r="177" spans="1:5" x14ac:dyDescent="0.4">
      <c r="A177" s="23">
        <v>23224</v>
      </c>
      <c r="C177">
        <f t="shared" si="0"/>
        <v>702.1881601959609</v>
      </c>
      <c r="D177" s="2">
        <f t="shared" si="1"/>
        <v>652.46268702823761</v>
      </c>
      <c r="E177" s="2">
        <f t="shared" si="2"/>
        <v>751.9136333636842</v>
      </c>
    </row>
    <row r="178" spans="1:5" x14ac:dyDescent="0.4">
      <c r="A178" s="23">
        <v>23255</v>
      </c>
      <c r="C178">
        <f t="shared" si="0"/>
        <v>603.88647870807881</v>
      </c>
      <c r="D178" s="2">
        <f t="shared" si="1"/>
        <v>554.0359705427876</v>
      </c>
      <c r="E178" s="2">
        <f t="shared" si="2"/>
        <v>653.73698687337003</v>
      </c>
    </row>
    <row r="179" spans="1:5" x14ac:dyDescent="0.4">
      <c r="A179" s="23">
        <v>23285</v>
      </c>
      <c r="C179">
        <f t="shared" si="0"/>
        <v>555.65056540814362</v>
      </c>
      <c r="D179" s="2">
        <f t="shared" si="1"/>
        <v>505.67344058931837</v>
      </c>
      <c r="E179" s="2">
        <f t="shared" si="2"/>
        <v>605.62769022696887</v>
      </c>
    </row>
    <row r="180" spans="1:5" x14ac:dyDescent="0.4">
      <c r="A180" s="23">
        <v>23316</v>
      </c>
      <c r="C180">
        <f t="shared" si="0"/>
        <v>486.08702073759071</v>
      </c>
      <c r="D180" s="2">
        <f t="shared" si="1"/>
        <v>435.98169533869964</v>
      </c>
      <c r="E180" s="2">
        <f t="shared" si="2"/>
        <v>536.19234613648177</v>
      </c>
    </row>
    <row r="181" spans="1:5" x14ac:dyDescent="0.4">
      <c r="A181" s="23">
        <v>23346</v>
      </c>
      <c r="C181">
        <f t="shared" si="0"/>
        <v>529.25432477574827</v>
      </c>
      <c r="D181" s="2">
        <f t="shared" si="1"/>
        <v>479.01921277255394</v>
      </c>
      <c r="E181" s="2">
        <f t="shared" si="2"/>
        <v>579.4894367789426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7B86-7A07-4C47-9086-299C2F3BC585}">
  <dimension ref="A1:D145"/>
  <sheetViews>
    <sheetView workbookViewId="0">
      <selection activeCell="C1" sqref="C1:D145"/>
    </sheetView>
  </sheetViews>
  <sheetFormatPr defaultRowHeight="14.6" x14ac:dyDescent="0.4"/>
  <sheetData>
    <row r="1" spans="1:4" x14ac:dyDescent="0.4">
      <c r="A1" t="s">
        <v>31</v>
      </c>
      <c r="B1" t="s">
        <v>32</v>
      </c>
      <c r="C1" t="s">
        <v>32</v>
      </c>
      <c r="D1" t="s">
        <v>33</v>
      </c>
    </row>
    <row r="2" spans="1:4" x14ac:dyDescent="0.4">
      <c r="A2">
        <v>1</v>
      </c>
      <c r="B2" t="s">
        <v>34</v>
      </c>
      <c r="C2" s="23">
        <v>17899</v>
      </c>
      <c r="D2">
        <v>112</v>
      </c>
    </row>
    <row r="3" spans="1:4" x14ac:dyDescent="0.4">
      <c r="A3">
        <v>1</v>
      </c>
      <c r="B3" t="s">
        <v>35</v>
      </c>
      <c r="C3" s="23">
        <v>17930</v>
      </c>
      <c r="D3">
        <v>118</v>
      </c>
    </row>
    <row r="4" spans="1:4" x14ac:dyDescent="0.4">
      <c r="A4">
        <v>1</v>
      </c>
      <c r="B4" t="s">
        <v>36</v>
      </c>
      <c r="C4" s="23">
        <v>17958</v>
      </c>
      <c r="D4">
        <v>132</v>
      </c>
    </row>
    <row r="5" spans="1:4" x14ac:dyDescent="0.4">
      <c r="A5">
        <v>1</v>
      </c>
      <c r="B5" t="s">
        <v>37</v>
      </c>
      <c r="C5" s="23">
        <v>17989</v>
      </c>
      <c r="D5">
        <v>129</v>
      </c>
    </row>
    <row r="6" spans="1:4" x14ac:dyDescent="0.4">
      <c r="A6">
        <v>1</v>
      </c>
      <c r="B6" t="s">
        <v>38</v>
      </c>
      <c r="C6" s="23">
        <v>18019</v>
      </c>
      <c r="D6">
        <v>121</v>
      </c>
    </row>
    <row r="7" spans="1:4" x14ac:dyDescent="0.4">
      <c r="A7">
        <v>1</v>
      </c>
      <c r="B7" t="s">
        <v>39</v>
      </c>
      <c r="C7" s="23">
        <v>18050</v>
      </c>
      <c r="D7">
        <v>135</v>
      </c>
    </row>
    <row r="8" spans="1:4" x14ac:dyDescent="0.4">
      <c r="A8">
        <v>1</v>
      </c>
      <c r="B8" t="s">
        <v>40</v>
      </c>
      <c r="C8" s="23">
        <v>18080</v>
      </c>
      <c r="D8">
        <v>148</v>
      </c>
    </row>
    <row r="9" spans="1:4" x14ac:dyDescent="0.4">
      <c r="A9">
        <v>1</v>
      </c>
      <c r="B9" t="s">
        <v>41</v>
      </c>
      <c r="C9" s="23">
        <v>18111</v>
      </c>
      <c r="D9">
        <v>148</v>
      </c>
    </row>
    <row r="10" spans="1:4" x14ac:dyDescent="0.4">
      <c r="A10">
        <v>1</v>
      </c>
      <c r="B10" t="s">
        <v>42</v>
      </c>
      <c r="C10" s="23">
        <v>18142</v>
      </c>
      <c r="D10">
        <v>136</v>
      </c>
    </row>
    <row r="11" spans="1:4" x14ac:dyDescent="0.4">
      <c r="A11">
        <v>1</v>
      </c>
      <c r="B11" t="s">
        <v>43</v>
      </c>
      <c r="C11" s="23">
        <v>18172</v>
      </c>
      <c r="D11">
        <v>119</v>
      </c>
    </row>
    <row r="12" spans="1:4" x14ac:dyDescent="0.4">
      <c r="A12">
        <v>1</v>
      </c>
      <c r="B12" t="s">
        <v>44</v>
      </c>
      <c r="C12" s="23">
        <v>18203</v>
      </c>
      <c r="D12">
        <v>104</v>
      </c>
    </row>
    <row r="13" spans="1:4" x14ac:dyDescent="0.4">
      <c r="A13">
        <v>1</v>
      </c>
      <c r="B13" t="s">
        <v>45</v>
      </c>
      <c r="C13" s="23">
        <v>18233</v>
      </c>
      <c r="D13">
        <v>118</v>
      </c>
    </row>
    <row r="14" spans="1:4" x14ac:dyDescent="0.4">
      <c r="A14">
        <v>2</v>
      </c>
      <c r="B14" t="s">
        <v>34</v>
      </c>
      <c r="C14" s="23">
        <v>18264</v>
      </c>
      <c r="D14">
        <v>115</v>
      </c>
    </row>
    <row r="15" spans="1:4" x14ac:dyDescent="0.4">
      <c r="A15">
        <v>2</v>
      </c>
      <c r="B15" t="s">
        <v>35</v>
      </c>
      <c r="C15" s="23">
        <v>18295</v>
      </c>
      <c r="D15">
        <v>126</v>
      </c>
    </row>
    <row r="16" spans="1:4" x14ac:dyDescent="0.4">
      <c r="A16">
        <v>2</v>
      </c>
      <c r="B16" t="s">
        <v>36</v>
      </c>
      <c r="C16" s="23">
        <v>18323</v>
      </c>
      <c r="D16">
        <v>141</v>
      </c>
    </row>
    <row r="17" spans="1:4" x14ac:dyDescent="0.4">
      <c r="A17">
        <v>2</v>
      </c>
      <c r="B17" t="s">
        <v>37</v>
      </c>
      <c r="C17" s="23">
        <v>18354</v>
      </c>
      <c r="D17">
        <v>135</v>
      </c>
    </row>
    <row r="18" spans="1:4" x14ac:dyDescent="0.4">
      <c r="A18">
        <v>2</v>
      </c>
      <c r="B18" t="s">
        <v>38</v>
      </c>
      <c r="C18" s="23">
        <v>18384</v>
      </c>
      <c r="D18">
        <v>125</v>
      </c>
    </row>
    <row r="19" spans="1:4" x14ac:dyDescent="0.4">
      <c r="A19">
        <v>2</v>
      </c>
      <c r="B19" t="s">
        <v>39</v>
      </c>
      <c r="C19" s="23">
        <v>18415</v>
      </c>
      <c r="D19">
        <v>149</v>
      </c>
    </row>
    <row r="20" spans="1:4" x14ac:dyDescent="0.4">
      <c r="A20">
        <v>2</v>
      </c>
      <c r="B20" t="s">
        <v>40</v>
      </c>
      <c r="C20" s="23">
        <v>18445</v>
      </c>
      <c r="D20">
        <v>170</v>
      </c>
    </row>
    <row r="21" spans="1:4" x14ac:dyDescent="0.4">
      <c r="A21">
        <v>2</v>
      </c>
      <c r="B21" t="s">
        <v>41</v>
      </c>
      <c r="C21" s="23">
        <v>18476</v>
      </c>
      <c r="D21">
        <v>170</v>
      </c>
    </row>
    <row r="22" spans="1:4" x14ac:dyDescent="0.4">
      <c r="A22">
        <v>2</v>
      </c>
      <c r="B22" t="s">
        <v>42</v>
      </c>
      <c r="C22" s="23">
        <v>18507</v>
      </c>
      <c r="D22">
        <v>158</v>
      </c>
    </row>
    <row r="23" spans="1:4" x14ac:dyDescent="0.4">
      <c r="A23">
        <v>2</v>
      </c>
      <c r="B23" t="s">
        <v>43</v>
      </c>
      <c r="C23" s="23">
        <v>18537</v>
      </c>
      <c r="D23">
        <v>133</v>
      </c>
    </row>
    <row r="24" spans="1:4" x14ac:dyDescent="0.4">
      <c r="A24">
        <v>2</v>
      </c>
      <c r="B24" t="s">
        <v>44</v>
      </c>
      <c r="C24" s="23">
        <v>18568</v>
      </c>
      <c r="D24">
        <v>114</v>
      </c>
    </row>
    <row r="25" spans="1:4" x14ac:dyDescent="0.4">
      <c r="A25">
        <v>2</v>
      </c>
      <c r="B25" t="s">
        <v>45</v>
      </c>
      <c r="C25" s="23">
        <v>18598</v>
      </c>
      <c r="D25">
        <v>140</v>
      </c>
    </row>
    <row r="26" spans="1:4" x14ac:dyDescent="0.4">
      <c r="A26">
        <v>3</v>
      </c>
      <c r="B26" t="s">
        <v>34</v>
      </c>
      <c r="C26" s="23">
        <v>18629</v>
      </c>
      <c r="D26">
        <v>145</v>
      </c>
    </row>
    <row r="27" spans="1:4" x14ac:dyDescent="0.4">
      <c r="A27">
        <v>3</v>
      </c>
      <c r="B27" t="s">
        <v>35</v>
      </c>
      <c r="C27" s="23">
        <v>18660</v>
      </c>
      <c r="D27">
        <v>150</v>
      </c>
    </row>
    <row r="28" spans="1:4" x14ac:dyDescent="0.4">
      <c r="A28">
        <v>3</v>
      </c>
      <c r="B28" t="s">
        <v>36</v>
      </c>
      <c r="C28" s="23">
        <v>18688</v>
      </c>
      <c r="D28">
        <v>178</v>
      </c>
    </row>
    <row r="29" spans="1:4" x14ac:dyDescent="0.4">
      <c r="A29">
        <v>3</v>
      </c>
      <c r="B29" t="s">
        <v>37</v>
      </c>
      <c r="C29" s="23">
        <v>18719</v>
      </c>
      <c r="D29">
        <v>163</v>
      </c>
    </row>
    <row r="30" spans="1:4" x14ac:dyDescent="0.4">
      <c r="A30">
        <v>3</v>
      </c>
      <c r="B30" t="s">
        <v>38</v>
      </c>
      <c r="C30" s="23">
        <v>18749</v>
      </c>
      <c r="D30">
        <v>172</v>
      </c>
    </row>
    <row r="31" spans="1:4" x14ac:dyDescent="0.4">
      <c r="A31">
        <v>3</v>
      </c>
      <c r="B31" t="s">
        <v>39</v>
      </c>
      <c r="C31" s="23">
        <v>18780</v>
      </c>
      <c r="D31">
        <v>178</v>
      </c>
    </row>
    <row r="32" spans="1:4" x14ac:dyDescent="0.4">
      <c r="A32">
        <v>3</v>
      </c>
      <c r="B32" t="s">
        <v>40</v>
      </c>
      <c r="C32" s="23">
        <v>18810</v>
      </c>
      <c r="D32">
        <v>199</v>
      </c>
    </row>
    <row r="33" spans="1:4" x14ac:dyDescent="0.4">
      <c r="A33">
        <v>3</v>
      </c>
      <c r="B33" t="s">
        <v>41</v>
      </c>
      <c r="C33" s="23">
        <v>18841</v>
      </c>
      <c r="D33">
        <v>199</v>
      </c>
    </row>
    <row r="34" spans="1:4" x14ac:dyDescent="0.4">
      <c r="A34">
        <v>3</v>
      </c>
      <c r="B34" t="s">
        <v>42</v>
      </c>
      <c r="C34" s="23">
        <v>18872</v>
      </c>
      <c r="D34">
        <v>184</v>
      </c>
    </row>
    <row r="35" spans="1:4" x14ac:dyDescent="0.4">
      <c r="A35">
        <v>3</v>
      </c>
      <c r="B35" t="s">
        <v>43</v>
      </c>
      <c r="C35" s="23">
        <v>18902</v>
      </c>
      <c r="D35">
        <v>162</v>
      </c>
    </row>
    <row r="36" spans="1:4" x14ac:dyDescent="0.4">
      <c r="A36">
        <v>3</v>
      </c>
      <c r="B36" t="s">
        <v>44</v>
      </c>
      <c r="C36" s="23">
        <v>18933</v>
      </c>
      <c r="D36">
        <v>146</v>
      </c>
    </row>
    <row r="37" spans="1:4" x14ac:dyDescent="0.4">
      <c r="A37">
        <v>3</v>
      </c>
      <c r="B37" t="s">
        <v>45</v>
      </c>
      <c r="C37" s="23">
        <v>18963</v>
      </c>
      <c r="D37">
        <v>166</v>
      </c>
    </row>
    <row r="38" spans="1:4" x14ac:dyDescent="0.4">
      <c r="A38">
        <v>4</v>
      </c>
      <c r="B38" t="s">
        <v>34</v>
      </c>
      <c r="C38" s="23">
        <v>18994</v>
      </c>
      <c r="D38">
        <v>171</v>
      </c>
    </row>
    <row r="39" spans="1:4" x14ac:dyDescent="0.4">
      <c r="A39">
        <v>4</v>
      </c>
      <c r="B39" t="s">
        <v>35</v>
      </c>
      <c r="C39" s="23">
        <v>19025</v>
      </c>
      <c r="D39">
        <v>180</v>
      </c>
    </row>
    <row r="40" spans="1:4" x14ac:dyDescent="0.4">
      <c r="A40">
        <v>4</v>
      </c>
      <c r="B40" t="s">
        <v>36</v>
      </c>
      <c r="C40" s="23">
        <v>19054</v>
      </c>
      <c r="D40">
        <v>193</v>
      </c>
    </row>
    <row r="41" spans="1:4" x14ac:dyDescent="0.4">
      <c r="A41">
        <v>4</v>
      </c>
      <c r="B41" t="s">
        <v>37</v>
      </c>
      <c r="C41" s="23">
        <v>19085</v>
      </c>
      <c r="D41">
        <v>181</v>
      </c>
    </row>
    <row r="42" spans="1:4" x14ac:dyDescent="0.4">
      <c r="A42">
        <v>4</v>
      </c>
      <c r="B42" t="s">
        <v>38</v>
      </c>
      <c r="C42" s="23">
        <v>19115</v>
      </c>
      <c r="D42">
        <v>183</v>
      </c>
    </row>
    <row r="43" spans="1:4" x14ac:dyDescent="0.4">
      <c r="A43">
        <v>4</v>
      </c>
      <c r="B43" t="s">
        <v>39</v>
      </c>
      <c r="C43" s="23">
        <v>19146</v>
      </c>
      <c r="D43">
        <v>218</v>
      </c>
    </row>
    <row r="44" spans="1:4" x14ac:dyDescent="0.4">
      <c r="A44">
        <v>4</v>
      </c>
      <c r="B44" t="s">
        <v>40</v>
      </c>
      <c r="C44" s="23">
        <v>19176</v>
      </c>
      <c r="D44">
        <v>230</v>
      </c>
    </row>
    <row r="45" spans="1:4" x14ac:dyDescent="0.4">
      <c r="A45">
        <v>4</v>
      </c>
      <c r="B45" t="s">
        <v>41</v>
      </c>
      <c r="C45" s="23">
        <v>19207</v>
      </c>
      <c r="D45">
        <v>242</v>
      </c>
    </row>
    <row r="46" spans="1:4" x14ac:dyDescent="0.4">
      <c r="A46">
        <v>4</v>
      </c>
      <c r="B46" t="s">
        <v>42</v>
      </c>
      <c r="C46" s="23">
        <v>19238</v>
      </c>
      <c r="D46">
        <v>209</v>
      </c>
    </row>
    <row r="47" spans="1:4" x14ac:dyDescent="0.4">
      <c r="A47">
        <v>4</v>
      </c>
      <c r="B47" t="s">
        <v>43</v>
      </c>
      <c r="C47" s="23">
        <v>19268</v>
      </c>
      <c r="D47">
        <v>191</v>
      </c>
    </row>
    <row r="48" spans="1:4" x14ac:dyDescent="0.4">
      <c r="A48">
        <v>4</v>
      </c>
      <c r="B48" t="s">
        <v>44</v>
      </c>
      <c r="C48" s="23">
        <v>19299</v>
      </c>
      <c r="D48">
        <v>172</v>
      </c>
    </row>
    <row r="49" spans="1:4" x14ac:dyDescent="0.4">
      <c r="A49">
        <v>4</v>
      </c>
      <c r="B49" t="s">
        <v>45</v>
      </c>
      <c r="C49" s="23">
        <v>19329</v>
      </c>
      <c r="D49">
        <v>194</v>
      </c>
    </row>
    <row r="50" spans="1:4" x14ac:dyDescent="0.4">
      <c r="A50">
        <v>5</v>
      </c>
      <c r="B50" t="s">
        <v>34</v>
      </c>
      <c r="C50" s="23">
        <v>19360</v>
      </c>
      <c r="D50">
        <v>196</v>
      </c>
    </row>
    <row r="51" spans="1:4" x14ac:dyDescent="0.4">
      <c r="A51">
        <v>5</v>
      </c>
      <c r="B51" t="s">
        <v>35</v>
      </c>
      <c r="C51" s="23">
        <v>19391</v>
      </c>
      <c r="D51">
        <v>196</v>
      </c>
    </row>
    <row r="52" spans="1:4" x14ac:dyDescent="0.4">
      <c r="A52">
        <v>5</v>
      </c>
      <c r="B52" t="s">
        <v>36</v>
      </c>
      <c r="C52" s="23">
        <v>19419</v>
      </c>
      <c r="D52">
        <v>236</v>
      </c>
    </row>
    <row r="53" spans="1:4" x14ac:dyDescent="0.4">
      <c r="A53">
        <v>5</v>
      </c>
      <c r="B53" t="s">
        <v>37</v>
      </c>
      <c r="C53" s="23">
        <v>19450</v>
      </c>
      <c r="D53">
        <v>235</v>
      </c>
    </row>
    <row r="54" spans="1:4" x14ac:dyDescent="0.4">
      <c r="A54">
        <v>5</v>
      </c>
      <c r="B54" t="s">
        <v>38</v>
      </c>
      <c r="C54" s="23">
        <v>19480</v>
      </c>
      <c r="D54">
        <v>229</v>
      </c>
    </row>
    <row r="55" spans="1:4" x14ac:dyDescent="0.4">
      <c r="A55">
        <v>5</v>
      </c>
      <c r="B55" t="s">
        <v>39</v>
      </c>
      <c r="C55" s="23">
        <v>19511</v>
      </c>
      <c r="D55">
        <v>243</v>
      </c>
    </row>
    <row r="56" spans="1:4" x14ac:dyDescent="0.4">
      <c r="A56">
        <v>5</v>
      </c>
      <c r="B56" t="s">
        <v>40</v>
      </c>
      <c r="C56" s="23">
        <v>19541</v>
      </c>
      <c r="D56">
        <v>264</v>
      </c>
    </row>
    <row r="57" spans="1:4" x14ac:dyDescent="0.4">
      <c r="A57">
        <v>5</v>
      </c>
      <c r="B57" t="s">
        <v>41</v>
      </c>
      <c r="C57" s="23">
        <v>19572</v>
      </c>
      <c r="D57">
        <v>272</v>
      </c>
    </row>
    <row r="58" spans="1:4" x14ac:dyDescent="0.4">
      <c r="A58">
        <v>5</v>
      </c>
      <c r="B58" t="s">
        <v>42</v>
      </c>
      <c r="C58" s="23">
        <v>19603</v>
      </c>
      <c r="D58">
        <v>237</v>
      </c>
    </row>
    <row r="59" spans="1:4" x14ac:dyDescent="0.4">
      <c r="A59">
        <v>5</v>
      </c>
      <c r="B59" t="s">
        <v>43</v>
      </c>
      <c r="C59" s="23">
        <v>19633</v>
      </c>
      <c r="D59">
        <v>211</v>
      </c>
    </row>
    <row r="60" spans="1:4" x14ac:dyDescent="0.4">
      <c r="A60">
        <v>5</v>
      </c>
      <c r="B60" t="s">
        <v>44</v>
      </c>
      <c r="C60" s="23">
        <v>19664</v>
      </c>
      <c r="D60">
        <v>180</v>
      </c>
    </row>
    <row r="61" spans="1:4" x14ac:dyDescent="0.4">
      <c r="A61">
        <v>5</v>
      </c>
      <c r="B61" t="s">
        <v>45</v>
      </c>
      <c r="C61" s="23">
        <v>19694</v>
      </c>
      <c r="D61">
        <v>201</v>
      </c>
    </row>
    <row r="62" spans="1:4" x14ac:dyDescent="0.4">
      <c r="A62">
        <v>6</v>
      </c>
      <c r="B62" t="s">
        <v>34</v>
      </c>
      <c r="C62" s="23">
        <v>19725</v>
      </c>
      <c r="D62">
        <v>204</v>
      </c>
    </row>
    <row r="63" spans="1:4" x14ac:dyDescent="0.4">
      <c r="A63">
        <v>6</v>
      </c>
      <c r="B63" t="s">
        <v>35</v>
      </c>
      <c r="C63" s="23">
        <v>19756</v>
      </c>
      <c r="D63">
        <v>188</v>
      </c>
    </row>
    <row r="64" spans="1:4" x14ac:dyDescent="0.4">
      <c r="A64">
        <v>6</v>
      </c>
      <c r="B64" t="s">
        <v>36</v>
      </c>
      <c r="C64" s="23">
        <v>19784</v>
      </c>
      <c r="D64">
        <v>235</v>
      </c>
    </row>
    <row r="65" spans="1:4" x14ac:dyDescent="0.4">
      <c r="A65">
        <v>6</v>
      </c>
      <c r="B65" t="s">
        <v>37</v>
      </c>
      <c r="C65" s="23">
        <v>19815</v>
      </c>
      <c r="D65">
        <v>227</v>
      </c>
    </row>
    <row r="66" spans="1:4" x14ac:dyDescent="0.4">
      <c r="A66">
        <v>6</v>
      </c>
      <c r="B66" t="s">
        <v>38</v>
      </c>
      <c r="C66" s="23">
        <v>19845</v>
      </c>
      <c r="D66">
        <v>234</v>
      </c>
    </row>
    <row r="67" spans="1:4" x14ac:dyDescent="0.4">
      <c r="A67">
        <v>6</v>
      </c>
      <c r="B67" t="s">
        <v>39</v>
      </c>
      <c r="C67" s="23">
        <v>19876</v>
      </c>
      <c r="D67">
        <v>264</v>
      </c>
    </row>
    <row r="68" spans="1:4" x14ac:dyDescent="0.4">
      <c r="A68">
        <v>6</v>
      </c>
      <c r="B68" t="s">
        <v>40</v>
      </c>
      <c r="C68" s="23">
        <v>19906</v>
      </c>
      <c r="D68">
        <v>302</v>
      </c>
    </row>
    <row r="69" spans="1:4" x14ac:dyDescent="0.4">
      <c r="A69">
        <v>6</v>
      </c>
      <c r="B69" t="s">
        <v>41</v>
      </c>
      <c r="C69" s="23">
        <v>19937</v>
      </c>
      <c r="D69">
        <v>293</v>
      </c>
    </row>
    <row r="70" spans="1:4" x14ac:dyDescent="0.4">
      <c r="A70">
        <v>6</v>
      </c>
      <c r="B70" t="s">
        <v>42</v>
      </c>
      <c r="C70" s="23">
        <v>19968</v>
      </c>
      <c r="D70">
        <v>259</v>
      </c>
    </row>
    <row r="71" spans="1:4" x14ac:dyDescent="0.4">
      <c r="A71">
        <v>6</v>
      </c>
      <c r="B71" t="s">
        <v>43</v>
      </c>
      <c r="C71" s="23">
        <v>19998</v>
      </c>
      <c r="D71">
        <v>229</v>
      </c>
    </row>
    <row r="72" spans="1:4" x14ac:dyDescent="0.4">
      <c r="A72">
        <v>6</v>
      </c>
      <c r="B72" t="s">
        <v>44</v>
      </c>
      <c r="C72" s="23">
        <v>20029</v>
      </c>
      <c r="D72">
        <v>203</v>
      </c>
    </row>
    <row r="73" spans="1:4" x14ac:dyDescent="0.4">
      <c r="A73">
        <v>6</v>
      </c>
      <c r="B73" t="s">
        <v>45</v>
      </c>
      <c r="C73" s="23">
        <v>20059</v>
      </c>
      <c r="D73">
        <v>229</v>
      </c>
    </row>
    <row r="74" spans="1:4" x14ac:dyDescent="0.4">
      <c r="A74">
        <v>7</v>
      </c>
      <c r="B74" t="s">
        <v>34</v>
      </c>
      <c r="C74" s="23">
        <v>20090</v>
      </c>
      <c r="D74">
        <v>242</v>
      </c>
    </row>
    <row r="75" spans="1:4" x14ac:dyDescent="0.4">
      <c r="A75">
        <v>7</v>
      </c>
      <c r="B75" t="s">
        <v>35</v>
      </c>
      <c r="C75" s="23">
        <v>20121</v>
      </c>
      <c r="D75">
        <v>233</v>
      </c>
    </row>
    <row r="76" spans="1:4" x14ac:dyDescent="0.4">
      <c r="A76">
        <v>7</v>
      </c>
      <c r="B76" t="s">
        <v>36</v>
      </c>
      <c r="C76" s="23">
        <v>20149</v>
      </c>
      <c r="D76">
        <v>267</v>
      </c>
    </row>
    <row r="77" spans="1:4" x14ac:dyDescent="0.4">
      <c r="A77">
        <v>7</v>
      </c>
      <c r="B77" t="s">
        <v>37</v>
      </c>
      <c r="C77" s="23">
        <v>20180</v>
      </c>
      <c r="D77">
        <v>269</v>
      </c>
    </row>
    <row r="78" spans="1:4" x14ac:dyDescent="0.4">
      <c r="A78">
        <v>7</v>
      </c>
      <c r="B78" t="s">
        <v>38</v>
      </c>
      <c r="C78" s="23">
        <v>20210</v>
      </c>
      <c r="D78">
        <v>270</v>
      </c>
    </row>
    <row r="79" spans="1:4" x14ac:dyDescent="0.4">
      <c r="A79">
        <v>7</v>
      </c>
      <c r="B79" t="s">
        <v>39</v>
      </c>
      <c r="C79" s="23">
        <v>20241</v>
      </c>
      <c r="D79">
        <v>315</v>
      </c>
    </row>
    <row r="80" spans="1:4" x14ac:dyDescent="0.4">
      <c r="A80">
        <v>7</v>
      </c>
      <c r="B80" t="s">
        <v>40</v>
      </c>
      <c r="C80" s="23">
        <v>20271</v>
      </c>
      <c r="D80">
        <v>364</v>
      </c>
    </row>
    <row r="81" spans="1:4" x14ac:dyDescent="0.4">
      <c r="A81">
        <v>7</v>
      </c>
      <c r="B81" t="s">
        <v>41</v>
      </c>
      <c r="C81" s="23">
        <v>20302</v>
      </c>
      <c r="D81">
        <v>347</v>
      </c>
    </row>
    <row r="82" spans="1:4" x14ac:dyDescent="0.4">
      <c r="A82">
        <v>7</v>
      </c>
      <c r="B82" t="s">
        <v>42</v>
      </c>
      <c r="C82" s="23">
        <v>20333</v>
      </c>
      <c r="D82">
        <v>312</v>
      </c>
    </row>
    <row r="83" spans="1:4" x14ac:dyDescent="0.4">
      <c r="A83">
        <v>7</v>
      </c>
      <c r="B83" t="s">
        <v>43</v>
      </c>
      <c r="C83" s="23">
        <v>20363</v>
      </c>
      <c r="D83">
        <v>274</v>
      </c>
    </row>
    <row r="84" spans="1:4" x14ac:dyDescent="0.4">
      <c r="A84">
        <v>7</v>
      </c>
      <c r="B84" t="s">
        <v>44</v>
      </c>
      <c r="C84" s="23">
        <v>20394</v>
      </c>
      <c r="D84">
        <v>237</v>
      </c>
    </row>
    <row r="85" spans="1:4" x14ac:dyDescent="0.4">
      <c r="A85">
        <v>7</v>
      </c>
      <c r="B85" t="s">
        <v>45</v>
      </c>
      <c r="C85" s="23">
        <v>20424</v>
      </c>
      <c r="D85">
        <v>278</v>
      </c>
    </row>
    <row r="86" spans="1:4" x14ac:dyDescent="0.4">
      <c r="A86">
        <v>8</v>
      </c>
      <c r="B86" t="s">
        <v>34</v>
      </c>
      <c r="C86" s="23">
        <v>20455</v>
      </c>
      <c r="D86">
        <v>284</v>
      </c>
    </row>
    <row r="87" spans="1:4" x14ac:dyDescent="0.4">
      <c r="A87">
        <v>8</v>
      </c>
      <c r="B87" t="s">
        <v>35</v>
      </c>
      <c r="C87" s="23">
        <v>20486</v>
      </c>
      <c r="D87">
        <v>277</v>
      </c>
    </row>
    <row r="88" spans="1:4" x14ac:dyDescent="0.4">
      <c r="A88">
        <v>8</v>
      </c>
      <c r="B88" t="s">
        <v>36</v>
      </c>
      <c r="C88" s="23">
        <v>20515</v>
      </c>
      <c r="D88">
        <v>317</v>
      </c>
    </row>
    <row r="89" spans="1:4" x14ac:dyDescent="0.4">
      <c r="A89">
        <v>8</v>
      </c>
      <c r="B89" t="s">
        <v>37</v>
      </c>
      <c r="C89" s="23">
        <v>20546</v>
      </c>
      <c r="D89">
        <v>313</v>
      </c>
    </row>
    <row r="90" spans="1:4" x14ac:dyDescent="0.4">
      <c r="A90">
        <v>8</v>
      </c>
      <c r="B90" t="s">
        <v>38</v>
      </c>
      <c r="C90" s="23">
        <v>20576</v>
      </c>
      <c r="D90">
        <v>318</v>
      </c>
    </row>
    <row r="91" spans="1:4" x14ac:dyDescent="0.4">
      <c r="A91">
        <v>8</v>
      </c>
      <c r="B91" t="s">
        <v>39</v>
      </c>
      <c r="C91" s="23">
        <v>20607</v>
      </c>
      <c r="D91">
        <v>374</v>
      </c>
    </row>
    <row r="92" spans="1:4" x14ac:dyDescent="0.4">
      <c r="A92">
        <v>8</v>
      </c>
      <c r="B92" t="s">
        <v>40</v>
      </c>
      <c r="C92" s="23">
        <v>20637</v>
      </c>
      <c r="D92">
        <v>413</v>
      </c>
    </row>
    <row r="93" spans="1:4" x14ac:dyDescent="0.4">
      <c r="A93">
        <v>8</v>
      </c>
      <c r="B93" t="s">
        <v>41</v>
      </c>
      <c r="C93" s="23">
        <v>20668</v>
      </c>
      <c r="D93">
        <v>405</v>
      </c>
    </row>
    <row r="94" spans="1:4" x14ac:dyDescent="0.4">
      <c r="A94">
        <v>8</v>
      </c>
      <c r="B94" t="s">
        <v>42</v>
      </c>
      <c r="C94" s="23">
        <v>20699</v>
      </c>
      <c r="D94">
        <v>355</v>
      </c>
    </row>
    <row r="95" spans="1:4" x14ac:dyDescent="0.4">
      <c r="A95">
        <v>8</v>
      </c>
      <c r="B95" t="s">
        <v>43</v>
      </c>
      <c r="C95" s="23">
        <v>20729</v>
      </c>
      <c r="D95">
        <v>306</v>
      </c>
    </row>
    <row r="96" spans="1:4" x14ac:dyDescent="0.4">
      <c r="A96">
        <v>8</v>
      </c>
      <c r="B96" t="s">
        <v>44</v>
      </c>
      <c r="C96" s="23">
        <v>20760</v>
      </c>
      <c r="D96">
        <v>271</v>
      </c>
    </row>
    <row r="97" spans="1:4" x14ac:dyDescent="0.4">
      <c r="A97">
        <v>8</v>
      </c>
      <c r="B97" t="s">
        <v>45</v>
      </c>
      <c r="C97" s="23">
        <v>20790</v>
      </c>
      <c r="D97">
        <v>306</v>
      </c>
    </row>
    <row r="98" spans="1:4" x14ac:dyDescent="0.4">
      <c r="A98">
        <v>9</v>
      </c>
      <c r="B98" t="s">
        <v>34</v>
      </c>
      <c r="C98" s="23">
        <v>20821</v>
      </c>
      <c r="D98">
        <v>315</v>
      </c>
    </row>
    <row r="99" spans="1:4" x14ac:dyDescent="0.4">
      <c r="A99">
        <v>9</v>
      </c>
      <c r="B99" t="s">
        <v>35</v>
      </c>
      <c r="C99" s="23">
        <v>20852</v>
      </c>
      <c r="D99">
        <v>301</v>
      </c>
    </row>
    <row r="100" spans="1:4" x14ac:dyDescent="0.4">
      <c r="A100">
        <v>9</v>
      </c>
      <c r="B100" t="s">
        <v>36</v>
      </c>
      <c r="C100" s="23">
        <v>20880</v>
      </c>
      <c r="D100">
        <v>356</v>
      </c>
    </row>
    <row r="101" spans="1:4" x14ac:dyDescent="0.4">
      <c r="A101">
        <v>9</v>
      </c>
      <c r="B101" t="s">
        <v>37</v>
      </c>
      <c r="C101" s="23">
        <v>20911</v>
      </c>
      <c r="D101">
        <v>348</v>
      </c>
    </row>
    <row r="102" spans="1:4" x14ac:dyDescent="0.4">
      <c r="A102">
        <v>9</v>
      </c>
      <c r="B102" t="s">
        <v>38</v>
      </c>
      <c r="C102" s="23">
        <v>20941</v>
      </c>
      <c r="D102">
        <v>355</v>
      </c>
    </row>
    <row r="103" spans="1:4" x14ac:dyDescent="0.4">
      <c r="A103">
        <v>9</v>
      </c>
      <c r="B103" t="s">
        <v>39</v>
      </c>
      <c r="C103" s="23">
        <v>20972</v>
      </c>
      <c r="D103">
        <v>422</v>
      </c>
    </row>
    <row r="104" spans="1:4" x14ac:dyDescent="0.4">
      <c r="A104">
        <v>9</v>
      </c>
      <c r="B104" t="s">
        <v>40</v>
      </c>
      <c r="C104" s="23">
        <v>21002</v>
      </c>
      <c r="D104">
        <v>465</v>
      </c>
    </row>
    <row r="105" spans="1:4" x14ac:dyDescent="0.4">
      <c r="A105">
        <v>9</v>
      </c>
      <c r="B105" t="s">
        <v>41</v>
      </c>
      <c r="C105" s="23">
        <v>21033</v>
      </c>
      <c r="D105">
        <v>467</v>
      </c>
    </row>
    <row r="106" spans="1:4" x14ac:dyDescent="0.4">
      <c r="A106">
        <v>9</v>
      </c>
      <c r="B106" t="s">
        <v>42</v>
      </c>
      <c r="C106" s="23">
        <v>21064</v>
      </c>
      <c r="D106">
        <v>404</v>
      </c>
    </row>
    <row r="107" spans="1:4" x14ac:dyDescent="0.4">
      <c r="A107">
        <v>9</v>
      </c>
      <c r="B107" t="s">
        <v>43</v>
      </c>
      <c r="C107" s="23">
        <v>21094</v>
      </c>
      <c r="D107">
        <v>347</v>
      </c>
    </row>
    <row r="108" spans="1:4" x14ac:dyDescent="0.4">
      <c r="A108">
        <v>9</v>
      </c>
      <c r="B108" t="s">
        <v>44</v>
      </c>
      <c r="C108" s="23">
        <v>21125</v>
      </c>
      <c r="D108">
        <v>305</v>
      </c>
    </row>
    <row r="109" spans="1:4" x14ac:dyDescent="0.4">
      <c r="A109">
        <v>9</v>
      </c>
      <c r="B109" t="s">
        <v>45</v>
      </c>
      <c r="C109" s="23">
        <v>21155</v>
      </c>
      <c r="D109">
        <v>336</v>
      </c>
    </row>
    <row r="110" spans="1:4" x14ac:dyDescent="0.4">
      <c r="A110">
        <v>10</v>
      </c>
      <c r="B110" t="s">
        <v>34</v>
      </c>
      <c r="C110" s="23">
        <v>21186</v>
      </c>
      <c r="D110">
        <v>340</v>
      </c>
    </row>
    <row r="111" spans="1:4" x14ac:dyDescent="0.4">
      <c r="A111">
        <v>10</v>
      </c>
      <c r="B111" t="s">
        <v>35</v>
      </c>
      <c r="C111" s="23">
        <v>21217</v>
      </c>
      <c r="D111">
        <v>318</v>
      </c>
    </row>
    <row r="112" spans="1:4" x14ac:dyDescent="0.4">
      <c r="A112">
        <v>10</v>
      </c>
      <c r="B112" t="s">
        <v>36</v>
      </c>
      <c r="C112" s="23">
        <v>21245</v>
      </c>
      <c r="D112">
        <v>362</v>
      </c>
    </row>
    <row r="113" spans="1:4" x14ac:dyDescent="0.4">
      <c r="A113">
        <v>10</v>
      </c>
      <c r="B113" t="s">
        <v>37</v>
      </c>
      <c r="C113" s="23">
        <v>21276</v>
      </c>
      <c r="D113">
        <v>348</v>
      </c>
    </row>
    <row r="114" spans="1:4" x14ac:dyDescent="0.4">
      <c r="A114">
        <v>10</v>
      </c>
      <c r="B114" t="s">
        <v>38</v>
      </c>
      <c r="C114" s="23">
        <v>21306</v>
      </c>
      <c r="D114">
        <v>363</v>
      </c>
    </row>
    <row r="115" spans="1:4" x14ac:dyDescent="0.4">
      <c r="A115">
        <v>10</v>
      </c>
      <c r="B115" t="s">
        <v>39</v>
      </c>
      <c r="C115" s="23">
        <v>21337</v>
      </c>
      <c r="D115">
        <v>435</v>
      </c>
    </row>
    <row r="116" spans="1:4" x14ac:dyDescent="0.4">
      <c r="A116">
        <v>10</v>
      </c>
      <c r="B116" t="s">
        <v>40</v>
      </c>
      <c r="C116" s="23">
        <v>21367</v>
      </c>
      <c r="D116">
        <v>491</v>
      </c>
    </row>
    <row r="117" spans="1:4" x14ac:dyDescent="0.4">
      <c r="A117">
        <v>10</v>
      </c>
      <c r="B117" t="s">
        <v>41</v>
      </c>
      <c r="C117" s="23">
        <v>21398</v>
      </c>
      <c r="D117">
        <v>505</v>
      </c>
    </row>
    <row r="118" spans="1:4" x14ac:dyDescent="0.4">
      <c r="A118">
        <v>10</v>
      </c>
      <c r="B118" t="s">
        <v>42</v>
      </c>
      <c r="C118" s="23">
        <v>21429</v>
      </c>
      <c r="D118">
        <v>404</v>
      </c>
    </row>
    <row r="119" spans="1:4" x14ac:dyDescent="0.4">
      <c r="A119">
        <v>10</v>
      </c>
      <c r="B119" t="s">
        <v>43</v>
      </c>
      <c r="C119" s="23">
        <v>21459</v>
      </c>
      <c r="D119">
        <v>359</v>
      </c>
    </row>
    <row r="120" spans="1:4" x14ac:dyDescent="0.4">
      <c r="A120">
        <v>10</v>
      </c>
      <c r="B120" t="s">
        <v>44</v>
      </c>
      <c r="C120" s="23">
        <v>21490</v>
      </c>
      <c r="D120">
        <v>310</v>
      </c>
    </row>
    <row r="121" spans="1:4" x14ac:dyDescent="0.4">
      <c r="A121">
        <v>10</v>
      </c>
      <c r="B121" t="s">
        <v>45</v>
      </c>
      <c r="C121" s="23">
        <v>21520</v>
      </c>
      <c r="D121">
        <v>337</v>
      </c>
    </row>
    <row r="122" spans="1:4" x14ac:dyDescent="0.4">
      <c r="A122">
        <v>11</v>
      </c>
      <c r="B122" t="s">
        <v>34</v>
      </c>
      <c r="C122" s="23">
        <v>21551</v>
      </c>
      <c r="D122">
        <v>360</v>
      </c>
    </row>
    <row r="123" spans="1:4" x14ac:dyDescent="0.4">
      <c r="A123">
        <v>11</v>
      </c>
      <c r="B123" t="s">
        <v>35</v>
      </c>
      <c r="C123" s="23">
        <v>21582</v>
      </c>
      <c r="D123">
        <v>342</v>
      </c>
    </row>
    <row r="124" spans="1:4" x14ac:dyDescent="0.4">
      <c r="A124">
        <v>11</v>
      </c>
      <c r="B124" t="s">
        <v>36</v>
      </c>
      <c r="C124" s="23">
        <v>21610</v>
      </c>
      <c r="D124">
        <v>406</v>
      </c>
    </row>
    <row r="125" spans="1:4" x14ac:dyDescent="0.4">
      <c r="A125">
        <v>11</v>
      </c>
      <c r="B125" t="s">
        <v>37</v>
      </c>
      <c r="C125" s="23">
        <v>21641</v>
      </c>
      <c r="D125">
        <v>396</v>
      </c>
    </row>
    <row r="126" spans="1:4" x14ac:dyDescent="0.4">
      <c r="A126">
        <v>11</v>
      </c>
      <c r="B126" t="s">
        <v>38</v>
      </c>
      <c r="C126" s="23">
        <v>21671</v>
      </c>
      <c r="D126">
        <v>420</v>
      </c>
    </row>
    <row r="127" spans="1:4" x14ac:dyDescent="0.4">
      <c r="A127">
        <v>11</v>
      </c>
      <c r="B127" t="s">
        <v>39</v>
      </c>
      <c r="C127" s="23">
        <v>21702</v>
      </c>
      <c r="D127">
        <v>472</v>
      </c>
    </row>
    <row r="128" spans="1:4" x14ac:dyDescent="0.4">
      <c r="A128">
        <v>11</v>
      </c>
      <c r="B128" t="s">
        <v>40</v>
      </c>
      <c r="C128" s="23">
        <v>21732</v>
      </c>
      <c r="D128">
        <v>548</v>
      </c>
    </row>
    <row r="129" spans="1:4" x14ac:dyDescent="0.4">
      <c r="A129">
        <v>11</v>
      </c>
      <c r="B129" t="s">
        <v>41</v>
      </c>
      <c r="C129" s="23">
        <v>21763</v>
      </c>
      <c r="D129">
        <v>559</v>
      </c>
    </row>
    <row r="130" spans="1:4" x14ac:dyDescent="0.4">
      <c r="A130">
        <v>11</v>
      </c>
      <c r="B130" t="s">
        <v>42</v>
      </c>
      <c r="C130" s="23">
        <v>21794</v>
      </c>
      <c r="D130">
        <v>463</v>
      </c>
    </row>
    <row r="131" spans="1:4" x14ac:dyDescent="0.4">
      <c r="A131">
        <v>11</v>
      </c>
      <c r="B131" t="s">
        <v>43</v>
      </c>
      <c r="C131" s="23">
        <v>21824</v>
      </c>
      <c r="D131">
        <v>407</v>
      </c>
    </row>
    <row r="132" spans="1:4" x14ac:dyDescent="0.4">
      <c r="A132">
        <v>11</v>
      </c>
      <c r="B132" t="s">
        <v>44</v>
      </c>
      <c r="C132" s="23">
        <v>21855</v>
      </c>
      <c r="D132">
        <v>362</v>
      </c>
    </row>
    <row r="133" spans="1:4" x14ac:dyDescent="0.4">
      <c r="A133">
        <v>11</v>
      </c>
      <c r="B133" t="s">
        <v>45</v>
      </c>
      <c r="C133" s="23">
        <v>21885</v>
      </c>
      <c r="D133">
        <v>405</v>
      </c>
    </row>
    <row r="134" spans="1:4" x14ac:dyDescent="0.4">
      <c r="A134">
        <v>12</v>
      </c>
      <c r="B134" t="s">
        <v>34</v>
      </c>
      <c r="C134" s="23">
        <v>21916</v>
      </c>
      <c r="D134">
        <v>417</v>
      </c>
    </row>
    <row r="135" spans="1:4" x14ac:dyDescent="0.4">
      <c r="A135">
        <v>12</v>
      </c>
      <c r="B135" t="s">
        <v>35</v>
      </c>
      <c r="C135" s="23">
        <v>21947</v>
      </c>
      <c r="D135">
        <v>391</v>
      </c>
    </row>
    <row r="136" spans="1:4" x14ac:dyDescent="0.4">
      <c r="A136">
        <v>12</v>
      </c>
      <c r="B136" t="s">
        <v>36</v>
      </c>
      <c r="C136" s="23">
        <v>21976</v>
      </c>
      <c r="D136">
        <v>419</v>
      </c>
    </row>
    <row r="137" spans="1:4" x14ac:dyDescent="0.4">
      <c r="A137">
        <v>12</v>
      </c>
      <c r="B137" t="s">
        <v>37</v>
      </c>
      <c r="C137" s="23">
        <v>22007</v>
      </c>
      <c r="D137">
        <v>461</v>
      </c>
    </row>
    <row r="138" spans="1:4" x14ac:dyDescent="0.4">
      <c r="A138">
        <v>12</v>
      </c>
      <c r="B138" t="s">
        <v>38</v>
      </c>
      <c r="C138" s="23">
        <v>22037</v>
      </c>
      <c r="D138">
        <v>472</v>
      </c>
    </row>
    <row r="139" spans="1:4" x14ac:dyDescent="0.4">
      <c r="A139">
        <v>12</v>
      </c>
      <c r="B139" t="s">
        <v>39</v>
      </c>
      <c r="C139" s="23">
        <v>22068</v>
      </c>
      <c r="D139">
        <v>535</v>
      </c>
    </row>
    <row r="140" spans="1:4" x14ac:dyDescent="0.4">
      <c r="A140">
        <v>12</v>
      </c>
      <c r="B140" t="s">
        <v>40</v>
      </c>
      <c r="C140" s="23">
        <v>22098</v>
      </c>
      <c r="D140">
        <v>622</v>
      </c>
    </row>
    <row r="141" spans="1:4" x14ac:dyDescent="0.4">
      <c r="A141">
        <v>12</v>
      </c>
      <c r="B141" t="s">
        <v>41</v>
      </c>
      <c r="C141" s="23">
        <v>22129</v>
      </c>
      <c r="D141">
        <v>606</v>
      </c>
    </row>
    <row r="142" spans="1:4" x14ac:dyDescent="0.4">
      <c r="A142">
        <v>12</v>
      </c>
      <c r="B142" t="s">
        <v>42</v>
      </c>
      <c r="C142" s="23">
        <v>22160</v>
      </c>
      <c r="D142">
        <v>508</v>
      </c>
    </row>
    <row r="143" spans="1:4" x14ac:dyDescent="0.4">
      <c r="A143">
        <v>12</v>
      </c>
      <c r="B143" t="s">
        <v>43</v>
      </c>
      <c r="C143" s="23">
        <v>22190</v>
      </c>
      <c r="D143">
        <v>461</v>
      </c>
    </row>
    <row r="144" spans="1:4" x14ac:dyDescent="0.4">
      <c r="A144">
        <v>12</v>
      </c>
      <c r="B144" t="s">
        <v>44</v>
      </c>
      <c r="C144" s="23">
        <v>22221</v>
      </c>
      <c r="D144">
        <v>390</v>
      </c>
    </row>
    <row r="145" spans="1:4" x14ac:dyDescent="0.4">
      <c r="A145">
        <v>12</v>
      </c>
      <c r="B145" t="s">
        <v>45</v>
      </c>
      <c r="C145" s="23">
        <v>22251</v>
      </c>
      <c r="D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Gasoline Sales Data</vt:lpstr>
      <vt:lpstr>Sheet2</vt:lpstr>
      <vt:lpstr>Gasoline inbuilt Forecasts</vt:lpstr>
      <vt:lpstr>Sheet1</vt:lpstr>
      <vt:lpstr>Airline inbuilt forecast</vt:lpstr>
      <vt:lpstr>alpha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Adharsh Sundaram Soudakar</cp:lastModifiedBy>
  <dcterms:created xsi:type="dcterms:W3CDTF">2011-06-07T16:18:11Z</dcterms:created>
  <dcterms:modified xsi:type="dcterms:W3CDTF">2023-05-01T11:33:37Z</dcterms:modified>
</cp:coreProperties>
</file>