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ipsr\My Project\"/>
    </mc:Choice>
  </mc:AlternateContent>
  <xr:revisionPtr revIDLastSave="0" documentId="13_ncr:1_{E9FC8380-E143-420E-A35F-3F8FC21FE4E4}" xr6:coauthVersionLast="47" xr6:coauthVersionMax="47" xr10:uidLastSave="{00000000-0000-0000-0000-000000000000}"/>
  <bookViews>
    <workbookView xWindow="-110" yWindow="-110" windowWidth="19420" windowHeight="10300" firstSheet="5" activeTab="10" xr2:uid="{26D4546B-D2A1-4444-8EAF-A6228F96F0C1}"/>
  </bookViews>
  <sheets>
    <sheet name="Data" sheetId="1" r:id="rId1"/>
    <sheet name="Table" sheetId="3" r:id="rId2"/>
    <sheet name="Quick Stat" sheetId="4" r:id="rId3"/>
    <sheet name="EDA" sheetId="5" r:id="rId4"/>
    <sheet name="Sales by Countries" sheetId="6" r:id="rId5"/>
    <sheet name="sales pivot" sheetId="8" r:id="rId6"/>
    <sheet name="Top 5 Pro" sheetId="9" r:id="rId7"/>
    <sheet name="Anomalies" sheetId="7" r:id="rId8"/>
    <sheet name="Top 3 salesman" sheetId="10" r:id="rId9"/>
    <sheet name="Profit" sheetId="11" r:id="rId10"/>
    <sheet name="Dynamic Sales R" sheetId="14" r:id="rId11"/>
    <sheet name="Profit %" sheetId="15" r:id="rId12"/>
  </sheets>
  <definedNames>
    <definedName name="_xlnm._FilterDatabase" localSheetId="0" hidden="1">Data!$C$10:$G$10</definedName>
    <definedName name="_xlnm._FilterDatabase" localSheetId="4" hidden="1">'Sales by Countries'!$B$6:$E$12</definedName>
    <definedName name="_xlchart.v1.0" hidden="1">Anomalies!$P$5:$P$304</definedName>
    <definedName name="_xlchart.v1.1" hidden="1">Anomalies!$R$4</definedName>
    <definedName name="_xlchart.v1.2" hidden="1">Anomalies!$R$5:$R$304</definedName>
    <definedName name="_xlcn.WorksheetConnection_beginnerDAcourseblank.xlsxtab_d" hidden="1">tab_d[]</definedName>
    <definedName name="Slicer_Geography">#N/A</definedName>
    <definedName name="Slicer_Geography1">#N/A</definedName>
    <definedName name="Slicer_Sales_Person">#N/A</definedName>
  </definedNames>
  <calcPr calcId="191028"/>
  <pivotCaches>
    <pivotCache cacheId="0" r:id="rId13"/>
    <pivotCache cacheId="1" r:id="rId14"/>
    <pivotCache cacheId="2" r:id="rId15"/>
    <pivotCache cacheId="3" r:id="rId16"/>
  </pivotCaches>
  <extLst>
    <ext xmlns:x14="http://schemas.microsoft.com/office/spreadsheetml/2009/9/main" uri="{876F7934-8845-4945-9796-88D515C7AA90}">
      <x14:pivotCaches>
        <pivotCache cacheId="4" r:id="rId17"/>
        <pivotCache cacheId="5"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_d" name="tab_d" connection="WorksheetConnection_beginner-DA-course-blank.xlsx!tab_d"/>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20" i="14" l="1"/>
  <c r="K19" i="14"/>
  <c r="K18" i="14"/>
  <c r="K17" i="14"/>
  <c r="K16" i="14"/>
  <c r="K15" i="14"/>
  <c r="K14" i="14"/>
  <c r="K13" i="14"/>
  <c r="K12" i="14"/>
  <c r="K11" i="14"/>
  <c r="J20" i="14"/>
  <c r="L20" i="14" s="1"/>
  <c r="J19" i="14"/>
  <c r="L19" i="14" s="1"/>
  <c r="J18" i="14"/>
  <c r="L18" i="14" s="1"/>
  <c r="J17" i="14"/>
  <c r="L17" i="14" s="1"/>
  <c r="J16" i="14"/>
  <c r="L16" i="14" s="1"/>
  <c r="J15" i="14"/>
  <c r="L15" i="14" s="1"/>
  <c r="J14" i="14"/>
  <c r="L14" i="14" s="1"/>
  <c r="J13" i="14"/>
  <c r="L13" i="14" s="1"/>
  <c r="J12" i="14"/>
  <c r="L12" i="14" s="1"/>
  <c r="J11" i="14"/>
  <c r="L11" i="14" s="1"/>
  <c r="E16" i="14" l="1"/>
  <c r="D16" i="14"/>
  <c r="E14" i="14"/>
  <c r="D14" i="14"/>
  <c r="E13" i="14"/>
  <c r="D13" i="14"/>
  <c r="D10" i="14"/>
  <c r="E15" i="14" l="1"/>
  <c r="D15" i="14"/>
  <c r="F7" i="3"/>
  <c r="G7" i="3" s="1"/>
  <c r="F8" i="3"/>
  <c r="G8" i="3" s="1"/>
  <c r="F9" i="3"/>
  <c r="G9" i="3" s="1"/>
  <c r="F10" i="3"/>
  <c r="G10" i="3" s="1"/>
  <c r="F11" i="3"/>
  <c r="G11" i="3" s="1"/>
  <c r="F12" i="3"/>
  <c r="G12" i="3" s="1"/>
  <c r="F13" i="3"/>
  <c r="G13" i="3" s="1"/>
  <c r="F14" i="3"/>
  <c r="G14" i="3" s="1"/>
  <c r="F15" i="3"/>
  <c r="G15" i="3" s="1"/>
  <c r="F16" i="3"/>
  <c r="G16" i="3" s="1"/>
  <c r="F17" i="3"/>
  <c r="G17" i="3" s="1"/>
  <c r="F18" i="3"/>
  <c r="G18" i="3" s="1"/>
  <c r="F19" i="3"/>
  <c r="G19" i="3" s="1"/>
  <c r="F20" i="3"/>
  <c r="G20" i="3" s="1"/>
  <c r="F21" i="3"/>
  <c r="G21" i="3" s="1"/>
  <c r="F22" i="3"/>
  <c r="G22" i="3" s="1"/>
  <c r="F23" i="3"/>
  <c r="G23" i="3" s="1"/>
  <c r="F24" i="3"/>
  <c r="G24" i="3" s="1"/>
  <c r="F25" i="3"/>
  <c r="G25" i="3" s="1"/>
  <c r="F26" i="3"/>
  <c r="G26" i="3" s="1"/>
  <c r="F27" i="3"/>
  <c r="G27" i="3" s="1"/>
  <c r="F28" i="3"/>
  <c r="G28" i="3" s="1"/>
  <c r="F29" i="3"/>
  <c r="G29" i="3" s="1"/>
  <c r="F30" i="3"/>
  <c r="G30" i="3" s="1"/>
  <c r="F31" i="3"/>
  <c r="G31" i="3" s="1"/>
  <c r="F32" i="3"/>
  <c r="G32" i="3" s="1"/>
  <c r="F33" i="3"/>
  <c r="G33" i="3" s="1"/>
  <c r="F34" i="3"/>
  <c r="G34" i="3" s="1"/>
  <c r="F35" i="3"/>
  <c r="G35" i="3" s="1"/>
  <c r="F36" i="3"/>
  <c r="G36" i="3" s="1"/>
  <c r="F37" i="3"/>
  <c r="G37" i="3" s="1"/>
  <c r="F38" i="3"/>
  <c r="G38" i="3" s="1"/>
  <c r="F39" i="3"/>
  <c r="G39" i="3" s="1"/>
  <c r="F40" i="3"/>
  <c r="G40" i="3" s="1"/>
  <c r="F41" i="3"/>
  <c r="G41" i="3" s="1"/>
  <c r="F42" i="3"/>
  <c r="G42" i="3" s="1"/>
  <c r="F43" i="3"/>
  <c r="G43" i="3" s="1"/>
  <c r="F44" i="3"/>
  <c r="G44" i="3" s="1"/>
  <c r="F45" i="3"/>
  <c r="G45" i="3" s="1"/>
  <c r="F46" i="3"/>
  <c r="G46" i="3" s="1"/>
  <c r="F47" i="3"/>
  <c r="G47" i="3" s="1"/>
  <c r="F48" i="3"/>
  <c r="G48" i="3" s="1"/>
  <c r="F49" i="3"/>
  <c r="G49" i="3" s="1"/>
  <c r="F50" i="3"/>
  <c r="G50" i="3" s="1"/>
  <c r="F51" i="3"/>
  <c r="G51" i="3" s="1"/>
  <c r="F52" i="3"/>
  <c r="G52" i="3" s="1"/>
  <c r="F53" i="3"/>
  <c r="G53" i="3" s="1"/>
  <c r="F54" i="3"/>
  <c r="G54" i="3" s="1"/>
  <c r="F55" i="3"/>
  <c r="G55" i="3" s="1"/>
  <c r="F56" i="3"/>
  <c r="G56" i="3" s="1"/>
  <c r="F57" i="3"/>
  <c r="G57" i="3" s="1"/>
  <c r="F58" i="3"/>
  <c r="G58" i="3" s="1"/>
  <c r="F59" i="3"/>
  <c r="G59" i="3" s="1"/>
  <c r="F60" i="3"/>
  <c r="G60" i="3" s="1"/>
  <c r="F61" i="3"/>
  <c r="G61" i="3" s="1"/>
  <c r="F62" i="3"/>
  <c r="G62" i="3" s="1"/>
  <c r="F63" i="3"/>
  <c r="G63" i="3" s="1"/>
  <c r="F64" i="3"/>
  <c r="G64" i="3" s="1"/>
  <c r="F65" i="3"/>
  <c r="G65" i="3" s="1"/>
  <c r="F66" i="3"/>
  <c r="G66" i="3" s="1"/>
  <c r="F67" i="3"/>
  <c r="G67" i="3" s="1"/>
  <c r="F68" i="3"/>
  <c r="G68" i="3" s="1"/>
  <c r="F69" i="3"/>
  <c r="G69" i="3" s="1"/>
  <c r="F70" i="3"/>
  <c r="G70" i="3" s="1"/>
  <c r="F71" i="3"/>
  <c r="G71" i="3" s="1"/>
  <c r="F72" i="3"/>
  <c r="G72" i="3" s="1"/>
  <c r="F73" i="3"/>
  <c r="G73" i="3" s="1"/>
  <c r="F74" i="3"/>
  <c r="G74" i="3" s="1"/>
  <c r="F75" i="3"/>
  <c r="G75" i="3" s="1"/>
  <c r="F76" i="3"/>
  <c r="G76" i="3" s="1"/>
  <c r="F77" i="3"/>
  <c r="G77" i="3" s="1"/>
  <c r="F78" i="3"/>
  <c r="G78" i="3" s="1"/>
  <c r="F79" i="3"/>
  <c r="G79" i="3" s="1"/>
  <c r="F80" i="3"/>
  <c r="G80" i="3" s="1"/>
  <c r="F81" i="3"/>
  <c r="G81" i="3" s="1"/>
  <c r="F82" i="3"/>
  <c r="G82" i="3" s="1"/>
  <c r="F83" i="3"/>
  <c r="G83" i="3" s="1"/>
  <c r="F84" i="3"/>
  <c r="G84" i="3" s="1"/>
  <c r="F85" i="3"/>
  <c r="G85" i="3" s="1"/>
  <c r="F86" i="3"/>
  <c r="G86" i="3" s="1"/>
  <c r="F87" i="3"/>
  <c r="G87" i="3" s="1"/>
  <c r="F88" i="3"/>
  <c r="G88" i="3" s="1"/>
  <c r="F89" i="3"/>
  <c r="G89" i="3" s="1"/>
  <c r="F90" i="3"/>
  <c r="G90" i="3" s="1"/>
  <c r="F91" i="3"/>
  <c r="G91" i="3" s="1"/>
  <c r="F92" i="3"/>
  <c r="G92" i="3" s="1"/>
  <c r="F93" i="3"/>
  <c r="G93" i="3" s="1"/>
  <c r="F94" i="3"/>
  <c r="G94" i="3" s="1"/>
  <c r="F95" i="3"/>
  <c r="G95" i="3" s="1"/>
  <c r="F96" i="3"/>
  <c r="G96" i="3" s="1"/>
  <c r="F97" i="3"/>
  <c r="G97" i="3" s="1"/>
  <c r="F98" i="3"/>
  <c r="G98" i="3" s="1"/>
  <c r="F99" i="3"/>
  <c r="G99" i="3" s="1"/>
  <c r="F100" i="3"/>
  <c r="G100" i="3" s="1"/>
  <c r="F101" i="3"/>
  <c r="G101" i="3" s="1"/>
  <c r="F102" i="3"/>
  <c r="G102" i="3" s="1"/>
  <c r="F103" i="3"/>
  <c r="G103" i="3" s="1"/>
  <c r="F104" i="3"/>
  <c r="G104" i="3" s="1"/>
  <c r="F105" i="3"/>
  <c r="G105" i="3" s="1"/>
  <c r="F106" i="3"/>
  <c r="G106" i="3" s="1"/>
  <c r="F107" i="3"/>
  <c r="G107" i="3" s="1"/>
  <c r="F108" i="3"/>
  <c r="G108" i="3" s="1"/>
  <c r="F109" i="3"/>
  <c r="G109" i="3" s="1"/>
  <c r="F110" i="3"/>
  <c r="G110" i="3" s="1"/>
  <c r="F111" i="3"/>
  <c r="G111" i="3" s="1"/>
  <c r="F112" i="3"/>
  <c r="G112" i="3" s="1"/>
  <c r="F113" i="3"/>
  <c r="G113" i="3" s="1"/>
  <c r="F114" i="3"/>
  <c r="G114" i="3" s="1"/>
  <c r="F115" i="3"/>
  <c r="G115" i="3" s="1"/>
  <c r="F116" i="3"/>
  <c r="G116" i="3" s="1"/>
  <c r="F117" i="3"/>
  <c r="G117" i="3" s="1"/>
  <c r="F118" i="3"/>
  <c r="G118" i="3" s="1"/>
  <c r="F119" i="3"/>
  <c r="G119" i="3" s="1"/>
  <c r="F120" i="3"/>
  <c r="G120" i="3" s="1"/>
  <c r="F121" i="3"/>
  <c r="G121" i="3" s="1"/>
  <c r="F122" i="3"/>
  <c r="G122" i="3" s="1"/>
  <c r="F123" i="3"/>
  <c r="G123" i="3" s="1"/>
  <c r="F124" i="3"/>
  <c r="G124" i="3" s="1"/>
  <c r="F125" i="3"/>
  <c r="G125" i="3" s="1"/>
  <c r="F126" i="3"/>
  <c r="G126" i="3" s="1"/>
  <c r="F127" i="3"/>
  <c r="G127" i="3" s="1"/>
  <c r="F128" i="3"/>
  <c r="G128" i="3" s="1"/>
  <c r="F129" i="3"/>
  <c r="G129" i="3" s="1"/>
  <c r="F130" i="3"/>
  <c r="G130" i="3" s="1"/>
  <c r="F131" i="3"/>
  <c r="G131" i="3" s="1"/>
  <c r="F132" i="3"/>
  <c r="G132" i="3" s="1"/>
  <c r="F133" i="3"/>
  <c r="G133" i="3" s="1"/>
  <c r="F134" i="3"/>
  <c r="G134" i="3" s="1"/>
  <c r="F135" i="3"/>
  <c r="G135" i="3" s="1"/>
  <c r="F136" i="3"/>
  <c r="G136" i="3" s="1"/>
  <c r="F137" i="3"/>
  <c r="G137" i="3" s="1"/>
  <c r="F138" i="3"/>
  <c r="G138" i="3" s="1"/>
  <c r="F139" i="3"/>
  <c r="G139" i="3" s="1"/>
  <c r="F140" i="3"/>
  <c r="G140" i="3" s="1"/>
  <c r="F141" i="3"/>
  <c r="G141" i="3" s="1"/>
  <c r="F142" i="3"/>
  <c r="G142" i="3" s="1"/>
  <c r="F143" i="3"/>
  <c r="G143" i="3" s="1"/>
  <c r="F144" i="3"/>
  <c r="G144" i="3" s="1"/>
  <c r="F145" i="3"/>
  <c r="G145" i="3" s="1"/>
  <c r="F146" i="3"/>
  <c r="G146" i="3" s="1"/>
  <c r="F147" i="3"/>
  <c r="G147" i="3" s="1"/>
  <c r="F148" i="3"/>
  <c r="G148" i="3" s="1"/>
  <c r="F149" i="3"/>
  <c r="G149" i="3" s="1"/>
  <c r="F150" i="3"/>
  <c r="G150" i="3" s="1"/>
  <c r="F151" i="3"/>
  <c r="G151" i="3" s="1"/>
  <c r="F152" i="3"/>
  <c r="G152" i="3" s="1"/>
  <c r="F153" i="3"/>
  <c r="G153" i="3" s="1"/>
  <c r="F154" i="3"/>
  <c r="G154" i="3" s="1"/>
  <c r="F155" i="3"/>
  <c r="G155" i="3" s="1"/>
  <c r="F156" i="3"/>
  <c r="G156" i="3" s="1"/>
  <c r="F157" i="3"/>
  <c r="G157" i="3" s="1"/>
  <c r="F158" i="3"/>
  <c r="G158" i="3" s="1"/>
  <c r="F159" i="3"/>
  <c r="G159" i="3" s="1"/>
  <c r="F160" i="3"/>
  <c r="G160" i="3" s="1"/>
  <c r="F161" i="3"/>
  <c r="G161" i="3" s="1"/>
  <c r="F162" i="3"/>
  <c r="G162" i="3" s="1"/>
  <c r="F163" i="3"/>
  <c r="G163" i="3" s="1"/>
  <c r="F164" i="3"/>
  <c r="G164" i="3" s="1"/>
  <c r="F165" i="3"/>
  <c r="G165" i="3" s="1"/>
  <c r="F166" i="3"/>
  <c r="G166" i="3" s="1"/>
  <c r="F167" i="3"/>
  <c r="G167" i="3" s="1"/>
  <c r="F168" i="3"/>
  <c r="G168" i="3" s="1"/>
  <c r="F169" i="3"/>
  <c r="G169" i="3" s="1"/>
  <c r="F170" i="3"/>
  <c r="G170" i="3" s="1"/>
  <c r="F171" i="3"/>
  <c r="G171" i="3" s="1"/>
  <c r="F172" i="3"/>
  <c r="G172" i="3" s="1"/>
  <c r="F173" i="3"/>
  <c r="G173" i="3" s="1"/>
  <c r="F174" i="3"/>
  <c r="G174" i="3" s="1"/>
  <c r="F175" i="3"/>
  <c r="G175" i="3" s="1"/>
  <c r="F176" i="3"/>
  <c r="G176" i="3" s="1"/>
  <c r="F177" i="3"/>
  <c r="G177" i="3" s="1"/>
  <c r="F178" i="3"/>
  <c r="G178" i="3" s="1"/>
  <c r="F179" i="3"/>
  <c r="G179" i="3" s="1"/>
  <c r="F180" i="3"/>
  <c r="G180" i="3" s="1"/>
  <c r="F181" i="3"/>
  <c r="G181" i="3" s="1"/>
  <c r="F182" i="3"/>
  <c r="G182" i="3" s="1"/>
  <c r="F183" i="3"/>
  <c r="G183" i="3" s="1"/>
  <c r="F184" i="3"/>
  <c r="G184" i="3" s="1"/>
  <c r="F185" i="3"/>
  <c r="G185" i="3" s="1"/>
  <c r="F186" i="3"/>
  <c r="G186" i="3" s="1"/>
  <c r="F187" i="3"/>
  <c r="G187" i="3" s="1"/>
  <c r="F188" i="3"/>
  <c r="G188" i="3" s="1"/>
  <c r="F189" i="3"/>
  <c r="G189" i="3" s="1"/>
  <c r="F190" i="3"/>
  <c r="G190" i="3" s="1"/>
  <c r="F191" i="3"/>
  <c r="G191" i="3" s="1"/>
  <c r="F192" i="3"/>
  <c r="G192" i="3" s="1"/>
  <c r="F193" i="3"/>
  <c r="G193" i="3" s="1"/>
  <c r="F194" i="3"/>
  <c r="G194" i="3" s="1"/>
  <c r="F195" i="3"/>
  <c r="G195" i="3" s="1"/>
  <c r="F196" i="3"/>
  <c r="G196" i="3" s="1"/>
  <c r="F197" i="3"/>
  <c r="G197" i="3" s="1"/>
  <c r="F198" i="3"/>
  <c r="G198" i="3" s="1"/>
  <c r="F199" i="3"/>
  <c r="G199" i="3" s="1"/>
  <c r="F200" i="3"/>
  <c r="G200" i="3" s="1"/>
  <c r="F201" i="3"/>
  <c r="G201" i="3" s="1"/>
  <c r="F202" i="3"/>
  <c r="G202" i="3" s="1"/>
  <c r="F203" i="3"/>
  <c r="G203" i="3" s="1"/>
  <c r="F204" i="3"/>
  <c r="G204" i="3" s="1"/>
  <c r="F205" i="3"/>
  <c r="G205" i="3" s="1"/>
  <c r="F206" i="3"/>
  <c r="G206" i="3" s="1"/>
  <c r="F207" i="3"/>
  <c r="G207" i="3" s="1"/>
  <c r="F208" i="3"/>
  <c r="G208" i="3" s="1"/>
  <c r="F209" i="3"/>
  <c r="G209" i="3" s="1"/>
  <c r="F210" i="3"/>
  <c r="G210" i="3" s="1"/>
  <c r="F211" i="3"/>
  <c r="G211" i="3" s="1"/>
  <c r="F212" i="3"/>
  <c r="G212" i="3" s="1"/>
  <c r="F213" i="3"/>
  <c r="G213" i="3" s="1"/>
  <c r="F214" i="3"/>
  <c r="G214" i="3" s="1"/>
  <c r="F215" i="3"/>
  <c r="G215" i="3" s="1"/>
  <c r="F216" i="3"/>
  <c r="G216" i="3" s="1"/>
  <c r="F217" i="3"/>
  <c r="G217" i="3" s="1"/>
  <c r="F218" i="3"/>
  <c r="G218" i="3" s="1"/>
  <c r="F219" i="3"/>
  <c r="G219" i="3" s="1"/>
  <c r="F220" i="3"/>
  <c r="G220" i="3" s="1"/>
  <c r="F221" i="3"/>
  <c r="G221" i="3" s="1"/>
  <c r="F222" i="3"/>
  <c r="G222" i="3" s="1"/>
  <c r="F223" i="3"/>
  <c r="G223" i="3" s="1"/>
  <c r="F224" i="3"/>
  <c r="G224" i="3" s="1"/>
  <c r="F225" i="3"/>
  <c r="G225" i="3" s="1"/>
  <c r="F226" i="3"/>
  <c r="G226" i="3" s="1"/>
  <c r="F227" i="3"/>
  <c r="G227" i="3" s="1"/>
  <c r="F228" i="3"/>
  <c r="G228" i="3" s="1"/>
  <c r="F229" i="3"/>
  <c r="G229" i="3" s="1"/>
  <c r="F230" i="3"/>
  <c r="G230" i="3" s="1"/>
  <c r="F231" i="3"/>
  <c r="G231" i="3" s="1"/>
  <c r="F232" i="3"/>
  <c r="G232" i="3" s="1"/>
  <c r="F233" i="3"/>
  <c r="G233" i="3" s="1"/>
  <c r="F234" i="3"/>
  <c r="G234" i="3" s="1"/>
  <c r="F235" i="3"/>
  <c r="G235" i="3" s="1"/>
  <c r="F236" i="3"/>
  <c r="G236" i="3" s="1"/>
  <c r="F237" i="3"/>
  <c r="G237" i="3" s="1"/>
  <c r="F238" i="3"/>
  <c r="G238" i="3" s="1"/>
  <c r="F239" i="3"/>
  <c r="G239" i="3" s="1"/>
  <c r="F240" i="3"/>
  <c r="G240" i="3" s="1"/>
  <c r="F241" i="3"/>
  <c r="G241" i="3" s="1"/>
  <c r="F242" i="3"/>
  <c r="G242" i="3" s="1"/>
  <c r="F243" i="3"/>
  <c r="G243" i="3" s="1"/>
  <c r="F244" i="3"/>
  <c r="G244" i="3" s="1"/>
  <c r="F245" i="3"/>
  <c r="G245" i="3" s="1"/>
  <c r="F246" i="3"/>
  <c r="G246" i="3" s="1"/>
  <c r="F247" i="3"/>
  <c r="G247" i="3" s="1"/>
  <c r="F248" i="3"/>
  <c r="G248" i="3" s="1"/>
  <c r="F249" i="3"/>
  <c r="G249" i="3" s="1"/>
  <c r="F250" i="3"/>
  <c r="G250" i="3" s="1"/>
  <c r="F251" i="3"/>
  <c r="G251" i="3" s="1"/>
  <c r="F252" i="3"/>
  <c r="G252" i="3" s="1"/>
  <c r="F253" i="3"/>
  <c r="G253" i="3" s="1"/>
  <c r="F254" i="3"/>
  <c r="G254" i="3" s="1"/>
  <c r="F255" i="3"/>
  <c r="G255" i="3" s="1"/>
  <c r="F256" i="3"/>
  <c r="G256" i="3" s="1"/>
  <c r="F257" i="3"/>
  <c r="G257" i="3" s="1"/>
  <c r="F258" i="3"/>
  <c r="G258" i="3" s="1"/>
  <c r="F259" i="3"/>
  <c r="G259" i="3" s="1"/>
  <c r="F260" i="3"/>
  <c r="G260" i="3" s="1"/>
  <c r="F261" i="3"/>
  <c r="G261" i="3" s="1"/>
  <c r="F262" i="3"/>
  <c r="G262" i="3" s="1"/>
  <c r="F263" i="3"/>
  <c r="G263" i="3" s="1"/>
  <c r="F264" i="3"/>
  <c r="G264" i="3" s="1"/>
  <c r="F265" i="3"/>
  <c r="G265" i="3" s="1"/>
  <c r="F266" i="3"/>
  <c r="G266" i="3" s="1"/>
  <c r="F267" i="3"/>
  <c r="G267" i="3" s="1"/>
  <c r="F268" i="3"/>
  <c r="G268" i="3" s="1"/>
  <c r="F269" i="3"/>
  <c r="G269" i="3" s="1"/>
  <c r="F270" i="3"/>
  <c r="G270" i="3" s="1"/>
  <c r="F271" i="3"/>
  <c r="G271" i="3" s="1"/>
  <c r="F272" i="3"/>
  <c r="G272" i="3" s="1"/>
  <c r="F273" i="3"/>
  <c r="G273" i="3" s="1"/>
  <c r="F274" i="3"/>
  <c r="G274" i="3" s="1"/>
  <c r="F275" i="3"/>
  <c r="G275" i="3" s="1"/>
  <c r="F276" i="3"/>
  <c r="G276" i="3" s="1"/>
  <c r="F277" i="3"/>
  <c r="G277" i="3" s="1"/>
  <c r="F278" i="3"/>
  <c r="G278" i="3" s="1"/>
  <c r="F279" i="3"/>
  <c r="G279" i="3" s="1"/>
  <c r="F280" i="3"/>
  <c r="G280" i="3" s="1"/>
  <c r="F281" i="3"/>
  <c r="G281" i="3" s="1"/>
  <c r="F282" i="3"/>
  <c r="G282" i="3" s="1"/>
  <c r="F283" i="3"/>
  <c r="G283" i="3" s="1"/>
  <c r="F284" i="3"/>
  <c r="G284" i="3" s="1"/>
  <c r="F285" i="3"/>
  <c r="G285" i="3" s="1"/>
  <c r="F286" i="3"/>
  <c r="G286" i="3" s="1"/>
  <c r="F287" i="3"/>
  <c r="G287" i="3" s="1"/>
  <c r="F288" i="3"/>
  <c r="G288" i="3" s="1"/>
  <c r="F289" i="3"/>
  <c r="G289" i="3" s="1"/>
  <c r="F290" i="3"/>
  <c r="G290" i="3" s="1"/>
  <c r="F291" i="3"/>
  <c r="G291" i="3" s="1"/>
  <c r="F292" i="3"/>
  <c r="G292" i="3" s="1"/>
  <c r="F293" i="3"/>
  <c r="G293" i="3" s="1"/>
  <c r="F294" i="3"/>
  <c r="G294" i="3" s="1"/>
  <c r="F295" i="3"/>
  <c r="G295" i="3" s="1"/>
  <c r="F296" i="3"/>
  <c r="G296" i="3" s="1"/>
  <c r="F297" i="3"/>
  <c r="G297" i="3" s="1"/>
  <c r="F298" i="3"/>
  <c r="G298" i="3" s="1"/>
  <c r="F299" i="3"/>
  <c r="G299" i="3" s="1"/>
  <c r="F300" i="3"/>
  <c r="G300" i="3" s="1"/>
  <c r="F301" i="3"/>
  <c r="G301" i="3" s="1"/>
  <c r="F302" i="3"/>
  <c r="G302" i="3" s="1"/>
  <c r="F303" i="3"/>
  <c r="G303" i="3" s="1"/>
  <c r="F304" i="3"/>
  <c r="G304" i="3" s="1"/>
  <c r="F305" i="3"/>
  <c r="G305" i="3" s="1"/>
  <c r="F6" i="3"/>
  <c r="G6" i="3" s="1"/>
  <c r="E7" i="6"/>
  <c r="E8" i="6"/>
  <c r="E9" i="6"/>
  <c r="E10" i="6"/>
  <c r="E11" i="6"/>
  <c r="E12" i="6"/>
  <c r="C10" i="6"/>
  <c r="D10" i="6" s="1"/>
  <c r="C8" i="6"/>
  <c r="D8" i="6" s="1"/>
  <c r="C11" i="6"/>
  <c r="D11" i="6" s="1"/>
  <c r="C12" i="6"/>
  <c r="D12" i="6" s="1"/>
  <c r="C7" i="6"/>
  <c r="D7" i="6" s="1"/>
  <c r="C9" i="6"/>
  <c r="D9" i="6" s="1"/>
  <c r="J12" i="4" l="1"/>
  <c r="K12" i="4"/>
  <c r="J14" i="4"/>
  <c r="K14" i="4"/>
  <c r="F12" i="4"/>
  <c r="E12" i="4"/>
  <c r="F10" i="4"/>
  <c r="E10" i="4"/>
  <c r="F8" i="4"/>
  <c r="E8" i="4"/>
  <c r="F6" i="4"/>
  <c r="E6" i="4"/>
  <c r="F14" i="4" l="1"/>
  <c r="E14" i="4"/>
  <c r="J16" i="4"/>
  <c r="J21" i="4" s="1"/>
  <c r="J20" i="4"/>
  <c r="K16" i="4"/>
  <c r="K21" i="4" s="1"/>
  <c r="K20"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568886-FDAB-48CD-963E-C7F990F4826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AC7FDB5-E9F5-45F6-8783-AD9919CBDB8F}" name="WorksheetConnection_beginner-DA-course-blank.xlsx!tab_d" type="102" refreshedVersion="7" minRefreshableVersion="5">
    <extLst>
      <ext xmlns:x15="http://schemas.microsoft.com/office/spreadsheetml/2010/11/main" uri="{DE250136-89BD-433C-8126-D09CA5730AF9}">
        <x15:connection id="tab_d" autoDelete="1">
          <x15:rangePr sourceName="_xlcn.WorksheetConnection_beginnerDAcourseblank.xlsxtab_d"/>
        </x15:connection>
      </ext>
    </extLst>
  </connection>
</connections>
</file>

<file path=xl/sharedStrings.xml><?xml version="1.0" encoding="utf-8"?>
<sst xmlns="http://schemas.openxmlformats.org/spreadsheetml/2006/main" count="3846" uniqueCount="101">
  <si>
    <t>Sales Person</t>
  </si>
  <si>
    <t>Geography</t>
  </si>
  <si>
    <t>Product</t>
  </si>
  <si>
    <t>Amount</t>
  </si>
  <si>
    <t>Units</t>
  </si>
  <si>
    <t>Questions</t>
  </si>
  <si>
    <t>Ram Mahesh</t>
  </si>
  <si>
    <t>New Zealand</t>
  </si>
  <si>
    <t>70% Dark Bites</t>
  </si>
  <si>
    <t>Quick statistics</t>
  </si>
  <si>
    <t>Brien Boise</t>
  </si>
  <si>
    <t>USA</t>
  </si>
  <si>
    <t>Choco Coated Almonds</t>
  </si>
  <si>
    <t>Exploratory Data Analysis (EDA) with CF</t>
  </si>
  <si>
    <t>Husein Augar</t>
  </si>
  <si>
    <t>Almond Choco</t>
  </si>
  <si>
    <t>Sales by country (with formulas)</t>
  </si>
  <si>
    <t>Carla Molina</t>
  </si>
  <si>
    <t>Canada</t>
  </si>
  <si>
    <t>Drinking Coco</t>
  </si>
  <si>
    <t>Sales by country (with pivots)</t>
  </si>
  <si>
    <t>Curtice Advani</t>
  </si>
  <si>
    <t>UK</t>
  </si>
  <si>
    <t>White Choc</t>
  </si>
  <si>
    <t>Top 5 products by $ per unit</t>
  </si>
  <si>
    <t>Peanut Butter Cubes</t>
  </si>
  <si>
    <t>Are there any anomalies in the data?</t>
  </si>
  <si>
    <t>Australia</t>
  </si>
  <si>
    <t>Smooth Sliky Salty</t>
  </si>
  <si>
    <t>Best Sales person by country</t>
  </si>
  <si>
    <t>After Nines</t>
  </si>
  <si>
    <t>Profits by product (using products table) - See column Y</t>
  </si>
  <si>
    <t>Ches Bonnell</t>
  </si>
  <si>
    <t>50% Dark Bites</t>
  </si>
  <si>
    <t>Dynamic country-level Sales Report</t>
  </si>
  <si>
    <t>Gigi Bohling</t>
  </si>
  <si>
    <t>Which products to discontinue?</t>
  </si>
  <si>
    <t>Barr Faughny</t>
  </si>
  <si>
    <t>Gunar Cockshoot</t>
  </si>
  <si>
    <t>Eclairs</t>
  </si>
  <si>
    <t>Cost per unit</t>
  </si>
  <si>
    <t>Mint Chip Choco</t>
  </si>
  <si>
    <t>Milk Bars</t>
  </si>
  <si>
    <t>India</t>
  </si>
  <si>
    <t>Manuka Honey Choco</t>
  </si>
  <si>
    <t>Raspberry Choco</t>
  </si>
  <si>
    <t>Orange Choco</t>
  </si>
  <si>
    <t>99% Dark &amp; Pure</t>
  </si>
  <si>
    <t>Fruit &amp; Nut Bars</t>
  </si>
  <si>
    <t>Spicy Special Slims</t>
  </si>
  <si>
    <t>Oby Sorrel</t>
  </si>
  <si>
    <t>85% Dark Bars</t>
  </si>
  <si>
    <t>Baker's Choco Chips</t>
  </si>
  <si>
    <t>Organic Choco Syrup</t>
  </si>
  <si>
    <t>Caramel Stuffed Bars</t>
  </si>
  <si>
    <t>Table Extraction &amp; Joining</t>
  </si>
  <si>
    <t>cost per unit</t>
  </si>
  <si>
    <t>Costs</t>
  </si>
  <si>
    <t>QUICK STATISTICS</t>
  </si>
  <si>
    <t>Unit</t>
  </si>
  <si>
    <t>Average</t>
  </si>
  <si>
    <t>Median</t>
  </si>
  <si>
    <t>Find Outliers</t>
  </si>
  <si>
    <t>Min</t>
  </si>
  <si>
    <t>Max</t>
  </si>
  <si>
    <t>First Quartile</t>
  </si>
  <si>
    <t>Range</t>
  </si>
  <si>
    <t>Third Quartile</t>
  </si>
  <si>
    <t>IQR</t>
  </si>
  <si>
    <t>Upper Bound</t>
  </si>
  <si>
    <t>Lower bound</t>
  </si>
  <si>
    <t>EXPLORATORY DATA ANALYSIS (EDA)</t>
  </si>
  <si>
    <t>Highest Amount Sold And Unit Sold Representation</t>
  </si>
  <si>
    <t>Sales By Countries (With Formulas)</t>
  </si>
  <si>
    <t>Country</t>
  </si>
  <si>
    <t>Sales By Country (With Pivots)</t>
  </si>
  <si>
    <t>Sum of Amount</t>
  </si>
  <si>
    <t>Sum of Units</t>
  </si>
  <si>
    <t>Grand Total</t>
  </si>
  <si>
    <t>Top 5 Products Dollar Per Unit</t>
  </si>
  <si>
    <t>Products</t>
  </si>
  <si>
    <t>Sales per Unit</t>
  </si>
  <si>
    <t>Checking Anomalies in Data</t>
  </si>
  <si>
    <t>Row Labels</t>
  </si>
  <si>
    <t>Total Profit</t>
  </si>
  <si>
    <t>Profit By Products (Using Product Table)</t>
  </si>
  <si>
    <t>Countries</t>
  </si>
  <si>
    <t>Pick a Country</t>
  </si>
  <si>
    <t>Quick Summary</t>
  </si>
  <si>
    <t>No. of Transactions</t>
  </si>
  <si>
    <t>Total</t>
  </si>
  <si>
    <t>Sales</t>
  </si>
  <si>
    <t>Cost</t>
  </si>
  <si>
    <t>Profit</t>
  </si>
  <si>
    <t>Quantity</t>
  </si>
  <si>
    <t>By Sales Person</t>
  </si>
  <si>
    <t>P/L</t>
  </si>
  <si>
    <t>Dynamic Country Level Sales Report</t>
  </si>
  <si>
    <t>Profit %</t>
  </si>
  <si>
    <t>Which Products brings more Profit</t>
  </si>
  <si>
    <t>Best Three Sales Persons Per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</si>
</sst>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409]#,##0"/>
    <numFmt numFmtId="167" formatCode="\$#,##0.00;\(\$#,##0.00\);\$#,##0.00"/>
    <numFmt numFmtId="168" formatCode="\$#,##0;\(\$#,##0\);\$#,##0"/>
    <numFmt numFmtId="169" formatCode="0.0%;\-0.0%;0.0%"/>
  </numFmts>
  <fonts count="8" x14ac:knownFonts="1">
    <font>
      <sz val="11"/>
      <color theme="1"/>
      <name val="Calibri"/>
      <family val="2"/>
      <scheme val="minor"/>
    </font>
    <font>
      <b/>
      <sz val="11"/>
      <color theme="1"/>
      <name val="Calibri"/>
      <family val="2"/>
      <scheme val="minor"/>
    </font>
    <font>
      <b/>
      <sz val="36"/>
      <color theme="1"/>
      <name val="Calibri"/>
      <family val="2"/>
      <scheme val="minor"/>
    </font>
    <font>
      <sz val="36"/>
      <color theme="1"/>
      <name val="Calibri"/>
      <family val="2"/>
      <scheme val="minor"/>
    </font>
    <font>
      <b/>
      <u/>
      <sz val="11"/>
      <color theme="1"/>
      <name val="Calibri"/>
      <family val="2"/>
      <scheme val="minor"/>
    </font>
    <font>
      <u/>
      <sz val="20"/>
      <color theme="1"/>
      <name val="Calibri"/>
      <family val="2"/>
      <scheme val="minor"/>
    </font>
    <font>
      <sz val="11"/>
      <color theme="2" tint="-0.249977111117893"/>
      <name val="Calibri"/>
      <family val="2"/>
      <scheme val="minor"/>
    </font>
    <font>
      <b/>
      <sz val="28"/>
      <color theme="1"/>
      <name val="Calibri"/>
      <family val="2"/>
      <scheme val="minor"/>
    </font>
  </fonts>
  <fills count="12">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5">
    <border>
      <left/>
      <right/>
      <top/>
      <bottom/>
      <diagonal/>
    </border>
    <border>
      <left/>
      <right/>
      <top style="dotted">
        <color theme="0" tint="-0.24994659260841701"/>
      </top>
      <bottom style="dotted">
        <color theme="0" tint="-0.24994659260841701"/>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1">
    <xf numFmtId="0" fontId="0" fillId="0" borderId="0"/>
  </cellStyleXfs>
  <cellXfs count="48">
    <xf numFmtId="0" fontId="0" fillId="0" borderId="0" xfId="0"/>
    <xf numFmtId="0" fontId="0" fillId="2" borderId="0" xfId="0" applyFill="1"/>
    <xf numFmtId="164" fontId="0" fillId="0" borderId="0" xfId="0" applyNumberFormat="1"/>
    <xf numFmtId="3" fontId="0" fillId="0" borderId="0" xfId="0" applyNumberFormat="1"/>
    <xf numFmtId="0" fontId="1" fillId="0" borderId="0" xfId="0" applyFont="1"/>
    <xf numFmtId="0" fontId="1" fillId="0" borderId="1" xfId="0" applyFont="1" applyBorder="1"/>
    <xf numFmtId="0" fontId="0" fillId="0" borderId="1" xfId="0" applyBorder="1"/>
    <xf numFmtId="0" fontId="1" fillId="2" borderId="0" xfId="0" applyFont="1" applyFill="1"/>
    <xf numFmtId="0" fontId="1" fillId="0" borderId="0" xfId="0" applyFont="1" applyAlignment="1">
      <alignment horizontal="right"/>
    </xf>
    <xf numFmtId="165" fontId="0" fillId="0" borderId="0" xfId="0" applyNumberFormat="1"/>
    <xf numFmtId="0" fontId="0" fillId="4" borderId="0" xfId="0" applyFill="1"/>
    <xf numFmtId="0" fontId="1" fillId="4" borderId="0" xfId="0" applyFont="1" applyFill="1"/>
    <xf numFmtId="0" fontId="1" fillId="6" borderId="2" xfId="0" applyFont="1" applyFill="1" applyBorder="1"/>
    <xf numFmtId="0" fontId="0" fillId="0" borderId="3" xfId="0" applyBorder="1"/>
    <xf numFmtId="0" fontId="0" fillId="0" borderId="4" xfId="0" applyBorder="1"/>
    <xf numFmtId="0" fontId="0" fillId="6" borderId="0" xfId="0" applyFill="1"/>
    <xf numFmtId="0" fontId="6" fillId="0" borderId="3" xfId="0" applyFont="1" applyBorder="1"/>
    <xf numFmtId="0" fontId="6" fillId="0" borderId="4" xfId="0" applyFont="1" applyBorder="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0" borderId="0" xfId="0" applyAlignment="1">
      <alignment horizontal="left" indent="1"/>
    </xf>
    <xf numFmtId="4" fontId="0" fillId="0" borderId="0" xfId="0" applyNumberFormat="1"/>
    <xf numFmtId="0" fontId="0" fillId="0" borderId="0" xfId="0" applyNumberFormat="1"/>
    <xf numFmtId="168" fontId="0" fillId="0" borderId="0" xfId="0" applyNumberFormat="1"/>
    <xf numFmtId="0" fontId="0" fillId="7" borderId="0" xfId="0" applyFill="1"/>
    <xf numFmtId="0" fontId="1" fillId="7" borderId="0" xfId="0" applyFont="1" applyFill="1"/>
    <xf numFmtId="0" fontId="0" fillId="8" borderId="0" xfId="0" applyFill="1"/>
    <xf numFmtId="0" fontId="0" fillId="9" borderId="0" xfId="0" applyFill="1"/>
    <xf numFmtId="0" fontId="0" fillId="11" borderId="0" xfId="0" applyFill="1"/>
    <xf numFmtId="0" fontId="1" fillId="11" borderId="0" xfId="0" applyFont="1" applyFill="1"/>
    <xf numFmtId="0" fontId="1" fillId="11" borderId="0" xfId="0" applyFont="1" applyFill="1" applyAlignment="1">
      <alignment horizontal="center"/>
    </xf>
    <xf numFmtId="0" fontId="0" fillId="11" borderId="0" xfId="0" applyFill="1" applyAlignment="1">
      <alignment horizontal="center"/>
    </xf>
    <xf numFmtId="169" fontId="0" fillId="0" borderId="0" xfId="0" applyNumberFormat="1"/>
    <xf numFmtId="0" fontId="2" fillId="6" borderId="0" xfId="0" applyFont="1" applyFill="1" applyAlignment="1">
      <alignment horizontal="center"/>
    </xf>
    <xf numFmtId="0" fontId="0" fillId="6" borderId="0" xfId="0" applyFill="1" applyAlignment="1">
      <alignment horizontal="center"/>
    </xf>
    <xf numFmtId="0" fontId="2" fillId="3" borderId="0" xfId="0" applyFont="1" applyFill="1" applyAlignment="1">
      <alignment horizontal="center"/>
    </xf>
    <xf numFmtId="0" fontId="0" fillId="3" borderId="0" xfId="0" applyFill="1" applyAlignment="1">
      <alignment horizontal="center"/>
    </xf>
    <xf numFmtId="0" fontId="4" fillId="4" borderId="0" xfId="0" applyFont="1" applyFill="1" applyAlignment="1">
      <alignment horizontal="center"/>
    </xf>
    <xf numFmtId="0" fontId="0" fillId="4" borderId="0" xfId="0" applyFill="1" applyAlignment="1">
      <alignment horizontal="center"/>
    </xf>
    <xf numFmtId="0" fontId="1" fillId="3" borderId="0" xfId="0" applyFont="1" applyFill="1" applyAlignment="1">
      <alignment horizontal="center"/>
    </xf>
    <xf numFmtId="0" fontId="5" fillId="5" borderId="0" xfId="0" applyFont="1" applyFill="1" applyAlignment="1">
      <alignment horizontal="center"/>
    </xf>
    <xf numFmtId="0" fontId="0" fillId="5" borderId="0" xfId="0" applyFill="1" applyAlignment="1">
      <alignment horizontal="center"/>
    </xf>
    <xf numFmtId="0" fontId="3" fillId="3" borderId="0" xfId="0" applyFont="1" applyFill="1" applyAlignment="1">
      <alignment horizontal="center"/>
    </xf>
    <xf numFmtId="0" fontId="7" fillId="6" borderId="0" xfId="0" applyFont="1" applyFill="1" applyAlignment="1">
      <alignment horizontal="center"/>
    </xf>
    <xf numFmtId="0" fontId="1" fillId="10" borderId="0" xfId="0" applyFont="1" applyFill="1" applyAlignment="1">
      <alignment horizontal="center"/>
    </xf>
    <xf numFmtId="0" fontId="1" fillId="6" borderId="0" xfId="0" applyFont="1" applyFill="1" applyAlignment="1">
      <alignment horizontal="center"/>
    </xf>
  </cellXfs>
  <cellStyles count="1">
    <cellStyle name="Normal" xfId="0" builtinId="0"/>
  </cellStyles>
  <dxfs count="17">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numFmt numFmtId="165" formatCode="&quot;$&quot;#,##0.00_);[Red]\(&quot;$&quot;#,##0.00\)"/>
    </dxf>
    <dxf>
      <numFmt numFmtId="0" formatCode="General"/>
    </dxf>
    <dxf>
      <numFmt numFmtId="3" formatCode="#,##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Anomalies Units and</a:t>
            </a:r>
            <a:r>
              <a:rPr lang="en-US" baseline="0"/>
              <a:t> Amounts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Anomalies!$S$4</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Anomalies!$R$5:$R$304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Anomalies!$S$5:$S$304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5F5-4E70-9C2A-A2E49BD64B81}"/>
            </c:ext>
          </c:extLst>
        </c:ser>
        <c:dLbls>
          <c:showLegendKey val="0"/>
          <c:showVal val="0"/>
          <c:showCatName val="0"/>
          <c:showSerName val="0"/>
          <c:showPercent val="0"/>
          <c:showBubbleSize val="0"/>
        </c:dLbls>
        <c:axId val="1863407808"/>
        <c:axId val="1863409056"/>
      </c:scatterChart>
      <c:valAx>
        <c:axId val="1863407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Amounts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409056"/>
        <c:crosses val="autoZero"/>
        <c:crossBetween val="midCat"/>
      </c:valAx>
      <c:valAx>
        <c:axId val="186340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407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Anomalies in Amounts By countries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Anomalies in Amounts By countries</a:t>
          </a:r>
        </a:p>
      </cx:txPr>
    </cx:title>
    <cx:plotArea>
      <cx:plotAreaRegion>
        <cx:series layoutId="boxWhisker" uniqueId="{D73B20C2-EDBE-4CD2-A0EF-B0F22A7AA698}">
          <cx:tx>
            <cx:txData>
              <cx:f>_xlchart.v1.1</cx:f>
              <cx:v>Amount</cx:v>
            </cx:txData>
          </cx:tx>
          <cx:dataId val="0"/>
          <cx:layoutPr>
            <cx:visibility meanLine="0" meanMarker="1" nonoutliers="0" outliers="1"/>
            <cx:statistics quartileMethod="exclusive"/>
          </cx:layoutPr>
        </cx:series>
      </cx:plotAreaRegion>
      <cx:axis id="0">
        <cx:catScaling gapWidth="1"/>
        <cx:title>
          <cx:tx>
            <cx:txData>
              <cx:v>Country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Country</a:t>
              </a:r>
            </a:p>
          </cx:txPr>
        </cx:title>
        <cx:tickLabels/>
      </cx:axis>
      <cx:axis id="1">
        <cx:valScaling/>
        <cx:title>
          <cx:tx>
            <cx:txData>
              <cx:v>Amount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Amount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0</xdr:row>
      <xdr:rowOff>94655</xdr:rowOff>
    </xdr:from>
    <xdr:to>
      <xdr:col>2</xdr:col>
      <xdr:colOff>1143000</xdr:colOff>
      <xdr:row>7</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596900</xdr:colOff>
      <xdr:row>3</xdr:row>
      <xdr:rowOff>171451</xdr:rowOff>
    </xdr:from>
    <xdr:to>
      <xdr:col>10</xdr:col>
      <xdr:colOff>6350</xdr:colOff>
      <xdr:row>13</xdr:row>
      <xdr:rowOff>88901</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BC8F5499-28E2-4E45-9781-651010DE8AE7}"/>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400550" y="723901"/>
              <a:ext cx="2457450" cy="1758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69851</xdr:colOff>
      <xdr:row>4</xdr:row>
      <xdr:rowOff>142875</xdr:rowOff>
    </xdr:from>
    <xdr:to>
      <xdr:col>6</xdr:col>
      <xdr:colOff>254001</xdr:colOff>
      <xdr:row>19</xdr:row>
      <xdr:rowOff>107950</xdr:rowOff>
    </xdr:to>
    <xdr:graphicFrame macro="">
      <xdr:nvGraphicFramePr>
        <xdr:cNvPr id="2" name="Chart 1">
          <a:extLst>
            <a:ext uri="{FF2B5EF4-FFF2-40B4-BE49-F238E27FC236}">
              <a16:creationId xmlns:a16="http://schemas.microsoft.com/office/drawing/2014/main" id="{80852873-D450-4A5F-B48A-9BB336EA1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250825</xdr:colOff>
      <xdr:row>4</xdr:row>
      <xdr:rowOff>136525</xdr:rowOff>
    </xdr:from>
    <xdr:to>
      <xdr:col>13</xdr:col>
      <xdr:colOff>555625</xdr:colOff>
      <xdr:row>19</xdr:row>
      <xdr:rowOff>117475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FAE0716-91EF-4B07-9A8C-21EB54C885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908425" y="8731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444500</xdr:colOff>
      <xdr:row>9</xdr:row>
      <xdr:rowOff>158751</xdr:rowOff>
    </xdr:from>
    <xdr:to>
      <xdr:col>7</xdr:col>
      <xdr:colOff>336550</xdr:colOff>
      <xdr:row>20</xdr:row>
      <xdr:rowOff>165101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A9578B5B-C7F8-C56F-1D16-6F97D4E4DB82}"/>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724400" y="1816101"/>
              <a:ext cx="1828800" cy="20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19050</xdr:colOff>
      <xdr:row>3</xdr:row>
      <xdr:rowOff>152401</xdr:rowOff>
    </xdr:from>
    <xdr:to>
      <xdr:col>9</xdr:col>
      <xdr:colOff>19050</xdr:colOff>
      <xdr:row>14</xdr:row>
      <xdr:rowOff>127001</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B030FF32-4598-FF53-57C5-DF137344AD3E}"/>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067300" y="704851"/>
              <a:ext cx="1828800" cy="2000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hham RP" refreshedDate="44679.151176273146" createdVersion="7" refreshedVersion="7" minRefreshableVersion="3" recordCount="300" xr:uid="{1A1AC193-1457-4CF5-82AA-F9054FF28432}">
  <cacheSource type="worksheet">
    <worksheetSource name="tab_d"/>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3367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hham RP" refreshedDate="44679.252323726854" backgroundQuery="1" createdVersion="7" refreshedVersion="7" minRefreshableVersion="3" recordCount="0" supportSubquery="1" supportAdvancedDrill="1" xr:uid="{F9589AC6-7FE7-4309-A273-24A490101119}">
  <cacheSource type="external" connectionId="1"/>
  <cacheFields count="2">
    <cacheField name="[tab_d].[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tab_d].[Sales Person]" caption="Sales Person" attribute="1" defaultMemberUniqueName="[tab_d].[Sales Person].[All]" allUniqueName="[tab_d].[Sales Person].[All]" dimensionUniqueName="[tab_d]" displayFolder="" count="0" memberValueDatatype="130" unbalanced="0"/>
    <cacheHierarchy uniqueName="[tab_d].[Geography]" caption="Geography" attribute="1" defaultMemberUniqueName="[tab_d].[Geography].[All]" allUniqueName="[tab_d].[Geography].[All]" dimensionUniqueName="[tab_d]" displayFolder="" count="0" memberValueDatatype="130" unbalanced="0"/>
    <cacheHierarchy uniqueName="[tab_d].[Product]" caption="Product" attribute="1" defaultMemberUniqueName="[tab_d].[Product].[All]" allUniqueName="[tab_d].[Product].[All]" dimensionUniqueName="[tab_d]" displayFolder="" count="2" memberValueDatatype="130" unbalanced="0">
      <fieldsUsage count="2">
        <fieldUsage x="-1"/>
        <fieldUsage x="0"/>
      </fieldsUsage>
    </cacheHierarchy>
    <cacheHierarchy uniqueName="[tab_d].[Amount]" caption="Amount" attribute="1" defaultMemberUniqueName="[tab_d].[Amount].[All]" allUniqueName="[tab_d].[Amount].[All]" dimensionUniqueName="[tab_d]" displayFolder="" count="0" memberValueDatatype="20" unbalanced="0"/>
    <cacheHierarchy uniqueName="[tab_d].[Units]" caption="Units" attribute="1" defaultMemberUniqueName="[tab_d].[Units].[All]" allUniqueName="[tab_d].[Units].[All]" dimensionUniqueName="[tab_d]" displayFolder="" count="0" memberValueDatatype="20" unbalanced="0"/>
    <cacheHierarchy uniqueName="[tab_d].[cost per unit]" caption="cost per unit" attribute="1" defaultMemberUniqueName="[tab_d].[cost per unit].[All]" allUniqueName="[tab_d].[cost per unit].[All]" dimensionUniqueName="[tab_d]" displayFolder="" count="0" memberValueDatatype="5" unbalanced="0"/>
    <cacheHierarchy uniqueName="[tab_d].[Costs]" caption="Costs" attribute="1" defaultMemberUniqueName="[tab_d].[Costs].[All]" allUniqueName="[tab_d].[Costs].[All]" dimensionUniqueName="[tab_d]" displayFolder="" count="0" memberValueDatatype="5" unbalanced="0"/>
    <cacheHierarchy uniqueName="[Measures].[Sum of Amount]" caption="Sum of Amount" measure="1" displayFolder="" measureGroup="tab_d"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_d" count="0">
      <extLst>
        <ext xmlns:x15="http://schemas.microsoft.com/office/spreadsheetml/2010/11/main" uri="{B97F6D7D-B522-45F9-BDA1-12C45D357490}">
          <x15:cacheHierarchy aggregatedColumn="4"/>
        </ext>
      </extLst>
    </cacheHierarchy>
    <cacheHierarchy uniqueName="[Measures].[Sum of Costs]" caption="Sum of Costs" measure="1" displayFolder="" measureGroup="tab_d"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_d" count="0" oneField="1">
      <fieldsUsage count="1">
        <fieldUsage x="1"/>
      </fieldsUsage>
    </cacheHierarchy>
    <cacheHierarchy uniqueName="[Measures].[Total Profit]" caption="Total Profit" measure="1" displayFolder="" measureGroup="tab_d" count="0"/>
    <cacheHierarchy uniqueName="[Measures].[Profit %]" caption="Profit %" measure="1" displayFolder="" measureGroup="tab_d" count="0"/>
    <cacheHierarchy uniqueName="[Measures].[__XL_Count tab_d]" caption="__XL_Count tab_d" measure="1" displayFolder="" measureGroup="tab_d" count="0" hidden="1"/>
    <cacheHierarchy uniqueName="[Measures].[__No measures defined]" caption="__No measures defined" measure="1" displayFolder="" count="0" hidden="1"/>
  </cacheHierarchies>
  <kpis count="0"/>
  <dimensions count="2">
    <dimension measure="1" name="Measures" uniqueName="[Measures]" caption="Measures"/>
    <dimension name="tab_d" uniqueName="[tab_d]" caption="tab_d"/>
  </dimensions>
  <measureGroups count="1">
    <measureGroup name="tab_d" caption="tab_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hham RP" refreshedDate="44679.25937939815" backgroundQuery="1" createdVersion="7" refreshedVersion="7" minRefreshableVersion="3" recordCount="0" supportSubquery="1" supportAdvancedDrill="1" xr:uid="{2525FBB8-BF4D-4CDB-A9C9-87ECB01800A2}">
  <cacheSource type="external" connectionId="1"/>
  <cacheFields count="2">
    <cacheField name="[tab_d].[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s>
  <cacheHierarchies count="15">
    <cacheHierarchy uniqueName="[tab_d].[Sales Person]" caption="Sales Person" attribute="1" defaultMemberUniqueName="[tab_d].[Sales Person].[All]" allUniqueName="[tab_d].[Sales Person].[All]" dimensionUniqueName="[tab_d]" displayFolder="" count="0" memberValueDatatype="130" unbalanced="0"/>
    <cacheHierarchy uniqueName="[tab_d].[Geography]" caption="Geography" attribute="1" defaultMemberUniqueName="[tab_d].[Geography].[All]" allUniqueName="[tab_d].[Geography].[All]" dimensionUniqueName="[tab_d]" displayFolder="" count="0" memberValueDatatype="130" unbalanced="0"/>
    <cacheHierarchy uniqueName="[tab_d].[Product]" caption="Product" attribute="1" defaultMemberUniqueName="[tab_d].[Product].[All]" allUniqueName="[tab_d].[Product].[All]" dimensionUniqueName="[tab_d]" displayFolder="" count="2" memberValueDatatype="130" unbalanced="0">
      <fieldsUsage count="2">
        <fieldUsage x="-1"/>
        <fieldUsage x="0"/>
      </fieldsUsage>
    </cacheHierarchy>
    <cacheHierarchy uniqueName="[tab_d].[Amount]" caption="Amount" attribute="1" defaultMemberUniqueName="[tab_d].[Amount].[All]" allUniqueName="[tab_d].[Amount].[All]" dimensionUniqueName="[tab_d]" displayFolder="" count="0" memberValueDatatype="20" unbalanced="0"/>
    <cacheHierarchy uniqueName="[tab_d].[Units]" caption="Units" attribute="1" defaultMemberUniqueName="[tab_d].[Units].[All]" allUniqueName="[tab_d].[Units].[All]" dimensionUniqueName="[tab_d]" displayFolder="" count="0" memberValueDatatype="20" unbalanced="0"/>
    <cacheHierarchy uniqueName="[tab_d].[cost per unit]" caption="cost per unit" attribute="1" defaultMemberUniqueName="[tab_d].[cost per unit].[All]" allUniqueName="[tab_d].[cost per unit].[All]" dimensionUniqueName="[tab_d]" displayFolder="" count="0" memberValueDatatype="5" unbalanced="0"/>
    <cacheHierarchy uniqueName="[tab_d].[Costs]" caption="Costs" attribute="1" defaultMemberUniqueName="[tab_d].[Costs].[All]" allUniqueName="[tab_d].[Costs].[All]" dimensionUniqueName="[tab_d]" displayFolder="" count="0" memberValueDatatype="5" unbalanced="0"/>
    <cacheHierarchy uniqueName="[Measures].[Sum of Amount]" caption="Sum of Amount" measure="1" displayFolder="" measureGroup="tab_d"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_d" count="0">
      <extLst>
        <ext xmlns:x15="http://schemas.microsoft.com/office/spreadsheetml/2010/11/main" uri="{B97F6D7D-B522-45F9-BDA1-12C45D357490}">
          <x15:cacheHierarchy aggregatedColumn="4"/>
        </ext>
      </extLst>
    </cacheHierarchy>
    <cacheHierarchy uniqueName="[Measures].[Sum of Costs]" caption="Sum of Costs" measure="1" displayFolder="" measureGroup="tab_d"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_d" count="0"/>
    <cacheHierarchy uniqueName="[Measures].[Total Profit]" caption="Total Profit" measure="1" displayFolder="" measureGroup="tab_d" count="0" oneField="1">
      <fieldsUsage count="1">
        <fieldUsage x="1"/>
      </fieldsUsage>
    </cacheHierarchy>
    <cacheHierarchy uniqueName="[Measures].[Profit %]" caption="Profit %" measure="1" displayFolder="" measureGroup="tab_d" count="0"/>
    <cacheHierarchy uniqueName="[Measures].[__XL_Count tab_d]" caption="__XL_Count tab_d" measure="1" displayFolder="" measureGroup="tab_d" count="0" hidden="1"/>
    <cacheHierarchy uniqueName="[Measures].[__No measures defined]" caption="__No measures defined" measure="1" displayFolder="" count="0" hidden="1"/>
  </cacheHierarchies>
  <kpis count="0"/>
  <dimensions count="2">
    <dimension measure="1" name="Measures" uniqueName="[Measures]" caption="Measures"/>
    <dimension name="tab_d" uniqueName="[tab_d]" caption="tab_d"/>
  </dimensions>
  <measureGroups count="1">
    <measureGroup name="tab_d" caption="tab_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hham RP" refreshedDate="44679.306530902781" backgroundQuery="1" createdVersion="7" refreshedVersion="7" minRefreshableVersion="3" recordCount="0" supportSubquery="1" supportAdvancedDrill="1" xr:uid="{23F54221-2666-4C91-B0C5-EA7557260A97}">
  <cacheSource type="external" connectionId="1"/>
  <cacheFields count="6">
    <cacheField name="[tab_d].[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tab_d].[Geography].[Geography]" caption="Geography" numFmtId="0" hierarchy="1" level="1">
      <sharedItems containsSemiMixedTypes="0" containsNonDate="0" containsString="0"/>
    </cacheField>
  </cacheFields>
  <cacheHierarchies count="15">
    <cacheHierarchy uniqueName="[tab_d].[Sales Person]" caption="Sales Person" attribute="1" defaultMemberUniqueName="[tab_d].[Sales Person].[All]" allUniqueName="[tab_d].[Sales Person].[All]" dimensionUniqueName="[tab_d]" displayFolder="" count="0" memberValueDatatype="130" unbalanced="0"/>
    <cacheHierarchy uniqueName="[tab_d].[Geography]" caption="Geography" attribute="1" defaultMemberUniqueName="[tab_d].[Geography].[All]" allUniqueName="[tab_d].[Geography].[All]" dimensionUniqueName="[tab_d]" displayFolder="" count="2" memberValueDatatype="130" unbalanced="0">
      <fieldsUsage count="2">
        <fieldUsage x="-1"/>
        <fieldUsage x="5"/>
      </fieldsUsage>
    </cacheHierarchy>
    <cacheHierarchy uniqueName="[tab_d].[Product]" caption="Product" attribute="1" defaultMemberUniqueName="[tab_d].[Product].[All]" allUniqueName="[tab_d].[Product].[All]" dimensionUniqueName="[tab_d]" displayFolder="" count="2" memberValueDatatype="130" unbalanced="0">
      <fieldsUsage count="2">
        <fieldUsage x="-1"/>
        <fieldUsage x="0"/>
      </fieldsUsage>
    </cacheHierarchy>
    <cacheHierarchy uniqueName="[tab_d].[Amount]" caption="Amount" attribute="1" defaultMemberUniqueName="[tab_d].[Amount].[All]" allUniqueName="[tab_d].[Amount].[All]" dimensionUniqueName="[tab_d]" displayFolder="" count="0" memberValueDatatype="20" unbalanced="0"/>
    <cacheHierarchy uniqueName="[tab_d].[Units]" caption="Units" attribute="1" defaultMemberUniqueName="[tab_d].[Units].[All]" allUniqueName="[tab_d].[Units].[All]" dimensionUniqueName="[tab_d]" displayFolder="" count="0" memberValueDatatype="20" unbalanced="0"/>
    <cacheHierarchy uniqueName="[tab_d].[cost per unit]" caption="cost per unit" attribute="1" defaultMemberUniqueName="[tab_d].[cost per unit].[All]" allUniqueName="[tab_d].[cost per unit].[All]" dimensionUniqueName="[tab_d]" displayFolder="" count="0" memberValueDatatype="5" unbalanced="0"/>
    <cacheHierarchy uniqueName="[tab_d].[Costs]" caption="Costs" attribute="1" defaultMemberUniqueName="[tab_d].[Costs].[All]" allUniqueName="[tab_d].[Costs].[All]" dimensionUniqueName="[tab_d]" displayFolder="" count="0" memberValueDatatype="5" unbalanced="0"/>
    <cacheHierarchy uniqueName="[Measures].[Sum of Amount]" caption="Sum of Amount" measure="1" displayFolder="" measureGroup="tab_d"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tab_d" count="0" oneField="1">
      <fieldsUsage count="1">
        <fieldUsage x="2"/>
      </fieldsUsage>
      <extLst>
        <ext xmlns:x15="http://schemas.microsoft.com/office/spreadsheetml/2010/11/main" uri="{B97F6D7D-B522-45F9-BDA1-12C45D357490}">
          <x15:cacheHierarchy aggregatedColumn="4"/>
        </ext>
      </extLst>
    </cacheHierarchy>
    <cacheHierarchy uniqueName="[Measures].[Sum of Costs]" caption="Sum of Costs" measure="1" displayFolder="" measureGroup="tab_d"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_d" count="0"/>
    <cacheHierarchy uniqueName="[Measures].[Total Profit]" caption="Total Profit" measure="1" displayFolder="" measureGroup="tab_d" count="0" oneField="1">
      <fieldsUsage count="1">
        <fieldUsage x="3"/>
      </fieldsUsage>
    </cacheHierarchy>
    <cacheHierarchy uniqueName="[Measures].[Profit %]" caption="Profit %" measure="1" displayFolder="" measureGroup="tab_d" count="0" oneField="1">
      <fieldsUsage count="1">
        <fieldUsage x="4"/>
      </fieldsUsage>
    </cacheHierarchy>
    <cacheHierarchy uniqueName="[Measures].[__XL_Count tab_d]" caption="__XL_Count tab_d" measure="1" displayFolder="" measureGroup="tab_d" count="0" hidden="1"/>
    <cacheHierarchy uniqueName="[Measures].[__No measures defined]" caption="__No measures defined" measure="1" displayFolder="" count="0" hidden="1"/>
  </cacheHierarchies>
  <kpis count="0"/>
  <dimensions count="2">
    <dimension measure="1" name="Measures" uniqueName="[Measures]" caption="Measures"/>
    <dimension name="tab_d" uniqueName="[tab_d]" caption="tab_d"/>
  </dimensions>
  <measureGroups count="1">
    <measureGroup name="tab_d" caption="tab_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hham RP" refreshedDate="44679.25937349537" backgroundQuery="1" createdVersion="3" refreshedVersion="7" minRefreshableVersion="3" recordCount="0" supportSubquery="1" supportAdvancedDrill="1" xr:uid="{E1D0E756-64D5-4883-AAB8-817F354E9704}">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tab_d].[Sales Person]" caption="Sales Person" attribute="1" defaultMemberUniqueName="[tab_d].[Sales Person].[All]" allUniqueName="[tab_d].[Sales Person].[All]" dimensionUniqueName="[tab_d]" displayFolder="" count="0" memberValueDatatype="130" unbalanced="0"/>
    <cacheHierarchy uniqueName="[tab_d].[Geography]" caption="Geography" attribute="1" defaultMemberUniqueName="[tab_d].[Geography].[All]" allUniqueName="[tab_d].[Geography].[All]" dimensionUniqueName="[tab_d]" displayFolder="" count="2" memberValueDatatype="130" unbalanced="0"/>
    <cacheHierarchy uniqueName="[tab_d].[Product]" caption="Product" attribute="1" defaultMemberUniqueName="[tab_d].[Product].[All]" allUniqueName="[tab_d].[Product].[All]" dimensionUniqueName="[tab_d]" displayFolder="" count="0" memberValueDatatype="130" unbalanced="0"/>
    <cacheHierarchy uniqueName="[tab_d].[Amount]" caption="Amount" attribute="1" defaultMemberUniqueName="[tab_d].[Amount].[All]" allUniqueName="[tab_d].[Amount].[All]" dimensionUniqueName="[tab_d]" displayFolder="" count="0" memberValueDatatype="20" unbalanced="0"/>
    <cacheHierarchy uniqueName="[tab_d].[Units]" caption="Units" attribute="1" defaultMemberUniqueName="[tab_d].[Units].[All]" allUniqueName="[tab_d].[Units].[All]" dimensionUniqueName="[tab_d]" displayFolder="" count="0" memberValueDatatype="20" unbalanced="0"/>
    <cacheHierarchy uniqueName="[tab_d].[cost per unit]" caption="cost per unit" attribute="1" defaultMemberUniqueName="[tab_d].[cost per unit].[All]" allUniqueName="[tab_d].[cost per unit].[All]" dimensionUniqueName="[tab_d]" displayFolder="" count="0" memberValueDatatype="5" unbalanced="0"/>
    <cacheHierarchy uniqueName="[tab_d].[Costs]" caption="Costs" attribute="1" defaultMemberUniqueName="[tab_d].[Costs].[All]" allUniqueName="[tab_d].[Costs].[All]" dimensionUniqueName="[tab_d]" displayFolder="" count="0" memberValueDatatype="5" unbalanced="0"/>
    <cacheHierarchy uniqueName="[Measures].[Sum of Amount]" caption="Sum of Amount" measure="1" displayFolder="" measureGroup="tab_d"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_d" count="0">
      <extLst>
        <ext xmlns:x15="http://schemas.microsoft.com/office/spreadsheetml/2010/11/main" uri="{B97F6D7D-B522-45F9-BDA1-12C45D357490}">
          <x15:cacheHierarchy aggregatedColumn="4"/>
        </ext>
      </extLst>
    </cacheHierarchy>
    <cacheHierarchy uniqueName="[Measures].[Sum of Costs]" caption="Sum of Costs" measure="1" displayFolder="" measureGroup="tab_d"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_d" count="0"/>
    <cacheHierarchy uniqueName="[Measures].[Total Profit]" caption="Total Profit" measure="1" displayFolder="" measureGroup="tab_d" count="0"/>
    <cacheHierarchy uniqueName="[Measures].[__XL_Count tab_d]" caption="__XL_Count tab_d" measure="1" displayFolder="" measureGroup="tab_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98325118"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hham RP" refreshedDate="44679.305765046294" backgroundQuery="1" createdVersion="3" refreshedVersion="7" minRefreshableVersion="3" recordCount="0" supportSubquery="1" supportAdvancedDrill="1" xr:uid="{DFA5EA1B-F86F-4917-8B5E-D908441A9F15}">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tab_d].[Sales Person]" caption="Sales Person" attribute="1" defaultMemberUniqueName="[tab_d].[Sales Person].[All]" allUniqueName="[tab_d].[Sales Person].[All]" dimensionUniqueName="[tab_d]" displayFolder="" count="0" memberValueDatatype="130" unbalanced="0"/>
    <cacheHierarchy uniqueName="[tab_d].[Geography]" caption="Geography" attribute="1" defaultMemberUniqueName="[tab_d].[Geography].[All]" allUniqueName="[tab_d].[Geography].[All]" dimensionUniqueName="[tab_d]" displayFolder="" count="2" memberValueDatatype="130" unbalanced="0"/>
    <cacheHierarchy uniqueName="[tab_d].[Product]" caption="Product" attribute="1" defaultMemberUniqueName="[tab_d].[Product].[All]" allUniqueName="[tab_d].[Product].[All]" dimensionUniqueName="[tab_d]" displayFolder="" count="0" memberValueDatatype="130" unbalanced="0"/>
    <cacheHierarchy uniqueName="[tab_d].[Amount]" caption="Amount" attribute="1" defaultMemberUniqueName="[tab_d].[Amount].[All]" allUniqueName="[tab_d].[Amount].[All]" dimensionUniqueName="[tab_d]" displayFolder="" count="0" memberValueDatatype="20" unbalanced="0"/>
    <cacheHierarchy uniqueName="[tab_d].[Units]" caption="Units" attribute="1" defaultMemberUniqueName="[tab_d].[Units].[All]" allUniqueName="[tab_d].[Units].[All]" dimensionUniqueName="[tab_d]" displayFolder="" count="0" memberValueDatatype="20" unbalanced="0"/>
    <cacheHierarchy uniqueName="[tab_d].[cost per unit]" caption="cost per unit" attribute="1" defaultMemberUniqueName="[tab_d].[cost per unit].[All]" allUniqueName="[tab_d].[cost per unit].[All]" dimensionUniqueName="[tab_d]" displayFolder="" count="0" memberValueDatatype="5" unbalanced="0"/>
    <cacheHierarchy uniqueName="[tab_d].[Costs]" caption="Costs" attribute="1" defaultMemberUniqueName="[tab_d].[Costs].[All]" allUniqueName="[tab_d].[Costs].[All]" dimensionUniqueName="[tab_d]" displayFolder="" count="0" memberValueDatatype="5" unbalanced="0"/>
    <cacheHierarchy uniqueName="[Measures].[Sum of Amount]" caption="Sum of Amount" measure="1" displayFolder="" measureGroup="tab_d"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_d" count="0">
      <extLst>
        <ext xmlns:x15="http://schemas.microsoft.com/office/spreadsheetml/2010/11/main" uri="{B97F6D7D-B522-45F9-BDA1-12C45D357490}">
          <x15:cacheHierarchy aggregatedColumn="4"/>
        </ext>
      </extLst>
    </cacheHierarchy>
    <cacheHierarchy uniqueName="[Measures].[Sum of Costs]" caption="Sum of Costs" measure="1" displayFolder="" measureGroup="tab_d"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_d" count="0"/>
    <cacheHierarchy uniqueName="[Measures].[Total Profit]" caption="Total Profit" measure="1" displayFolder="" measureGroup="tab_d" count="0"/>
    <cacheHierarchy uniqueName="[Measures].[Profit %]" caption="Profit %" measure="1" displayFolder="" measureGroup="tab_d" count="0"/>
    <cacheHierarchy uniqueName="[Measures].[__XL_Count tab_d]" caption="__XL_Count tab_d" measure="1" displayFolder="" measureGroup="tab_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0036961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0AF377-BA60-4016-BD70-783E236F280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ountry">
  <location ref="A6:C13" firstHeaderRow="0" firstDataRow="1" firstDataCol="1"/>
  <pivotFields count="5">
    <pivotField showAll="0">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164" showAll="0"/>
    <pivotField dataField="1" numFmtId="3" showAll="0"/>
  </pivotFields>
  <rowFields count="1">
    <field x="1"/>
  </rowFields>
  <rowItems count="7">
    <i>
      <x/>
    </i>
    <i>
      <x v="1"/>
    </i>
    <i>
      <x v="2"/>
    </i>
    <i>
      <x v="3"/>
    </i>
    <i>
      <x v="4"/>
    </i>
    <i>
      <x v="5"/>
    </i>
    <i t="grand">
      <x/>
    </i>
  </rowItems>
  <colFields count="1">
    <field x="-2"/>
  </colFields>
  <colItems count="2">
    <i>
      <x/>
    </i>
    <i i="1">
      <x v="1"/>
    </i>
  </colItems>
  <dataFields count="2">
    <dataField name="Sum of Amount" fld="3" baseField="0" baseItem="0" numFmtId="166"/>
    <dataField name="Sum of Units" fld="4" baseField="0" baseItem="0"/>
  </dataFields>
  <pivotTableStyleInfo name="PivotStyleDark1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071AB8-F37C-4617-9CBF-ACDBF1FD3561}" name="PivotTable2"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rowHeaderCaption="Products">
  <location ref="C7:D13"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_d">
        <x15:activeTabTopLevelEntity name="[tab_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F1C4DD-1D77-4F68-90F2-13119B19A3A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5:D30"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25">
    <i>
      <x/>
    </i>
    <i r="1">
      <x v="5"/>
    </i>
    <i r="1">
      <x v="7"/>
    </i>
    <i r="1">
      <x v="9"/>
    </i>
    <i>
      <x v="1"/>
    </i>
    <i r="1">
      <x v="5"/>
    </i>
    <i r="1">
      <x v="2"/>
    </i>
    <i r="1">
      <x v="4"/>
    </i>
    <i>
      <x v="2"/>
    </i>
    <i r="1">
      <x v="5"/>
    </i>
    <i r="1">
      <x v="7"/>
    </i>
    <i r="1">
      <x v="6"/>
    </i>
    <i>
      <x v="3"/>
    </i>
    <i r="1">
      <x v="3"/>
    </i>
    <i r="1">
      <x v="4"/>
    </i>
    <i r="1">
      <x/>
    </i>
    <i>
      <x v="4"/>
    </i>
    <i r="1">
      <x/>
    </i>
    <i r="1">
      <x v="1"/>
    </i>
    <i r="1">
      <x v="9"/>
    </i>
    <i>
      <x v="5"/>
    </i>
    <i r="1">
      <x v="9"/>
    </i>
    <i r="1">
      <x v="3"/>
    </i>
    <i r="1">
      <x v="5"/>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87911D-D159-482B-994E-249CFAF3DE43}"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6:C29" firstHeaderRow="1" firstDataRow="1" firstDataCol="1"/>
  <pivotFields count="2">
    <pivotField axis="axisRow" allDrilled="1" subtotalTop="0" showAll="0"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_d">
        <x15:activeTabTopLevelEntity name="[tab_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6FBC9A-6729-4D17-8742-F668D6C4FFFC}"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E28" firstHeaderRow="0" firstDataRow="1" firstDataCol="1"/>
  <pivotFields count="6">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_d">
        <x15:activeTabTopLevelEntity name="[tab_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2E72E5D4-14D3-446F-9469-548B083A614F}" sourceName="Sales Person">
  <pivotTables>
    <pivotTable tabId="8" name="PivotTable1"/>
  </pivotTables>
  <data>
    <tabular pivotCacheId="336733">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A7636140-CA96-4A44-A8FB-A9B9E9E5A6AC}" sourceName="[tab_d].[Geography]">
  <pivotTables>
    <pivotTable tabId="11" name="PivotTable1"/>
  </pivotTables>
  <data>
    <olap pivotCacheId="1898325118">
      <levels count="2">
        <level uniqueName="[tab_d].[Geography].[(All)]" sourceCaption="(All)" count="0"/>
        <level uniqueName="[tab_d].[Geography].[Geography]" sourceCaption="Geography" count="6">
          <ranges>
            <range startItem="0">
              <i n="[tab_d].[Geography].&amp;[Australia]" c="Australia"/>
              <i n="[tab_d].[Geography].&amp;[Canada]" c="Canada"/>
              <i n="[tab_d].[Geography].&amp;[India]" c="India"/>
              <i n="[tab_d].[Geography].&amp;[New Zealand]" c="New Zealand"/>
              <i n="[tab_d].[Geography].&amp;[UK]" c="UK"/>
              <i n="[tab_d].[Geography].&amp;[USA]" c="USA"/>
            </range>
          </ranges>
        </level>
      </levels>
      <selections count="1">
        <selection n="[tab_d].[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7946F5D9-4BC8-419D-BA9E-FCFC3D255D96}" sourceName="[tab_d].[Geography]">
  <pivotTables>
    <pivotTable tabId="15" name="PivotTable2"/>
  </pivotTables>
  <data>
    <olap pivotCacheId="800369616">
      <levels count="2">
        <level uniqueName="[tab_d].[Geography].[(All)]" sourceCaption="(All)" count="0"/>
        <level uniqueName="[tab_d].[Geography].[Geography]" sourceCaption="Geography" count="6">
          <ranges>
            <range startItem="0">
              <i n="[tab_d].[Geography].&amp;[Australia]" c="Australia"/>
              <i n="[tab_d].[Geography].&amp;[Canada]" c="Canada"/>
              <i n="[tab_d].[Geography].&amp;[India]" c="India"/>
              <i n="[tab_d].[Geography].&amp;[New Zealand]" c="New Zealand"/>
              <i n="[tab_d].[Geography].&amp;[UK]" c="UK"/>
              <i n="[tab_d].[Geography].&amp;[USA]" c="USA"/>
            </range>
          </ranges>
        </level>
      </levels>
      <selections count="1">
        <selection n="[tab_d].[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EAEE5A99-0E78-4D6B-821C-65521856FC95}"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DF011F3D-DD9C-4CC2-A945-6258F9D70D22}"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455F5FE4-437B-4E40-979C-E7D1126C4649}"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L22:M44" totalsRowShown="0">
  <autoFilter ref="L22:M44" xr:uid="{6DAC1E92-D947-4232-891E-65555AD7A47E}"/>
  <tableColumns count="2">
    <tableColumn id="1" xr3:uid="{1B8963D1-E60F-4400-A175-651A513B826F}" name="Product"/>
    <tableColumn id="2" xr3:uid="{1798A7DA-FB9F-46D3-AA0A-B6BCA4A81AC3}" name="Cost per unit" dataDxfId="16"/>
  </tableColumns>
  <tableStyleInfo name="TableStyleMedium2" showFirstColumn="0" showLastColumn="0" showRowStripes="1" showColumnStripes="0"/>
  <extLst>
    <ext xmlns:x14="http://schemas.microsoft.com/office/spreadsheetml/2009/9/main" uri="{504A1905-F514-4f6f-8877-14C23A59335A}">
      <x14:table altText="product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11762A-1C07-426D-A7BE-180422A995EC}" name="Table6" displayName="Table6" ref="C10:G310" totalsRowShown="0" headerRowDxfId="15">
  <autoFilter ref="C10:G310" xr:uid="{AE11762A-1C07-426D-A7BE-180422A995EC}"/>
  <tableColumns count="5">
    <tableColumn id="1" xr3:uid="{30A67D2B-88E6-4040-BD3E-781BA1A1DAFB}" name="Sales Person"/>
    <tableColumn id="2" xr3:uid="{B3C1D5C1-B2D0-42F7-9414-A24979C639A1}" name="Geography"/>
    <tableColumn id="3" xr3:uid="{A3A90F15-4ECE-4A4A-BC48-EB43B5543DB1}" name="Product"/>
    <tableColumn id="4" xr3:uid="{B525434D-2C34-4BAD-9862-72037E459784}" name="Amount" dataDxfId="14"/>
    <tableColumn id="5" xr3:uid="{07CE6DC9-647D-46A1-8E68-1BEBDA846ED6}" name="Units"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209B50-9F62-4007-BF6B-BF692989C3E4}" name="tab_d" displayName="tab_d" ref="A5:G305" totalsRowShown="0" headerRowDxfId="12">
  <autoFilter ref="A5:G305" xr:uid="{FC209B50-9F62-4007-BF6B-BF692989C3E4}"/>
  <tableColumns count="7">
    <tableColumn id="1" xr3:uid="{2A61C91E-BF85-46EB-BCC7-96C7FE5449ED}" name="Sales Person"/>
    <tableColumn id="2" xr3:uid="{4B0F46AC-B65B-4C1D-9283-A384EFCBA34A}" name="Geography"/>
    <tableColumn id="3" xr3:uid="{30BC8DB0-300C-450C-97B5-0B9F2985AB34}" name="Product"/>
    <tableColumn id="4" xr3:uid="{E165280A-FBF2-4F97-982A-5ED7ADF10B5F}" name="Amount" dataDxfId="11"/>
    <tableColumn id="5" xr3:uid="{FE9A3396-34DE-478F-8C6F-53C32845CB46}" name="Units" dataDxfId="10"/>
    <tableColumn id="7" xr3:uid="{DEE7AE79-2C3E-423B-A72F-3D014E7A658B}" name="cost per unit" dataDxfId="9">
      <calculatedColumnFormula>_xlfn.XLOOKUP(tab_d[[#This Row],[Product]],products[Product],products[Cost per unit])</calculatedColumnFormula>
    </tableColumn>
    <tableColumn id="8" xr3:uid="{C3EA5C5F-3EFF-4AFB-8E39-D973F4EEF95F}" name="Costs" dataDxfId="8">
      <calculatedColumnFormula>tab_d[[#This Row],[cost per unit]]*tab_d[[#This Row],[Units]]</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A7EB37-9B38-4278-94C1-C7E92B57B104}" name="products6" displayName="products6" ref="K5:L27" totalsRowShown="0">
  <autoFilter ref="K5:L27" xr:uid="{55A7EB37-9B38-4278-94C1-C7E92B57B104}"/>
  <tableColumns count="2">
    <tableColumn id="1" xr3:uid="{DE4EC86F-B090-4236-882A-B405D5C301BC}" name="Product"/>
    <tableColumn id="2" xr3:uid="{180265D9-116E-4627-A783-B2FAE6F76685}" name="Cost per unit" dataDxfId="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AA112F-FAA2-4624-955F-0214DB4707BF}" name="tab_d4" displayName="tab_d4" ref="A9:E309" totalsRowShown="0" headerRowDxfId="5">
  <autoFilter ref="A9:E309" xr:uid="{DEAA112F-FAA2-4624-955F-0214DB4707BF}"/>
  <sortState xmlns:xlrd2="http://schemas.microsoft.com/office/spreadsheetml/2017/richdata2" ref="A10:E309">
    <sortCondition descending="1" ref="D9:D309"/>
  </sortState>
  <tableColumns count="5">
    <tableColumn id="1" xr3:uid="{6BFFA1AC-CBC5-4631-B011-7C3867E684D4}" name="Sales Person"/>
    <tableColumn id="2" xr3:uid="{5DF6300D-7E57-4F4B-9561-7C496BCEF1E3}" name="Geography"/>
    <tableColumn id="3" xr3:uid="{DF895090-4D82-4998-8F1E-0EF71D3F6FB4}" name="Product"/>
    <tableColumn id="4" xr3:uid="{9D0223D2-6F41-4BE2-B5E6-8C667B701E42}" name="Amount" dataDxfId="4"/>
    <tableColumn id="5" xr3:uid="{4FA42EA3-E5CD-4D78-9C2F-0A31377CE8D7}" name="Units" dataDxfId="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A97FAC-FE72-4971-9AA9-13F1920C7A4B}" name="tab_d5" displayName="tab_d5" ref="O4:S304" totalsRowShown="0" headerRowDxfId="2">
  <autoFilter ref="O4:S304" xr:uid="{4DA97FAC-FE72-4971-9AA9-13F1920C7A4B}"/>
  <tableColumns count="5">
    <tableColumn id="1" xr3:uid="{A7D31EE8-B151-4CD3-8F7F-B9295E2844A9}" name="Sales Person"/>
    <tableColumn id="2" xr3:uid="{C9F26F35-0596-4023-84B0-21DF7264E1E9}" name="Geography"/>
    <tableColumn id="3" xr3:uid="{55F75C35-6A8A-486A-9B36-2EBF421493B0}" name="Product"/>
    <tableColumn id="4" xr3:uid="{7600F3DF-BBBA-41B6-B06D-CEFAEF6A5CC6}" name="Amount" dataDxfId="1"/>
    <tableColumn id="5" xr3:uid="{F3AD8E43-9E9E-4C27-95BE-5EC9A7BE535B}"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10:M657"/>
  <sheetViews>
    <sheetView showGridLines="0" topLeftCell="A10" zoomScale="87" zoomScaleNormal="87" workbookViewId="0">
      <selection activeCell="H10" sqref="H10"/>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8" width="11.7265625" customWidth="1"/>
    <col min="11" max="11" width="3.81640625" customWidth="1"/>
    <col min="12" max="12" width="53.81640625" customWidth="1"/>
    <col min="26" max="26" width="21.81640625" bestFit="1" customWidth="1"/>
    <col min="27" max="27" width="14.453125" customWidth="1"/>
    <col min="32" max="32" width="21.81640625" customWidth="1"/>
  </cols>
  <sheetData>
    <row r="10" spans="3:12" x14ac:dyDescent="0.35">
      <c r="C10" s="4" t="s">
        <v>0</v>
      </c>
      <c r="D10" s="4" t="s">
        <v>1</v>
      </c>
      <c r="E10" s="4" t="s">
        <v>2</v>
      </c>
      <c r="F10" s="8" t="s">
        <v>3</v>
      </c>
      <c r="G10" s="8" t="s">
        <v>4</v>
      </c>
      <c r="H10" s="8"/>
      <c r="K10" s="7" t="s">
        <v>5</v>
      </c>
      <c r="L10" s="1"/>
    </row>
    <row r="11" spans="3:12" x14ac:dyDescent="0.35">
      <c r="C11" t="s">
        <v>6</v>
      </c>
      <c r="D11" t="s">
        <v>7</v>
      </c>
      <c r="E11" t="s">
        <v>8</v>
      </c>
      <c r="F11" s="2">
        <v>1624</v>
      </c>
      <c r="G11" s="3">
        <v>114</v>
      </c>
      <c r="H11" s="3"/>
      <c r="K11" s="5">
        <v>1</v>
      </c>
      <c r="L11" s="6" t="s">
        <v>9</v>
      </c>
    </row>
    <row r="12" spans="3:12" x14ac:dyDescent="0.35">
      <c r="C12" t="s">
        <v>10</v>
      </c>
      <c r="D12" t="s">
        <v>11</v>
      </c>
      <c r="E12" t="s">
        <v>12</v>
      </c>
      <c r="F12" s="2">
        <v>6706</v>
      </c>
      <c r="G12" s="3">
        <v>459</v>
      </c>
      <c r="H12" s="3"/>
      <c r="K12" s="5">
        <v>2</v>
      </c>
      <c r="L12" s="6" t="s">
        <v>13</v>
      </c>
    </row>
    <row r="13" spans="3:12" x14ac:dyDescent="0.35">
      <c r="C13" t="s">
        <v>14</v>
      </c>
      <c r="D13" t="s">
        <v>11</v>
      </c>
      <c r="E13" t="s">
        <v>15</v>
      </c>
      <c r="F13" s="2">
        <v>959</v>
      </c>
      <c r="G13" s="3">
        <v>147</v>
      </c>
      <c r="H13" s="3"/>
      <c r="K13" s="5">
        <v>3</v>
      </c>
      <c r="L13" s="6" t="s">
        <v>16</v>
      </c>
    </row>
    <row r="14" spans="3:12" x14ac:dyDescent="0.35">
      <c r="C14" t="s">
        <v>17</v>
      </c>
      <c r="D14" t="s">
        <v>18</v>
      </c>
      <c r="E14" t="s">
        <v>19</v>
      </c>
      <c r="F14" s="2">
        <v>9632</v>
      </c>
      <c r="G14" s="3">
        <v>288</v>
      </c>
      <c r="H14" s="3"/>
      <c r="K14" s="5">
        <v>4</v>
      </c>
      <c r="L14" s="6" t="s">
        <v>20</v>
      </c>
    </row>
    <row r="15" spans="3:12" x14ac:dyDescent="0.35">
      <c r="C15" t="s">
        <v>21</v>
      </c>
      <c r="D15" t="s">
        <v>22</v>
      </c>
      <c r="E15" t="s">
        <v>23</v>
      </c>
      <c r="F15" s="2">
        <v>2100</v>
      </c>
      <c r="G15" s="3">
        <v>414</v>
      </c>
      <c r="H15" s="3"/>
      <c r="K15" s="5">
        <v>5</v>
      </c>
      <c r="L15" s="6" t="s">
        <v>24</v>
      </c>
    </row>
    <row r="16" spans="3:12" x14ac:dyDescent="0.35">
      <c r="C16" t="s">
        <v>6</v>
      </c>
      <c r="D16" t="s">
        <v>11</v>
      </c>
      <c r="E16" t="s">
        <v>25</v>
      </c>
      <c r="F16" s="2">
        <v>8869</v>
      </c>
      <c r="G16" s="3">
        <v>432</v>
      </c>
      <c r="H16" s="3"/>
      <c r="K16" s="5">
        <v>6</v>
      </c>
      <c r="L16" s="6" t="s">
        <v>26</v>
      </c>
    </row>
    <row r="17" spans="3:13" x14ac:dyDescent="0.35">
      <c r="C17" t="s">
        <v>21</v>
      </c>
      <c r="D17" t="s">
        <v>27</v>
      </c>
      <c r="E17" t="s">
        <v>28</v>
      </c>
      <c r="F17" s="2">
        <v>2681</v>
      </c>
      <c r="G17" s="3">
        <v>54</v>
      </c>
      <c r="H17" s="3"/>
      <c r="K17" s="5">
        <v>7</v>
      </c>
      <c r="L17" s="6" t="s">
        <v>29</v>
      </c>
    </row>
    <row r="18" spans="3:13" x14ac:dyDescent="0.35">
      <c r="C18" t="s">
        <v>10</v>
      </c>
      <c r="D18" t="s">
        <v>11</v>
      </c>
      <c r="E18" t="s">
        <v>30</v>
      </c>
      <c r="F18" s="2">
        <v>5012</v>
      </c>
      <c r="G18" s="3">
        <v>210</v>
      </c>
      <c r="H18" s="3"/>
      <c r="K18" s="5">
        <v>8</v>
      </c>
      <c r="L18" s="6" t="s">
        <v>31</v>
      </c>
    </row>
    <row r="19" spans="3:13" x14ac:dyDescent="0.35">
      <c r="C19" t="s">
        <v>32</v>
      </c>
      <c r="D19" t="s">
        <v>27</v>
      </c>
      <c r="E19" t="s">
        <v>33</v>
      </c>
      <c r="F19" s="2">
        <v>1281</v>
      </c>
      <c r="G19" s="3">
        <v>75</v>
      </c>
      <c r="H19" s="3"/>
      <c r="K19" s="5">
        <v>9</v>
      </c>
      <c r="L19" s="6" t="s">
        <v>34</v>
      </c>
    </row>
    <row r="20" spans="3:13" x14ac:dyDescent="0.35">
      <c r="C20" t="s">
        <v>35</v>
      </c>
      <c r="D20" t="s">
        <v>7</v>
      </c>
      <c r="E20" t="s">
        <v>33</v>
      </c>
      <c r="F20" s="2">
        <v>4991</v>
      </c>
      <c r="G20" s="3">
        <v>12</v>
      </c>
      <c r="H20" s="3"/>
      <c r="K20" s="5">
        <v>10</v>
      </c>
      <c r="L20" s="6" t="s">
        <v>36</v>
      </c>
    </row>
    <row r="21" spans="3:13" x14ac:dyDescent="0.35">
      <c r="C21" t="s">
        <v>37</v>
      </c>
      <c r="D21" t="s">
        <v>22</v>
      </c>
      <c r="E21" t="s">
        <v>23</v>
      </c>
      <c r="F21" s="2">
        <v>1785</v>
      </c>
      <c r="G21" s="3">
        <v>462</v>
      </c>
      <c r="H21" s="3"/>
    </row>
    <row r="22" spans="3:13" x14ac:dyDescent="0.35">
      <c r="C22" t="s">
        <v>38</v>
      </c>
      <c r="D22" t="s">
        <v>7</v>
      </c>
      <c r="E22" t="s">
        <v>39</v>
      </c>
      <c r="F22" s="2">
        <v>3983</v>
      </c>
      <c r="G22" s="3">
        <v>144</v>
      </c>
      <c r="H22" s="3"/>
      <c r="L22" t="s">
        <v>2</v>
      </c>
      <c r="M22" t="s">
        <v>40</v>
      </c>
    </row>
    <row r="23" spans="3:13" x14ac:dyDescent="0.35">
      <c r="C23" t="s">
        <v>14</v>
      </c>
      <c r="D23" t="s">
        <v>27</v>
      </c>
      <c r="E23" t="s">
        <v>41</v>
      </c>
      <c r="F23" s="2">
        <v>2646</v>
      </c>
      <c r="G23" s="3">
        <v>120</v>
      </c>
      <c r="H23" s="3"/>
      <c r="L23" t="s">
        <v>42</v>
      </c>
      <c r="M23" s="9">
        <v>9.33</v>
      </c>
    </row>
    <row r="24" spans="3:13" x14ac:dyDescent="0.35">
      <c r="C24" t="s">
        <v>37</v>
      </c>
      <c r="D24" t="s">
        <v>43</v>
      </c>
      <c r="E24" t="s">
        <v>42</v>
      </c>
      <c r="F24" s="2">
        <v>252</v>
      </c>
      <c r="G24" s="3">
        <v>54</v>
      </c>
      <c r="H24" s="3"/>
      <c r="L24" t="s">
        <v>33</v>
      </c>
      <c r="M24" s="9">
        <v>11.7</v>
      </c>
    </row>
    <row r="25" spans="3:13" x14ac:dyDescent="0.35">
      <c r="C25" t="s">
        <v>38</v>
      </c>
      <c r="D25" t="s">
        <v>11</v>
      </c>
      <c r="E25" t="s">
        <v>23</v>
      </c>
      <c r="F25" s="2">
        <v>2464</v>
      </c>
      <c r="G25" s="3">
        <v>234</v>
      </c>
      <c r="H25" s="3"/>
      <c r="L25" t="s">
        <v>15</v>
      </c>
      <c r="M25" s="9">
        <v>11.88</v>
      </c>
    </row>
    <row r="26" spans="3:13" x14ac:dyDescent="0.35">
      <c r="C26" t="s">
        <v>38</v>
      </c>
      <c r="D26" t="s">
        <v>11</v>
      </c>
      <c r="E26" t="s">
        <v>44</v>
      </c>
      <c r="F26" s="2">
        <v>2114</v>
      </c>
      <c r="G26" s="3">
        <v>66</v>
      </c>
      <c r="H26" s="3"/>
      <c r="L26" t="s">
        <v>45</v>
      </c>
      <c r="M26" s="9">
        <v>11.73</v>
      </c>
    </row>
    <row r="27" spans="3:13" x14ac:dyDescent="0.35">
      <c r="C27" t="s">
        <v>21</v>
      </c>
      <c r="D27" t="s">
        <v>7</v>
      </c>
      <c r="E27" t="s">
        <v>28</v>
      </c>
      <c r="F27" s="2">
        <v>7693</v>
      </c>
      <c r="G27" s="3">
        <v>87</v>
      </c>
      <c r="H27" s="3"/>
      <c r="L27" t="s">
        <v>41</v>
      </c>
      <c r="M27" s="9">
        <v>8.7899999999999991</v>
      </c>
    </row>
    <row r="28" spans="3:13" x14ac:dyDescent="0.35">
      <c r="C28" t="s">
        <v>35</v>
      </c>
      <c r="D28" t="s">
        <v>43</v>
      </c>
      <c r="E28" t="s">
        <v>46</v>
      </c>
      <c r="F28" s="2">
        <v>15610</v>
      </c>
      <c r="G28" s="3">
        <v>339</v>
      </c>
      <c r="H28" s="3"/>
      <c r="L28" t="s">
        <v>39</v>
      </c>
      <c r="M28" s="9">
        <v>3.11</v>
      </c>
    </row>
    <row r="29" spans="3:13" x14ac:dyDescent="0.35">
      <c r="C29" t="s">
        <v>17</v>
      </c>
      <c r="D29" t="s">
        <v>43</v>
      </c>
      <c r="E29" t="s">
        <v>30</v>
      </c>
      <c r="F29" s="2">
        <v>336</v>
      </c>
      <c r="G29" s="3">
        <v>144</v>
      </c>
      <c r="H29" s="3"/>
      <c r="L29" t="s">
        <v>19</v>
      </c>
      <c r="M29" s="9">
        <v>6.47</v>
      </c>
    </row>
    <row r="30" spans="3:13" x14ac:dyDescent="0.35">
      <c r="C30" t="s">
        <v>37</v>
      </c>
      <c r="D30" t="s">
        <v>22</v>
      </c>
      <c r="E30" t="s">
        <v>46</v>
      </c>
      <c r="F30" s="2">
        <v>9443</v>
      </c>
      <c r="G30" s="3">
        <v>162</v>
      </c>
      <c r="H30" s="3"/>
      <c r="L30" t="s">
        <v>47</v>
      </c>
      <c r="M30" s="9">
        <v>7.64</v>
      </c>
    </row>
    <row r="31" spans="3:13" x14ac:dyDescent="0.35">
      <c r="C31" t="s">
        <v>14</v>
      </c>
      <c r="D31" t="s">
        <v>43</v>
      </c>
      <c r="E31" t="s">
        <v>48</v>
      </c>
      <c r="F31" s="2">
        <v>8155</v>
      </c>
      <c r="G31" s="3">
        <v>90</v>
      </c>
      <c r="H31" s="3"/>
      <c r="L31" t="s">
        <v>46</v>
      </c>
      <c r="M31" s="9">
        <v>10.62</v>
      </c>
    </row>
    <row r="32" spans="3:13" x14ac:dyDescent="0.35">
      <c r="C32" t="s">
        <v>10</v>
      </c>
      <c r="D32" t="s">
        <v>27</v>
      </c>
      <c r="E32" t="s">
        <v>48</v>
      </c>
      <c r="F32" s="2">
        <v>1701</v>
      </c>
      <c r="G32" s="3">
        <v>234</v>
      </c>
      <c r="H32" s="3"/>
      <c r="L32" t="s">
        <v>49</v>
      </c>
      <c r="M32" s="9">
        <v>9</v>
      </c>
    </row>
    <row r="33" spans="3:13" x14ac:dyDescent="0.35">
      <c r="C33" t="s">
        <v>50</v>
      </c>
      <c r="D33" t="s">
        <v>27</v>
      </c>
      <c r="E33" t="s">
        <v>30</v>
      </c>
      <c r="F33" s="2">
        <v>2205</v>
      </c>
      <c r="G33" s="3">
        <v>141</v>
      </c>
      <c r="H33" s="3"/>
      <c r="L33" t="s">
        <v>30</v>
      </c>
      <c r="M33" s="9">
        <v>9.77</v>
      </c>
    </row>
    <row r="34" spans="3:13" x14ac:dyDescent="0.35">
      <c r="C34" t="s">
        <v>10</v>
      </c>
      <c r="D34" t="s">
        <v>7</v>
      </c>
      <c r="E34" t="s">
        <v>47</v>
      </c>
      <c r="F34" s="2">
        <v>1771</v>
      </c>
      <c r="G34" s="3">
        <v>204</v>
      </c>
      <c r="H34" s="3"/>
      <c r="L34" t="s">
        <v>48</v>
      </c>
      <c r="M34" s="9">
        <v>6.49</v>
      </c>
    </row>
    <row r="35" spans="3:13" x14ac:dyDescent="0.35">
      <c r="C35" t="s">
        <v>17</v>
      </c>
      <c r="D35" t="s">
        <v>11</v>
      </c>
      <c r="E35" t="s">
        <v>45</v>
      </c>
      <c r="F35" s="2">
        <v>2114</v>
      </c>
      <c r="G35" s="3">
        <v>186</v>
      </c>
      <c r="H35" s="3"/>
      <c r="L35" t="s">
        <v>51</v>
      </c>
      <c r="M35" s="9">
        <v>4.97</v>
      </c>
    </row>
    <row r="36" spans="3:13" x14ac:dyDescent="0.35">
      <c r="C36" t="s">
        <v>17</v>
      </c>
      <c r="D36" t="s">
        <v>18</v>
      </c>
      <c r="E36" t="s">
        <v>42</v>
      </c>
      <c r="F36" s="2">
        <v>10311</v>
      </c>
      <c r="G36" s="3">
        <v>231</v>
      </c>
      <c r="H36" s="3"/>
      <c r="L36" t="s">
        <v>23</v>
      </c>
      <c r="M36" s="9">
        <v>13.15</v>
      </c>
    </row>
    <row r="37" spans="3:13" x14ac:dyDescent="0.35">
      <c r="C37" t="s">
        <v>38</v>
      </c>
      <c r="D37" t="s">
        <v>22</v>
      </c>
      <c r="E37" t="s">
        <v>41</v>
      </c>
      <c r="F37" s="2">
        <v>21</v>
      </c>
      <c r="G37" s="3">
        <v>168</v>
      </c>
      <c r="H37" s="3"/>
      <c r="L37" t="s">
        <v>52</v>
      </c>
      <c r="M37" s="9">
        <v>5.6</v>
      </c>
    </row>
    <row r="38" spans="3:13" x14ac:dyDescent="0.35">
      <c r="C38" t="s">
        <v>50</v>
      </c>
      <c r="D38" t="s">
        <v>11</v>
      </c>
      <c r="E38" t="s">
        <v>46</v>
      </c>
      <c r="F38" s="2">
        <v>1974</v>
      </c>
      <c r="G38" s="3">
        <v>195</v>
      </c>
      <c r="H38" s="3"/>
      <c r="L38" t="s">
        <v>53</v>
      </c>
      <c r="M38" s="9">
        <v>16.73</v>
      </c>
    </row>
    <row r="39" spans="3:13" x14ac:dyDescent="0.35">
      <c r="C39" t="s">
        <v>35</v>
      </c>
      <c r="D39" t="s">
        <v>18</v>
      </c>
      <c r="E39" t="s">
        <v>48</v>
      </c>
      <c r="F39" s="2">
        <v>6314</v>
      </c>
      <c r="G39" s="3">
        <v>15</v>
      </c>
      <c r="H39" s="3"/>
      <c r="L39" t="s">
        <v>54</v>
      </c>
      <c r="M39" s="9">
        <v>10.38</v>
      </c>
    </row>
    <row r="40" spans="3:13" x14ac:dyDescent="0.35">
      <c r="C40" t="s">
        <v>50</v>
      </c>
      <c r="D40" t="s">
        <v>7</v>
      </c>
      <c r="E40" t="s">
        <v>48</v>
      </c>
      <c r="F40" s="2">
        <v>4683</v>
      </c>
      <c r="G40" s="3">
        <v>30</v>
      </c>
      <c r="H40" s="3"/>
      <c r="L40" t="s">
        <v>44</v>
      </c>
      <c r="M40" s="9">
        <v>7.16</v>
      </c>
    </row>
    <row r="41" spans="3:13" x14ac:dyDescent="0.35">
      <c r="C41" t="s">
        <v>17</v>
      </c>
      <c r="D41" t="s">
        <v>7</v>
      </c>
      <c r="E41" t="s">
        <v>51</v>
      </c>
      <c r="F41" s="2">
        <v>6398</v>
      </c>
      <c r="G41" s="3">
        <v>102</v>
      </c>
      <c r="H41" s="3"/>
      <c r="L41" t="s">
        <v>8</v>
      </c>
      <c r="M41" s="9">
        <v>14.49</v>
      </c>
    </row>
    <row r="42" spans="3:13" x14ac:dyDescent="0.35">
      <c r="C42" t="s">
        <v>37</v>
      </c>
      <c r="D42" t="s">
        <v>11</v>
      </c>
      <c r="E42" t="s">
        <v>47</v>
      </c>
      <c r="F42" s="2">
        <v>553</v>
      </c>
      <c r="G42" s="3">
        <v>15</v>
      </c>
      <c r="H42" s="3"/>
      <c r="L42" t="s">
        <v>28</v>
      </c>
      <c r="M42" s="9">
        <v>5.79</v>
      </c>
    </row>
    <row r="43" spans="3:13" x14ac:dyDescent="0.35">
      <c r="C43" t="s">
        <v>10</v>
      </c>
      <c r="D43" t="s">
        <v>22</v>
      </c>
      <c r="E43" t="s">
        <v>8</v>
      </c>
      <c r="F43" s="2">
        <v>7021</v>
      </c>
      <c r="G43" s="3">
        <v>183</v>
      </c>
      <c r="H43" s="3"/>
      <c r="L43" t="s">
        <v>12</v>
      </c>
      <c r="M43" s="9">
        <v>8.65</v>
      </c>
    </row>
    <row r="44" spans="3:13" x14ac:dyDescent="0.35">
      <c r="C44" t="s">
        <v>6</v>
      </c>
      <c r="D44" t="s">
        <v>22</v>
      </c>
      <c r="E44" t="s">
        <v>30</v>
      </c>
      <c r="F44" s="2">
        <v>5817</v>
      </c>
      <c r="G44" s="3">
        <v>12</v>
      </c>
      <c r="H44" s="3"/>
      <c r="L44" t="s">
        <v>25</v>
      </c>
      <c r="M44" s="9">
        <v>12.37</v>
      </c>
    </row>
    <row r="45" spans="3:13" x14ac:dyDescent="0.35">
      <c r="C45" t="s">
        <v>17</v>
      </c>
      <c r="D45" t="s">
        <v>22</v>
      </c>
      <c r="E45" t="s">
        <v>33</v>
      </c>
      <c r="F45" s="2">
        <v>3976</v>
      </c>
      <c r="G45" s="3">
        <v>72</v>
      </c>
      <c r="H45" s="3"/>
    </row>
    <row r="46" spans="3:13" x14ac:dyDescent="0.35">
      <c r="C46" t="s">
        <v>21</v>
      </c>
      <c r="D46" t="s">
        <v>27</v>
      </c>
      <c r="E46" t="s">
        <v>53</v>
      </c>
      <c r="F46" s="2">
        <v>1134</v>
      </c>
      <c r="G46" s="3">
        <v>282</v>
      </c>
      <c r="H46" s="3"/>
    </row>
    <row r="47" spans="3:13" x14ac:dyDescent="0.35">
      <c r="C47" t="s">
        <v>37</v>
      </c>
      <c r="D47" t="s">
        <v>22</v>
      </c>
      <c r="E47" t="s">
        <v>54</v>
      </c>
      <c r="F47" s="2">
        <v>6027</v>
      </c>
      <c r="G47" s="3">
        <v>144</v>
      </c>
      <c r="H47" s="3"/>
    </row>
    <row r="48" spans="3:13" x14ac:dyDescent="0.35">
      <c r="C48" t="s">
        <v>21</v>
      </c>
      <c r="D48" t="s">
        <v>7</v>
      </c>
      <c r="E48" t="s">
        <v>41</v>
      </c>
      <c r="F48" s="2">
        <v>1904</v>
      </c>
      <c r="G48" s="3">
        <v>405</v>
      </c>
      <c r="H48" s="3"/>
    </row>
    <row r="49" spans="3:8" x14ac:dyDescent="0.35">
      <c r="C49" t="s">
        <v>32</v>
      </c>
      <c r="D49" t="s">
        <v>43</v>
      </c>
      <c r="E49" t="s">
        <v>12</v>
      </c>
      <c r="F49" s="2">
        <v>3262</v>
      </c>
      <c r="G49" s="3">
        <v>75</v>
      </c>
      <c r="H49" s="3"/>
    </row>
    <row r="50" spans="3:8" x14ac:dyDescent="0.35">
      <c r="C50" t="s">
        <v>6</v>
      </c>
      <c r="D50" t="s">
        <v>43</v>
      </c>
      <c r="E50" t="s">
        <v>53</v>
      </c>
      <c r="F50" s="2">
        <v>2289</v>
      </c>
      <c r="G50" s="3">
        <v>135</v>
      </c>
      <c r="H50" s="3"/>
    </row>
    <row r="51" spans="3:8" x14ac:dyDescent="0.35">
      <c r="C51" t="s">
        <v>35</v>
      </c>
      <c r="D51" t="s">
        <v>43</v>
      </c>
      <c r="E51" t="s">
        <v>53</v>
      </c>
      <c r="F51" s="2">
        <v>6986</v>
      </c>
      <c r="G51" s="3">
        <v>21</v>
      </c>
      <c r="H51" s="3"/>
    </row>
    <row r="52" spans="3:8" x14ac:dyDescent="0.35">
      <c r="C52" t="s">
        <v>37</v>
      </c>
      <c r="D52" t="s">
        <v>27</v>
      </c>
      <c r="E52" t="s">
        <v>48</v>
      </c>
      <c r="F52" s="2">
        <v>4417</v>
      </c>
      <c r="G52" s="3">
        <v>153</v>
      </c>
      <c r="H52" s="3"/>
    </row>
    <row r="53" spans="3:8" x14ac:dyDescent="0.35">
      <c r="C53" t="s">
        <v>21</v>
      </c>
      <c r="D53" t="s">
        <v>43</v>
      </c>
      <c r="E53" t="s">
        <v>45</v>
      </c>
      <c r="F53" s="2">
        <v>1442</v>
      </c>
      <c r="G53" s="3">
        <v>15</v>
      </c>
      <c r="H53" s="3"/>
    </row>
    <row r="54" spans="3:8" x14ac:dyDescent="0.35">
      <c r="C54" t="s">
        <v>38</v>
      </c>
      <c r="D54" t="s">
        <v>11</v>
      </c>
      <c r="E54" t="s">
        <v>33</v>
      </c>
      <c r="F54" s="2">
        <v>2415</v>
      </c>
      <c r="G54" s="3">
        <v>255</v>
      </c>
      <c r="H54" s="3"/>
    </row>
    <row r="55" spans="3:8" x14ac:dyDescent="0.35">
      <c r="C55" t="s">
        <v>37</v>
      </c>
      <c r="D55" t="s">
        <v>7</v>
      </c>
      <c r="E55" t="s">
        <v>47</v>
      </c>
      <c r="F55" s="2">
        <v>238</v>
      </c>
      <c r="G55" s="3">
        <v>18</v>
      </c>
      <c r="H55" s="3"/>
    </row>
    <row r="56" spans="3:8" x14ac:dyDescent="0.35">
      <c r="C56" t="s">
        <v>21</v>
      </c>
      <c r="D56" t="s">
        <v>7</v>
      </c>
      <c r="E56" t="s">
        <v>48</v>
      </c>
      <c r="F56" s="2">
        <v>4949</v>
      </c>
      <c r="G56" s="3">
        <v>189</v>
      </c>
      <c r="H56" s="3"/>
    </row>
    <row r="57" spans="3:8" x14ac:dyDescent="0.35">
      <c r="C57" t="s">
        <v>35</v>
      </c>
      <c r="D57" t="s">
        <v>27</v>
      </c>
      <c r="E57" t="s">
        <v>12</v>
      </c>
      <c r="F57" s="2">
        <v>5075</v>
      </c>
      <c r="G57" s="3">
        <v>21</v>
      </c>
      <c r="H57" s="3"/>
    </row>
    <row r="58" spans="3:8" x14ac:dyDescent="0.35">
      <c r="C58" t="s">
        <v>38</v>
      </c>
      <c r="D58" t="s">
        <v>18</v>
      </c>
      <c r="E58" t="s">
        <v>41</v>
      </c>
      <c r="F58" s="2">
        <v>9198</v>
      </c>
      <c r="G58" s="3">
        <v>36</v>
      </c>
      <c r="H58" s="3"/>
    </row>
    <row r="59" spans="3:8" x14ac:dyDescent="0.35">
      <c r="C59" t="s">
        <v>21</v>
      </c>
      <c r="D59" t="s">
        <v>43</v>
      </c>
      <c r="E59" t="s">
        <v>44</v>
      </c>
      <c r="F59" s="2">
        <v>3339</v>
      </c>
      <c r="G59" s="3">
        <v>75</v>
      </c>
      <c r="H59" s="3"/>
    </row>
    <row r="60" spans="3:8" x14ac:dyDescent="0.35">
      <c r="C60" t="s">
        <v>6</v>
      </c>
      <c r="D60" t="s">
        <v>43</v>
      </c>
      <c r="E60" t="s">
        <v>39</v>
      </c>
      <c r="F60" s="2">
        <v>5019</v>
      </c>
      <c r="G60" s="3">
        <v>156</v>
      </c>
      <c r="H60" s="3"/>
    </row>
    <row r="61" spans="3:8" x14ac:dyDescent="0.35">
      <c r="C61" t="s">
        <v>35</v>
      </c>
      <c r="D61" t="s">
        <v>18</v>
      </c>
      <c r="E61" t="s">
        <v>41</v>
      </c>
      <c r="F61" s="2">
        <v>16184</v>
      </c>
      <c r="G61" s="3">
        <v>39</v>
      </c>
      <c r="H61" s="3"/>
    </row>
    <row r="62" spans="3:8" x14ac:dyDescent="0.35">
      <c r="C62" t="s">
        <v>21</v>
      </c>
      <c r="D62" t="s">
        <v>18</v>
      </c>
      <c r="E62" t="s">
        <v>49</v>
      </c>
      <c r="F62" s="2">
        <v>497</v>
      </c>
      <c r="G62" s="3">
        <v>63</v>
      </c>
      <c r="H62" s="3"/>
    </row>
    <row r="63" spans="3:8" x14ac:dyDescent="0.35">
      <c r="C63" t="s">
        <v>37</v>
      </c>
      <c r="D63" t="s">
        <v>18</v>
      </c>
      <c r="E63" t="s">
        <v>44</v>
      </c>
      <c r="F63" s="2">
        <v>8211</v>
      </c>
      <c r="G63" s="3">
        <v>75</v>
      </c>
      <c r="H63" s="3"/>
    </row>
    <row r="64" spans="3:8" x14ac:dyDescent="0.35">
      <c r="C64" t="s">
        <v>37</v>
      </c>
      <c r="D64" t="s">
        <v>27</v>
      </c>
      <c r="E64" t="s">
        <v>54</v>
      </c>
      <c r="F64" s="2">
        <v>6580</v>
      </c>
      <c r="G64" s="3">
        <v>183</v>
      </c>
      <c r="H64" s="3"/>
    </row>
    <row r="65" spans="3:8" x14ac:dyDescent="0.35">
      <c r="C65" t="s">
        <v>17</v>
      </c>
      <c r="D65" t="s">
        <v>11</v>
      </c>
      <c r="E65" t="s">
        <v>42</v>
      </c>
      <c r="F65" s="2">
        <v>4760</v>
      </c>
      <c r="G65" s="3">
        <v>69</v>
      </c>
      <c r="H65" s="3"/>
    </row>
    <row r="66" spans="3:8" x14ac:dyDescent="0.35">
      <c r="C66" t="s">
        <v>6</v>
      </c>
      <c r="D66" t="s">
        <v>18</v>
      </c>
      <c r="E66" t="s">
        <v>23</v>
      </c>
      <c r="F66" s="2">
        <v>5439</v>
      </c>
      <c r="G66" s="3">
        <v>30</v>
      </c>
      <c r="H66" s="3"/>
    </row>
    <row r="67" spans="3:8" x14ac:dyDescent="0.35">
      <c r="C67" t="s">
        <v>17</v>
      </c>
      <c r="D67" t="s">
        <v>43</v>
      </c>
      <c r="E67" t="s">
        <v>39</v>
      </c>
      <c r="F67" s="2">
        <v>1463</v>
      </c>
      <c r="G67" s="3">
        <v>39</v>
      </c>
      <c r="H67" s="3"/>
    </row>
    <row r="68" spans="3:8" x14ac:dyDescent="0.35">
      <c r="C68" t="s">
        <v>38</v>
      </c>
      <c r="D68" t="s">
        <v>43</v>
      </c>
      <c r="E68" t="s">
        <v>12</v>
      </c>
      <c r="F68" s="2">
        <v>7777</v>
      </c>
      <c r="G68" s="3">
        <v>504</v>
      </c>
      <c r="H68" s="3"/>
    </row>
    <row r="69" spans="3:8" x14ac:dyDescent="0.35">
      <c r="C69" t="s">
        <v>14</v>
      </c>
      <c r="D69" t="s">
        <v>7</v>
      </c>
      <c r="E69" t="s">
        <v>44</v>
      </c>
      <c r="F69" s="2">
        <v>1085</v>
      </c>
      <c r="G69" s="3">
        <v>273</v>
      </c>
      <c r="H69" s="3"/>
    </row>
    <row r="70" spans="3:8" x14ac:dyDescent="0.35">
      <c r="C70" t="s">
        <v>35</v>
      </c>
      <c r="D70" t="s">
        <v>7</v>
      </c>
      <c r="E70" t="s">
        <v>28</v>
      </c>
      <c r="F70" s="2">
        <v>182</v>
      </c>
      <c r="G70" s="3">
        <v>48</v>
      </c>
      <c r="H70" s="3"/>
    </row>
    <row r="71" spans="3:8" x14ac:dyDescent="0.35">
      <c r="C71" t="s">
        <v>21</v>
      </c>
      <c r="D71" t="s">
        <v>43</v>
      </c>
      <c r="E71" t="s">
        <v>53</v>
      </c>
      <c r="F71" s="2">
        <v>4242</v>
      </c>
      <c r="G71" s="3">
        <v>207</v>
      </c>
      <c r="H71" s="3"/>
    </row>
    <row r="72" spans="3:8" x14ac:dyDescent="0.35">
      <c r="C72" t="s">
        <v>21</v>
      </c>
      <c r="D72" t="s">
        <v>18</v>
      </c>
      <c r="E72" t="s">
        <v>12</v>
      </c>
      <c r="F72" s="2">
        <v>6118</v>
      </c>
      <c r="G72" s="3">
        <v>9</v>
      </c>
      <c r="H72" s="3"/>
    </row>
    <row r="73" spans="3:8" x14ac:dyDescent="0.35">
      <c r="C73" t="s">
        <v>50</v>
      </c>
      <c r="D73" t="s">
        <v>18</v>
      </c>
      <c r="E73" t="s">
        <v>48</v>
      </c>
      <c r="F73" s="2">
        <v>2317</v>
      </c>
      <c r="G73" s="3">
        <v>261</v>
      </c>
      <c r="H73" s="3"/>
    </row>
    <row r="74" spans="3:8" x14ac:dyDescent="0.35">
      <c r="C74" t="s">
        <v>21</v>
      </c>
      <c r="D74" t="s">
        <v>27</v>
      </c>
      <c r="E74" t="s">
        <v>41</v>
      </c>
      <c r="F74" s="2">
        <v>938</v>
      </c>
      <c r="G74" s="3">
        <v>6</v>
      </c>
      <c r="H74" s="3"/>
    </row>
    <row r="75" spans="3:8" x14ac:dyDescent="0.35">
      <c r="C75" t="s">
        <v>10</v>
      </c>
      <c r="D75" t="s">
        <v>7</v>
      </c>
      <c r="E75" t="s">
        <v>45</v>
      </c>
      <c r="F75" s="2">
        <v>9709</v>
      </c>
      <c r="G75" s="3">
        <v>30</v>
      </c>
      <c r="H75" s="3"/>
    </row>
    <row r="76" spans="3:8" x14ac:dyDescent="0.35">
      <c r="C76" t="s">
        <v>32</v>
      </c>
      <c r="D76" t="s">
        <v>43</v>
      </c>
      <c r="E76" t="s">
        <v>46</v>
      </c>
      <c r="F76" s="2">
        <v>2205</v>
      </c>
      <c r="G76" s="3">
        <v>138</v>
      </c>
      <c r="H76" s="3"/>
    </row>
    <row r="77" spans="3:8" x14ac:dyDescent="0.35">
      <c r="C77" t="s">
        <v>32</v>
      </c>
      <c r="D77" t="s">
        <v>7</v>
      </c>
      <c r="E77" t="s">
        <v>39</v>
      </c>
      <c r="F77" s="2">
        <v>4487</v>
      </c>
      <c r="G77" s="3">
        <v>111</v>
      </c>
      <c r="H77" s="3"/>
    </row>
    <row r="78" spans="3:8" x14ac:dyDescent="0.35">
      <c r="C78" t="s">
        <v>35</v>
      </c>
      <c r="D78" t="s">
        <v>11</v>
      </c>
      <c r="E78" t="s">
        <v>19</v>
      </c>
      <c r="F78" s="2">
        <v>2415</v>
      </c>
      <c r="G78" s="3">
        <v>15</v>
      </c>
      <c r="H78" s="3"/>
    </row>
    <row r="79" spans="3:8" x14ac:dyDescent="0.35">
      <c r="C79" t="s">
        <v>6</v>
      </c>
      <c r="D79" t="s">
        <v>43</v>
      </c>
      <c r="E79" t="s">
        <v>47</v>
      </c>
      <c r="F79" s="2">
        <v>4018</v>
      </c>
      <c r="G79" s="3">
        <v>162</v>
      </c>
      <c r="H79" s="3"/>
    </row>
    <row r="80" spans="3:8" x14ac:dyDescent="0.35">
      <c r="C80" t="s">
        <v>35</v>
      </c>
      <c r="D80" t="s">
        <v>43</v>
      </c>
      <c r="E80" t="s">
        <v>47</v>
      </c>
      <c r="F80" s="2">
        <v>861</v>
      </c>
      <c r="G80" s="3">
        <v>195</v>
      </c>
      <c r="H80" s="3"/>
    </row>
    <row r="81" spans="3:8" x14ac:dyDescent="0.35">
      <c r="C81" t="s">
        <v>50</v>
      </c>
      <c r="D81" t="s">
        <v>27</v>
      </c>
      <c r="E81" t="s">
        <v>33</v>
      </c>
      <c r="F81" s="2">
        <v>5586</v>
      </c>
      <c r="G81" s="3">
        <v>525</v>
      </c>
      <c r="H81" s="3"/>
    </row>
    <row r="82" spans="3:8" x14ac:dyDescent="0.35">
      <c r="C82" t="s">
        <v>32</v>
      </c>
      <c r="D82" t="s">
        <v>43</v>
      </c>
      <c r="E82" t="s">
        <v>25</v>
      </c>
      <c r="F82" s="2">
        <v>2226</v>
      </c>
      <c r="G82" s="3">
        <v>48</v>
      </c>
      <c r="H82" s="3"/>
    </row>
    <row r="83" spans="3:8" x14ac:dyDescent="0.35">
      <c r="C83" t="s">
        <v>14</v>
      </c>
      <c r="D83" t="s">
        <v>43</v>
      </c>
      <c r="E83" t="s">
        <v>54</v>
      </c>
      <c r="F83" s="2">
        <v>14329</v>
      </c>
      <c r="G83" s="3">
        <v>150</v>
      </c>
      <c r="H83" s="3"/>
    </row>
    <row r="84" spans="3:8" x14ac:dyDescent="0.35">
      <c r="C84" t="s">
        <v>14</v>
      </c>
      <c r="D84" t="s">
        <v>43</v>
      </c>
      <c r="E84" t="s">
        <v>46</v>
      </c>
      <c r="F84" s="2">
        <v>8463</v>
      </c>
      <c r="G84" s="3">
        <v>492</v>
      </c>
      <c r="H84" s="3"/>
    </row>
    <row r="85" spans="3:8" x14ac:dyDescent="0.35">
      <c r="C85" t="s">
        <v>35</v>
      </c>
      <c r="D85" t="s">
        <v>43</v>
      </c>
      <c r="E85" t="s">
        <v>44</v>
      </c>
      <c r="F85" s="2">
        <v>2891</v>
      </c>
      <c r="G85" s="3">
        <v>102</v>
      </c>
      <c r="H85" s="3"/>
    </row>
    <row r="86" spans="3:8" x14ac:dyDescent="0.35">
      <c r="C86" t="s">
        <v>38</v>
      </c>
      <c r="D86" t="s">
        <v>18</v>
      </c>
      <c r="E86" t="s">
        <v>48</v>
      </c>
      <c r="F86" s="2">
        <v>3773</v>
      </c>
      <c r="G86" s="3">
        <v>165</v>
      </c>
      <c r="H86" s="3"/>
    </row>
    <row r="87" spans="3:8" x14ac:dyDescent="0.35">
      <c r="C87" t="s">
        <v>17</v>
      </c>
      <c r="D87" t="s">
        <v>18</v>
      </c>
      <c r="E87" t="s">
        <v>54</v>
      </c>
      <c r="F87" s="2">
        <v>854</v>
      </c>
      <c r="G87" s="3">
        <v>309</v>
      </c>
      <c r="H87" s="3"/>
    </row>
    <row r="88" spans="3:8" x14ac:dyDescent="0.35">
      <c r="C88" t="s">
        <v>21</v>
      </c>
      <c r="D88" t="s">
        <v>18</v>
      </c>
      <c r="E88" t="s">
        <v>39</v>
      </c>
      <c r="F88" s="2">
        <v>4970</v>
      </c>
      <c r="G88" s="3">
        <v>156</v>
      </c>
      <c r="H88" s="3"/>
    </row>
    <row r="89" spans="3:8" x14ac:dyDescent="0.35">
      <c r="C89" t="s">
        <v>14</v>
      </c>
      <c r="D89" t="s">
        <v>11</v>
      </c>
      <c r="E89" t="s">
        <v>52</v>
      </c>
      <c r="F89" s="2">
        <v>98</v>
      </c>
      <c r="G89" s="3">
        <v>159</v>
      </c>
      <c r="H89" s="3"/>
    </row>
    <row r="90" spans="3:8" x14ac:dyDescent="0.35">
      <c r="C90" t="s">
        <v>35</v>
      </c>
      <c r="D90" t="s">
        <v>11</v>
      </c>
      <c r="E90" t="s">
        <v>45</v>
      </c>
      <c r="F90" s="2">
        <v>13391</v>
      </c>
      <c r="G90" s="3">
        <v>201</v>
      </c>
      <c r="H90" s="3"/>
    </row>
    <row r="91" spans="3:8" x14ac:dyDescent="0.35">
      <c r="C91" t="s">
        <v>10</v>
      </c>
      <c r="D91" t="s">
        <v>22</v>
      </c>
      <c r="E91" t="s">
        <v>28</v>
      </c>
      <c r="F91" s="2">
        <v>8890</v>
      </c>
      <c r="G91" s="3">
        <v>210</v>
      </c>
      <c r="H91" s="3"/>
    </row>
    <row r="92" spans="3:8" x14ac:dyDescent="0.35">
      <c r="C92" t="s">
        <v>37</v>
      </c>
      <c r="D92" t="s">
        <v>27</v>
      </c>
      <c r="E92" t="s">
        <v>42</v>
      </c>
      <c r="F92" s="2">
        <v>56</v>
      </c>
      <c r="G92" s="3">
        <v>51</v>
      </c>
      <c r="H92" s="3"/>
    </row>
    <row r="93" spans="3:8" x14ac:dyDescent="0.35">
      <c r="C93" t="s">
        <v>38</v>
      </c>
      <c r="D93" t="s">
        <v>18</v>
      </c>
      <c r="E93" t="s">
        <v>23</v>
      </c>
      <c r="F93" s="2">
        <v>3339</v>
      </c>
      <c r="G93" s="3">
        <v>39</v>
      </c>
      <c r="H93" s="3"/>
    </row>
    <row r="94" spans="3:8" x14ac:dyDescent="0.35">
      <c r="C94" t="s">
        <v>50</v>
      </c>
      <c r="D94" t="s">
        <v>11</v>
      </c>
      <c r="E94" t="s">
        <v>19</v>
      </c>
      <c r="F94" s="2">
        <v>3808</v>
      </c>
      <c r="G94" s="3">
        <v>279</v>
      </c>
      <c r="H94" s="3"/>
    </row>
    <row r="95" spans="3:8" x14ac:dyDescent="0.35">
      <c r="C95" t="s">
        <v>50</v>
      </c>
      <c r="D95" t="s">
        <v>27</v>
      </c>
      <c r="E95" t="s">
        <v>42</v>
      </c>
      <c r="F95" s="2">
        <v>63</v>
      </c>
      <c r="G95" s="3">
        <v>123</v>
      </c>
      <c r="H95" s="3"/>
    </row>
    <row r="96" spans="3:8" x14ac:dyDescent="0.35">
      <c r="C96" t="s">
        <v>37</v>
      </c>
      <c r="D96" t="s">
        <v>22</v>
      </c>
      <c r="E96" t="s">
        <v>53</v>
      </c>
      <c r="F96" s="2">
        <v>7812</v>
      </c>
      <c r="G96" s="3">
        <v>81</v>
      </c>
      <c r="H96" s="3"/>
    </row>
    <row r="97" spans="3:8" x14ac:dyDescent="0.35">
      <c r="C97" t="s">
        <v>6</v>
      </c>
      <c r="D97" t="s">
        <v>7</v>
      </c>
      <c r="E97" t="s">
        <v>47</v>
      </c>
      <c r="F97" s="2">
        <v>7693</v>
      </c>
      <c r="G97" s="3">
        <v>21</v>
      </c>
      <c r="H97" s="3"/>
    </row>
    <row r="98" spans="3:8" x14ac:dyDescent="0.35">
      <c r="C98" t="s">
        <v>38</v>
      </c>
      <c r="D98" t="s">
        <v>18</v>
      </c>
      <c r="E98" t="s">
        <v>54</v>
      </c>
      <c r="F98" s="2">
        <v>973</v>
      </c>
      <c r="G98" s="3">
        <v>162</v>
      </c>
      <c r="H98" s="3"/>
    </row>
    <row r="99" spans="3:8" x14ac:dyDescent="0.35">
      <c r="C99" t="s">
        <v>50</v>
      </c>
      <c r="D99" t="s">
        <v>11</v>
      </c>
      <c r="E99" t="s">
        <v>49</v>
      </c>
      <c r="F99" s="2">
        <v>567</v>
      </c>
      <c r="G99" s="3">
        <v>228</v>
      </c>
      <c r="H99" s="3"/>
    </row>
    <row r="100" spans="3:8" x14ac:dyDescent="0.35">
      <c r="C100" t="s">
        <v>50</v>
      </c>
      <c r="D100" t="s">
        <v>18</v>
      </c>
      <c r="E100" t="s">
        <v>44</v>
      </c>
      <c r="F100" s="2">
        <v>2471</v>
      </c>
      <c r="G100" s="3">
        <v>342</v>
      </c>
      <c r="H100" s="3"/>
    </row>
    <row r="101" spans="3:8" x14ac:dyDescent="0.35">
      <c r="C101" t="s">
        <v>35</v>
      </c>
      <c r="D101" t="s">
        <v>27</v>
      </c>
      <c r="E101" t="s">
        <v>42</v>
      </c>
      <c r="F101" s="2">
        <v>7189</v>
      </c>
      <c r="G101" s="3">
        <v>54</v>
      </c>
      <c r="H101" s="3"/>
    </row>
    <row r="102" spans="3:8" x14ac:dyDescent="0.35">
      <c r="C102" t="s">
        <v>17</v>
      </c>
      <c r="D102" t="s">
        <v>11</v>
      </c>
      <c r="E102" t="s">
        <v>54</v>
      </c>
      <c r="F102" s="2">
        <v>7455</v>
      </c>
      <c r="G102" s="3">
        <v>216</v>
      </c>
      <c r="H102" s="3"/>
    </row>
    <row r="103" spans="3:8" x14ac:dyDescent="0.35">
      <c r="C103" t="s">
        <v>38</v>
      </c>
      <c r="D103" t="s">
        <v>43</v>
      </c>
      <c r="E103" t="s">
        <v>52</v>
      </c>
      <c r="F103" s="2">
        <v>3108</v>
      </c>
      <c r="G103" s="3">
        <v>54</v>
      </c>
      <c r="H103" s="3"/>
    </row>
    <row r="104" spans="3:8" x14ac:dyDescent="0.35">
      <c r="C104" t="s">
        <v>21</v>
      </c>
      <c r="D104" t="s">
        <v>27</v>
      </c>
      <c r="E104" t="s">
        <v>23</v>
      </c>
      <c r="F104" s="2">
        <v>469</v>
      </c>
      <c r="G104" s="3">
        <v>75</v>
      </c>
      <c r="H104" s="3"/>
    </row>
    <row r="105" spans="3:8" x14ac:dyDescent="0.35">
      <c r="C105" t="s">
        <v>14</v>
      </c>
      <c r="D105" t="s">
        <v>7</v>
      </c>
      <c r="E105" t="s">
        <v>48</v>
      </c>
      <c r="F105" s="2">
        <v>2737</v>
      </c>
      <c r="G105" s="3">
        <v>93</v>
      </c>
      <c r="H105" s="3"/>
    </row>
    <row r="106" spans="3:8" x14ac:dyDescent="0.35">
      <c r="C106" t="s">
        <v>14</v>
      </c>
      <c r="D106" t="s">
        <v>7</v>
      </c>
      <c r="E106" t="s">
        <v>23</v>
      </c>
      <c r="F106" s="2">
        <v>4305</v>
      </c>
      <c r="G106" s="3">
        <v>156</v>
      </c>
      <c r="H106" s="3"/>
    </row>
    <row r="107" spans="3:8" x14ac:dyDescent="0.35">
      <c r="C107" t="s">
        <v>14</v>
      </c>
      <c r="D107" t="s">
        <v>27</v>
      </c>
      <c r="E107" t="s">
        <v>39</v>
      </c>
      <c r="F107" s="2">
        <v>2408</v>
      </c>
      <c r="G107" s="3">
        <v>9</v>
      </c>
      <c r="H107" s="3"/>
    </row>
    <row r="108" spans="3:8" x14ac:dyDescent="0.35">
      <c r="C108" t="s">
        <v>38</v>
      </c>
      <c r="D108" t="s">
        <v>18</v>
      </c>
      <c r="E108" t="s">
        <v>47</v>
      </c>
      <c r="F108" s="2">
        <v>1281</v>
      </c>
      <c r="G108" s="3">
        <v>18</v>
      </c>
      <c r="H108" s="3"/>
    </row>
    <row r="109" spans="3:8" x14ac:dyDescent="0.35">
      <c r="C109" t="s">
        <v>6</v>
      </c>
      <c r="D109" t="s">
        <v>11</v>
      </c>
      <c r="E109" t="s">
        <v>12</v>
      </c>
      <c r="F109" s="2">
        <v>12348</v>
      </c>
      <c r="G109" s="3">
        <v>234</v>
      </c>
      <c r="H109" s="3"/>
    </row>
    <row r="110" spans="3:8" x14ac:dyDescent="0.35">
      <c r="C110" t="s">
        <v>38</v>
      </c>
      <c r="D110" t="s">
        <v>43</v>
      </c>
      <c r="E110" t="s">
        <v>54</v>
      </c>
      <c r="F110" s="2">
        <v>3689</v>
      </c>
      <c r="G110" s="3">
        <v>312</v>
      </c>
      <c r="H110" s="3"/>
    </row>
    <row r="111" spans="3:8" x14ac:dyDescent="0.35">
      <c r="C111" t="s">
        <v>32</v>
      </c>
      <c r="D111" t="s">
        <v>18</v>
      </c>
      <c r="E111" t="s">
        <v>47</v>
      </c>
      <c r="F111" s="2">
        <v>2870</v>
      </c>
      <c r="G111" s="3">
        <v>300</v>
      </c>
      <c r="H111" s="3"/>
    </row>
    <row r="112" spans="3:8" x14ac:dyDescent="0.35">
      <c r="C112" t="s">
        <v>37</v>
      </c>
      <c r="D112" t="s">
        <v>18</v>
      </c>
      <c r="E112" t="s">
        <v>53</v>
      </c>
      <c r="F112" s="2">
        <v>798</v>
      </c>
      <c r="G112" s="3">
        <v>519</v>
      </c>
      <c r="H112" s="3"/>
    </row>
    <row r="113" spans="3:8" x14ac:dyDescent="0.35">
      <c r="C113" t="s">
        <v>17</v>
      </c>
      <c r="D113" t="s">
        <v>7</v>
      </c>
      <c r="E113" t="s">
        <v>49</v>
      </c>
      <c r="F113" s="2">
        <v>2933</v>
      </c>
      <c r="G113" s="3">
        <v>9</v>
      </c>
      <c r="H113" s="3"/>
    </row>
    <row r="114" spans="3:8" x14ac:dyDescent="0.35">
      <c r="C114" t="s">
        <v>35</v>
      </c>
      <c r="D114" t="s">
        <v>11</v>
      </c>
      <c r="E114" t="s">
        <v>15</v>
      </c>
      <c r="F114" s="2">
        <v>2744</v>
      </c>
      <c r="G114" s="3">
        <v>9</v>
      </c>
      <c r="H114" s="3"/>
    </row>
    <row r="115" spans="3:8" x14ac:dyDescent="0.35">
      <c r="C115" t="s">
        <v>6</v>
      </c>
      <c r="D115" t="s">
        <v>18</v>
      </c>
      <c r="E115" t="s">
        <v>25</v>
      </c>
      <c r="F115" s="2">
        <v>9772</v>
      </c>
      <c r="G115" s="3">
        <v>90</v>
      </c>
      <c r="H115" s="3"/>
    </row>
    <row r="116" spans="3:8" x14ac:dyDescent="0.35">
      <c r="C116" t="s">
        <v>32</v>
      </c>
      <c r="D116" t="s">
        <v>43</v>
      </c>
      <c r="E116" t="s">
        <v>23</v>
      </c>
      <c r="F116" s="2">
        <v>1568</v>
      </c>
      <c r="G116" s="3">
        <v>96</v>
      </c>
      <c r="H116" s="3"/>
    </row>
    <row r="117" spans="3:8" x14ac:dyDescent="0.35">
      <c r="C117" t="s">
        <v>37</v>
      </c>
      <c r="D117" t="s">
        <v>18</v>
      </c>
      <c r="E117" t="s">
        <v>41</v>
      </c>
      <c r="F117" s="2">
        <v>11417</v>
      </c>
      <c r="G117" s="3">
        <v>21</v>
      </c>
      <c r="H117" s="3"/>
    </row>
    <row r="118" spans="3:8" x14ac:dyDescent="0.35">
      <c r="C118" t="s">
        <v>6</v>
      </c>
      <c r="D118" t="s">
        <v>43</v>
      </c>
      <c r="E118" t="s">
        <v>52</v>
      </c>
      <c r="F118" s="2">
        <v>6748</v>
      </c>
      <c r="G118" s="3">
        <v>48</v>
      </c>
      <c r="H118" s="3"/>
    </row>
    <row r="119" spans="3:8" x14ac:dyDescent="0.35">
      <c r="C119" t="s">
        <v>50</v>
      </c>
      <c r="D119" t="s">
        <v>18</v>
      </c>
      <c r="E119" t="s">
        <v>53</v>
      </c>
      <c r="F119" s="2">
        <v>1407</v>
      </c>
      <c r="G119" s="3">
        <v>72</v>
      </c>
      <c r="H119" s="3"/>
    </row>
    <row r="120" spans="3:8" x14ac:dyDescent="0.35">
      <c r="C120" t="s">
        <v>10</v>
      </c>
      <c r="D120" t="s">
        <v>11</v>
      </c>
      <c r="E120" t="s">
        <v>44</v>
      </c>
      <c r="F120" s="2">
        <v>2023</v>
      </c>
      <c r="G120" s="3">
        <v>168</v>
      </c>
      <c r="H120" s="3"/>
    </row>
    <row r="121" spans="3:8" x14ac:dyDescent="0.35">
      <c r="C121" t="s">
        <v>35</v>
      </c>
      <c r="D121" t="s">
        <v>22</v>
      </c>
      <c r="E121" t="s">
        <v>52</v>
      </c>
      <c r="F121" s="2">
        <v>5236</v>
      </c>
      <c r="G121" s="3">
        <v>51</v>
      </c>
      <c r="H121" s="3"/>
    </row>
    <row r="122" spans="3:8" x14ac:dyDescent="0.35">
      <c r="C122" t="s">
        <v>17</v>
      </c>
      <c r="D122" t="s">
        <v>18</v>
      </c>
      <c r="E122" t="s">
        <v>47</v>
      </c>
      <c r="F122" s="2">
        <v>1925</v>
      </c>
      <c r="G122" s="3">
        <v>192</v>
      </c>
      <c r="H122" s="3"/>
    </row>
    <row r="123" spans="3:8" x14ac:dyDescent="0.35">
      <c r="C123" t="s">
        <v>32</v>
      </c>
      <c r="D123" t="s">
        <v>7</v>
      </c>
      <c r="E123" t="s">
        <v>33</v>
      </c>
      <c r="F123" s="2">
        <v>6608</v>
      </c>
      <c r="G123" s="3">
        <v>225</v>
      </c>
      <c r="H123" s="3"/>
    </row>
    <row r="124" spans="3:8" x14ac:dyDescent="0.35">
      <c r="C124" t="s">
        <v>21</v>
      </c>
      <c r="D124" t="s">
        <v>43</v>
      </c>
      <c r="E124" t="s">
        <v>52</v>
      </c>
      <c r="F124" s="2">
        <v>8008</v>
      </c>
      <c r="G124" s="3">
        <v>456</v>
      </c>
      <c r="H124" s="3"/>
    </row>
    <row r="125" spans="3:8" x14ac:dyDescent="0.35">
      <c r="C125" t="s">
        <v>50</v>
      </c>
      <c r="D125" t="s">
        <v>43</v>
      </c>
      <c r="E125" t="s">
        <v>23</v>
      </c>
      <c r="F125" s="2">
        <v>1428</v>
      </c>
      <c r="G125" s="3">
        <v>93</v>
      </c>
      <c r="H125" s="3"/>
    </row>
    <row r="126" spans="3:8" x14ac:dyDescent="0.35">
      <c r="C126" t="s">
        <v>21</v>
      </c>
      <c r="D126" t="s">
        <v>43</v>
      </c>
      <c r="E126" t="s">
        <v>15</v>
      </c>
      <c r="F126" s="2">
        <v>525</v>
      </c>
      <c r="G126" s="3">
        <v>48</v>
      </c>
      <c r="H126" s="3"/>
    </row>
    <row r="127" spans="3:8" x14ac:dyDescent="0.35">
      <c r="C127" t="s">
        <v>21</v>
      </c>
      <c r="D127" t="s">
        <v>7</v>
      </c>
      <c r="E127" t="s">
        <v>19</v>
      </c>
      <c r="F127" s="2">
        <v>1505</v>
      </c>
      <c r="G127" s="3">
        <v>102</v>
      </c>
      <c r="H127" s="3"/>
    </row>
    <row r="128" spans="3:8" x14ac:dyDescent="0.35">
      <c r="C128" t="s">
        <v>32</v>
      </c>
      <c r="D128" t="s">
        <v>11</v>
      </c>
      <c r="E128" t="s">
        <v>8</v>
      </c>
      <c r="F128" s="2">
        <v>6755</v>
      </c>
      <c r="G128" s="3">
        <v>252</v>
      </c>
      <c r="H128" s="3"/>
    </row>
    <row r="129" spans="3:8" x14ac:dyDescent="0.35">
      <c r="C129" t="s">
        <v>37</v>
      </c>
      <c r="D129" t="s">
        <v>7</v>
      </c>
      <c r="E129" t="s">
        <v>19</v>
      </c>
      <c r="F129" s="2">
        <v>11571</v>
      </c>
      <c r="G129" s="3">
        <v>138</v>
      </c>
      <c r="H129" s="3"/>
    </row>
    <row r="130" spans="3:8" x14ac:dyDescent="0.35">
      <c r="C130" t="s">
        <v>6</v>
      </c>
      <c r="D130" t="s">
        <v>27</v>
      </c>
      <c r="E130" t="s">
        <v>23</v>
      </c>
      <c r="F130" s="2">
        <v>2541</v>
      </c>
      <c r="G130" s="3">
        <v>90</v>
      </c>
      <c r="H130" s="3"/>
    </row>
    <row r="131" spans="3:8" x14ac:dyDescent="0.35">
      <c r="C131" t="s">
        <v>17</v>
      </c>
      <c r="D131" t="s">
        <v>7</v>
      </c>
      <c r="E131" t="s">
        <v>8</v>
      </c>
      <c r="F131" s="2">
        <v>1526</v>
      </c>
      <c r="G131" s="3">
        <v>240</v>
      </c>
      <c r="H131" s="3"/>
    </row>
    <row r="132" spans="3:8" x14ac:dyDescent="0.35">
      <c r="C132" t="s">
        <v>6</v>
      </c>
      <c r="D132" t="s">
        <v>27</v>
      </c>
      <c r="E132" t="s">
        <v>15</v>
      </c>
      <c r="F132" s="2">
        <v>6125</v>
      </c>
      <c r="G132" s="3">
        <v>102</v>
      </c>
      <c r="H132" s="3"/>
    </row>
    <row r="133" spans="3:8" x14ac:dyDescent="0.35">
      <c r="C133" t="s">
        <v>17</v>
      </c>
      <c r="D133" t="s">
        <v>11</v>
      </c>
      <c r="E133" t="s">
        <v>53</v>
      </c>
      <c r="F133" s="2">
        <v>847</v>
      </c>
      <c r="G133" s="3">
        <v>129</v>
      </c>
      <c r="H133" s="3"/>
    </row>
    <row r="134" spans="3:8" x14ac:dyDescent="0.35">
      <c r="C134" t="s">
        <v>10</v>
      </c>
      <c r="D134" t="s">
        <v>11</v>
      </c>
      <c r="E134" t="s">
        <v>53</v>
      </c>
      <c r="F134" s="2">
        <v>4753</v>
      </c>
      <c r="G134" s="3">
        <v>300</v>
      </c>
      <c r="H134" s="3"/>
    </row>
    <row r="135" spans="3:8" x14ac:dyDescent="0.35">
      <c r="C135" t="s">
        <v>21</v>
      </c>
      <c r="D135" t="s">
        <v>27</v>
      </c>
      <c r="E135" t="s">
        <v>25</v>
      </c>
      <c r="F135" s="2">
        <v>959</v>
      </c>
      <c r="G135" s="3">
        <v>135</v>
      </c>
      <c r="H135" s="3"/>
    </row>
    <row r="136" spans="3:8" x14ac:dyDescent="0.35">
      <c r="C136" t="s">
        <v>32</v>
      </c>
      <c r="D136" t="s">
        <v>11</v>
      </c>
      <c r="E136" t="s">
        <v>51</v>
      </c>
      <c r="F136" s="2">
        <v>2793</v>
      </c>
      <c r="G136" s="3">
        <v>114</v>
      </c>
      <c r="H136" s="3"/>
    </row>
    <row r="137" spans="3:8" x14ac:dyDescent="0.35">
      <c r="C137" t="s">
        <v>32</v>
      </c>
      <c r="D137" t="s">
        <v>11</v>
      </c>
      <c r="E137" t="s">
        <v>33</v>
      </c>
      <c r="F137" s="2">
        <v>4606</v>
      </c>
      <c r="G137" s="3">
        <v>63</v>
      </c>
      <c r="H137" s="3"/>
    </row>
    <row r="138" spans="3:8" x14ac:dyDescent="0.35">
      <c r="C138" t="s">
        <v>32</v>
      </c>
      <c r="D138" t="s">
        <v>18</v>
      </c>
      <c r="E138" t="s">
        <v>44</v>
      </c>
      <c r="F138" s="2">
        <v>5551</v>
      </c>
      <c r="G138" s="3">
        <v>252</v>
      </c>
      <c r="H138" s="3"/>
    </row>
    <row r="139" spans="3:8" x14ac:dyDescent="0.35">
      <c r="C139" t="s">
        <v>50</v>
      </c>
      <c r="D139" t="s">
        <v>18</v>
      </c>
      <c r="E139" t="s">
        <v>12</v>
      </c>
      <c r="F139" s="2">
        <v>6657</v>
      </c>
      <c r="G139" s="3">
        <v>303</v>
      </c>
      <c r="H139" s="3"/>
    </row>
    <row r="140" spans="3:8" x14ac:dyDescent="0.35">
      <c r="C140" t="s">
        <v>32</v>
      </c>
      <c r="D140" t="s">
        <v>22</v>
      </c>
      <c r="E140" t="s">
        <v>39</v>
      </c>
      <c r="F140" s="2">
        <v>4438</v>
      </c>
      <c r="G140" s="3">
        <v>246</v>
      </c>
      <c r="H140" s="3"/>
    </row>
    <row r="141" spans="3:8" x14ac:dyDescent="0.35">
      <c r="C141" t="s">
        <v>10</v>
      </c>
      <c r="D141" t="s">
        <v>27</v>
      </c>
      <c r="E141" t="s">
        <v>30</v>
      </c>
      <c r="F141" s="2">
        <v>168</v>
      </c>
      <c r="G141" s="3">
        <v>84</v>
      </c>
      <c r="H141" s="3"/>
    </row>
    <row r="142" spans="3:8" x14ac:dyDescent="0.35">
      <c r="C142" t="s">
        <v>32</v>
      </c>
      <c r="D142" t="s">
        <v>43</v>
      </c>
      <c r="E142" t="s">
        <v>39</v>
      </c>
      <c r="F142" s="2">
        <v>7777</v>
      </c>
      <c r="G142" s="3">
        <v>39</v>
      </c>
      <c r="H142" s="3"/>
    </row>
    <row r="143" spans="3:8" x14ac:dyDescent="0.35">
      <c r="C143" t="s">
        <v>35</v>
      </c>
      <c r="D143" t="s">
        <v>18</v>
      </c>
      <c r="E143" t="s">
        <v>39</v>
      </c>
      <c r="F143" s="2">
        <v>3339</v>
      </c>
      <c r="G143" s="3">
        <v>348</v>
      </c>
      <c r="H143" s="3"/>
    </row>
    <row r="144" spans="3:8" x14ac:dyDescent="0.35">
      <c r="C144" t="s">
        <v>32</v>
      </c>
      <c r="D144" t="s">
        <v>7</v>
      </c>
      <c r="E144" t="s">
        <v>25</v>
      </c>
      <c r="F144" s="2">
        <v>6391</v>
      </c>
      <c r="G144" s="3">
        <v>48</v>
      </c>
      <c r="H144" s="3"/>
    </row>
    <row r="145" spans="3:8" x14ac:dyDescent="0.35">
      <c r="C145" t="s">
        <v>35</v>
      </c>
      <c r="D145" t="s">
        <v>7</v>
      </c>
      <c r="E145" t="s">
        <v>30</v>
      </c>
      <c r="F145" s="2">
        <v>518</v>
      </c>
      <c r="G145" s="3">
        <v>75</v>
      </c>
      <c r="H145" s="3"/>
    </row>
    <row r="146" spans="3:8" x14ac:dyDescent="0.35">
      <c r="C146" t="s">
        <v>32</v>
      </c>
      <c r="D146" t="s">
        <v>27</v>
      </c>
      <c r="E146" t="s">
        <v>54</v>
      </c>
      <c r="F146" s="2">
        <v>5677</v>
      </c>
      <c r="G146" s="3">
        <v>258</v>
      </c>
      <c r="H146" s="3"/>
    </row>
    <row r="147" spans="3:8" x14ac:dyDescent="0.35">
      <c r="C147" t="s">
        <v>21</v>
      </c>
      <c r="D147" t="s">
        <v>22</v>
      </c>
      <c r="E147" t="s">
        <v>39</v>
      </c>
      <c r="F147" s="2">
        <v>6048</v>
      </c>
      <c r="G147" s="3">
        <v>27</v>
      </c>
      <c r="H147" s="3"/>
    </row>
    <row r="148" spans="3:8" x14ac:dyDescent="0.35">
      <c r="C148" t="s">
        <v>10</v>
      </c>
      <c r="D148" t="s">
        <v>27</v>
      </c>
      <c r="E148" t="s">
        <v>12</v>
      </c>
      <c r="F148" s="2">
        <v>3752</v>
      </c>
      <c r="G148" s="3">
        <v>213</v>
      </c>
      <c r="H148" s="3"/>
    </row>
    <row r="149" spans="3:8" x14ac:dyDescent="0.35">
      <c r="C149" t="s">
        <v>35</v>
      </c>
      <c r="D149" t="s">
        <v>11</v>
      </c>
      <c r="E149" t="s">
        <v>44</v>
      </c>
      <c r="F149" s="2">
        <v>4480</v>
      </c>
      <c r="G149" s="3">
        <v>357</v>
      </c>
      <c r="H149" s="3"/>
    </row>
    <row r="150" spans="3:8" x14ac:dyDescent="0.35">
      <c r="C150" t="s">
        <v>14</v>
      </c>
      <c r="D150" t="s">
        <v>7</v>
      </c>
      <c r="E150" t="s">
        <v>15</v>
      </c>
      <c r="F150" s="2">
        <v>259</v>
      </c>
      <c r="G150" s="3">
        <v>207</v>
      </c>
      <c r="H150" s="3"/>
    </row>
    <row r="151" spans="3:8" x14ac:dyDescent="0.35">
      <c r="C151" t="s">
        <v>10</v>
      </c>
      <c r="D151" t="s">
        <v>7</v>
      </c>
      <c r="E151" t="s">
        <v>8</v>
      </c>
      <c r="F151" s="2">
        <v>42</v>
      </c>
      <c r="G151" s="3">
        <v>150</v>
      </c>
      <c r="H151" s="3"/>
    </row>
    <row r="152" spans="3:8" x14ac:dyDescent="0.35">
      <c r="C152" t="s">
        <v>17</v>
      </c>
      <c r="D152" t="s">
        <v>18</v>
      </c>
      <c r="E152" t="s">
        <v>52</v>
      </c>
      <c r="F152" s="2">
        <v>98</v>
      </c>
      <c r="G152" s="3">
        <v>204</v>
      </c>
      <c r="H152" s="3"/>
    </row>
    <row r="153" spans="3:8" x14ac:dyDescent="0.35">
      <c r="C153" t="s">
        <v>32</v>
      </c>
      <c r="D153" t="s">
        <v>11</v>
      </c>
      <c r="E153" t="s">
        <v>53</v>
      </c>
      <c r="F153" s="2">
        <v>2478</v>
      </c>
      <c r="G153" s="3">
        <v>21</v>
      </c>
      <c r="H153" s="3"/>
    </row>
    <row r="154" spans="3:8" x14ac:dyDescent="0.35">
      <c r="C154" t="s">
        <v>17</v>
      </c>
      <c r="D154" t="s">
        <v>43</v>
      </c>
      <c r="E154" t="s">
        <v>25</v>
      </c>
      <c r="F154" s="2">
        <v>7847</v>
      </c>
      <c r="G154" s="3">
        <v>174</v>
      </c>
      <c r="H154" s="3"/>
    </row>
    <row r="155" spans="3:8" x14ac:dyDescent="0.35">
      <c r="C155" t="s">
        <v>37</v>
      </c>
      <c r="D155" t="s">
        <v>7</v>
      </c>
      <c r="E155" t="s">
        <v>39</v>
      </c>
      <c r="F155" s="2">
        <v>9926</v>
      </c>
      <c r="G155" s="3">
        <v>201</v>
      </c>
      <c r="H155" s="3"/>
    </row>
    <row r="156" spans="3:8" x14ac:dyDescent="0.35">
      <c r="C156" t="s">
        <v>10</v>
      </c>
      <c r="D156" t="s">
        <v>27</v>
      </c>
      <c r="E156" t="s">
        <v>42</v>
      </c>
      <c r="F156" s="2">
        <v>819</v>
      </c>
      <c r="G156" s="3">
        <v>510</v>
      </c>
      <c r="H156" s="3"/>
    </row>
    <row r="157" spans="3:8" x14ac:dyDescent="0.35">
      <c r="C157" t="s">
        <v>21</v>
      </c>
      <c r="D157" t="s">
        <v>22</v>
      </c>
      <c r="E157" t="s">
        <v>44</v>
      </c>
      <c r="F157" s="2">
        <v>3052</v>
      </c>
      <c r="G157" s="3">
        <v>378</v>
      </c>
      <c r="H157" s="3"/>
    </row>
    <row r="158" spans="3:8" x14ac:dyDescent="0.35">
      <c r="C158" t="s">
        <v>14</v>
      </c>
      <c r="D158" t="s">
        <v>43</v>
      </c>
      <c r="E158" t="s">
        <v>49</v>
      </c>
      <c r="F158" s="2">
        <v>6832</v>
      </c>
      <c r="G158" s="3">
        <v>27</v>
      </c>
      <c r="H158" s="3"/>
    </row>
    <row r="159" spans="3:8" x14ac:dyDescent="0.35">
      <c r="C159" t="s">
        <v>37</v>
      </c>
      <c r="D159" t="s">
        <v>22</v>
      </c>
      <c r="E159" t="s">
        <v>41</v>
      </c>
      <c r="F159" s="2">
        <v>2016</v>
      </c>
      <c r="G159" s="3">
        <v>117</v>
      </c>
      <c r="H159" s="3"/>
    </row>
    <row r="160" spans="3:8" x14ac:dyDescent="0.35">
      <c r="C160" t="s">
        <v>21</v>
      </c>
      <c r="D160" t="s">
        <v>27</v>
      </c>
      <c r="E160" t="s">
        <v>49</v>
      </c>
      <c r="F160" s="2">
        <v>7322</v>
      </c>
      <c r="G160" s="3">
        <v>36</v>
      </c>
      <c r="H160" s="3"/>
    </row>
    <row r="161" spans="3:8" x14ac:dyDescent="0.35">
      <c r="C161" t="s">
        <v>10</v>
      </c>
      <c r="D161" t="s">
        <v>11</v>
      </c>
      <c r="E161" t="s">
        <v>25</v>
      </c>
      <c r="F161" s="2">
        <v>357</v>
      </c>
      <c r="G161" s="3">
        <v>126</v>
      </c>
      <c r="H161" s="3"/>
    </row>
    <row r="162" spans="3:8" x14ac:dyDescent="0.35">
      <c r="C162" t="s">
        <v>14</v>
      </c>
      <c r="D162" t="s">
        <v>22</v>
      </c>
      <c r="E162" t="s">
        <v>23</v>
      </c>
      <c r="F162" s="2">
        <v>3192</v>
      </c>
      <c r="G162" s="3">
        <v>72</v>
      </c>
      <c r="H162" s="3"/>
    </row>
    <row r="163" spans="3:8" x14ac:dyDescent="0.35">
      <c r="C163" t="s">
        <v>32</v>
      </c>
      <c r="D163" t="s">
        <v>18</v>
      </c>
      <c r="E163" t="s">
        <v>30</v>
      </c>
      <c r="F163" s="2">
        <v>8435</v>
      </c>
      <c r="G163" s="3">
        <v>42</v>
      </c>
      <c r="H163" s="3"/>
    </row>
    <row r="164" spans="3:8" x14ac:dyDescent="0.35">
      <c r="C164" t="s">
        <v>6</v>
      </c>
      <c r="D164" t="s">
        <v>22</v>
      </c>
      <c r="E164" t="s">
        <v>44</v>
      </c>
      <c r="F164" s="2">
        <v>0</v>
      </c>
      <c r="G164" s="3">
        <v>135</v>
      </c>
      <c r="H164" s="3"/>
    </row>
    <row r="165" spans="3:8" x14ac:dyDescent="0.35">
      <c r="C165" t="s">
        <v>32</v>
      </c>
      <c r="D165" t="s">
        <v>43</v>
      </c>
      <c r="E165" t="s">
        <v>51</v>
      </c>
      <c r="F165" s="2">
        <v>8862</v>
      </c>
      <c r="G165" s="3">
        <v>189</v>
      </c>
      <c r="H165" s="3"/>
    </row>
    <row r="166" spans="3:8" x14ac:dyDescent="0.35">
      <c r="C166" t="s">
        <v>21</v>
      </c>
      <c r="D166" t="s">
        <v>7</v>
      </c>
      <c r="E166" t="s">
        <v>54</v>
      </c>
      <c r="F166" s="2">
        <v>3556</v>
      </c>
      <c r="G166" s="3">
        <v>459</v>
      </c>
      <c r="H166" s="3"/>
    </row>
    <row r="167" spans="3:8" x14ac:dyDescent="0.35">
      <c r="C167" t="s">
        <v>35</v>
      </c>
      <c r="D167" t="s">
        <v>43</v>
      </c>
      <c r="E167" t="s">
        <v>45</v>
      </c>
      <c r="F167" s="2">
        <v>7280</v>
      </c>
      <c r="G167" s="3">
        <v>201</v>
      </c>
      <c r="H167" s="3"/>
    </row>
    <row r="168" spans="3:8" x14ac:dyDescent="0.35">
      <c r="C168" t="s">
        <v>21</v>
      </c>
      <c r="D168" t="s">
        <v>43</v>
      </c>
      <c r="E168" t="s">
        <v>8</v>
      </c>
      <c r="F168" s="2">
        <v>3402</v>
      </c>
      <c r="G168" s="3">
        <v>366</v>
      </c>
      <c r="H168" s="3"/>
    </row>
    <row r="169" spans="3:8" x14ac:dyDescent="0.35">
      <c r="C169" t="s">
        <v>38</v>
      </c>
      <c r="D169" t="s">
        <v>7</v>
      </c>
      <c r="E169" t="s">
        <v>44</v>
      </c>
      <c r="F169" s="2">
        <v>4592</v>
      </c>
      <c r="G169" s="3">
        <v>324</v>
      </c>
      <c r="H169" s="3"/>
    </row>
    <row r="170" spans="3:8" x14ac:dyDescent="0.35">
      <c r="C170" t="s">
        <v>14</v>
      </c>
      <c r="D170" t="s">
        <v>11</v>
      </c>
      <c r="E170" t="s">
        <v>45</v>
      </c>
      <c r="F170" s="2">
        <v>7833</v>
      </c>
      <c r="G170" s="3">
        <v>243</v>
      </c>
      <c r="H170" s="3"/>
    </row>
    <row r="171" spans="3:8" x14ac:dyDescent="0.35">
      <c r="C171" t="s">
        <v>37</v>
      </c>
      <c r="D171" t="s">
        <v>22</v>
      </c>
      <c r="E171" t="s">
        <v>49</v>
      </c>
      <c r="F171" s="2">
        <v>7651</v>
      </c>
      <c r="G171" s="3">
        <v>213</v>
      </c>
      <c r="H171" s="3"/>
    </row>
    <row r="172" spans="3:8" x14ac:dyDescent="0.35">
      <c r="C172" t="s">
        <v>6</v>
      </c>
      <c r="D172" t="s">
        <v>11</v>
      </c>
      <c r="E172" t="s">
        <v>8</v>
      </c>
      <c r="F172" s="2">
        <v>2275</v>
      </c>
      <c r="G172" s="3">
        <v>447</v>
      </c>
      <c r="H172" s="3"/>
    </row>
    <row r="173" spans="3:8" x14ac:dyDescent="0.35">
      <c r="C173" t="s">
        <v>6</v>
      </c>
      <c r="D173" t="s">
        <v>27</v>
      </c>
      <c r="E173" t="s">
        <v>42</v>
      </c>
      <c r="F173" s="2">
        <v>5670</v>
      </c>
      <c r="G173" s="3">
        <v>297</v>
      </c>
      <c r="H173" s="3"/>
    </row>
    <row r="174" spans="3:8" x14ac:dyDescent="0.35">
      <c r="C174" t="s">
        <v>32</v>
      </c>
      <c r="D174" t="s">
        <v>11</v>
      </c>
      <c r="E174" t="s">
        <v>41</v>
      </c>
      <c r="F174" s="2">
        <v>2135</v>
      </c>
      <c r="G174" s="3">
        <v>27</v>
      </c>
      <c r="H174" s="3"/>
    </row>
    <row r="175" spans="3:8" x14ac:dyDescent="0.35">
      <c r="C175" t="s">
        <v>6</v>
      </c>
      <c r="D175" t="s">
        <v>43</v>
      </c>
      <c r="E175" t="s">
        <v>48</v>
      </c>
      <c r="F175" s="2">
        <v>2779</v>
      </c>
      <c r="G175" s="3">
        <v>75</v>
      </c>
      <c r="H175" s="3"/>
    </row>
    <row r="176" spans="3:8" x14ac:dyDescent="0.35">
      <c r="C176" t="s">
        <v>50</v>
      </c>
      <c r="D176" t="s">
        <v>22</v>
      </c>
      <c r="E176" t="s">
        <v>25</v>
      </c>
      <c r="F176" s="2">
        <v>12950</v>
      </c>
      <c r="G176" s="3">
        <v>30</v>
      </c>
      <c r="H176" s="3"/>
    </row>
    <row r="177" spans="3:8" x14ac:dyDescent="0.35">
      <c r="C177" t="s">
        <v>32</v>
      </c>
      <c r="D177" t="s">
        <v>18</v>
      </c>
      <c r="E177" t="s">
        <v>19</v>
      </c>
      <c r="F177" s="2">
        <v>2646</v>
      </c>
      <c r="G177" s="3">
        <v>177</v>
      </c>
      <c r="H177" s="3"/>
    </row>
    <row r="178" spans="3:8" x14ac:dyDescent="0.35">
      <c r="C178" t="s">
        <v>6</v>
      </c>
      <c r="D178" t="s">
        <v>43</v>
      </c>
      <c r="E178" t="s">
        <v>25</v>
      </c>
      <c r="F178" s="2">
        <v>3794</v>
      </c>
      <c r="G178" s="3">
        <v>159</v>
      </c>
      <c r="H178" s="3"/>
    </row>
    <row r="179" spans="3:8" x14ac:dyDescent="0.35">
      <c r="C179" t="s">
        <v>38</v>
      </c>
      <c r="D179" t="s">
        <v>11</v>
      </c>
      <c r="E179" t="s">
        <v>25</v>
      </c>
      <c r="F179" s="2">
        <v>819</v>
      </c>
      <c r="G179" s="3">
        <v>306</v>
      </c>
      <c r="H179" s="3"/>
    </row>
    <row r="180" spans="3:8" x14ac:dyDescent="0.35">
      <c r="C180" t="s">
        <v>38</v>
      </c>
      <c r="D180" t="s">
        <v>43</v>
      </c>
      <c r="E180" t="s">
        <v>46</v>
      </c>
      <c r="F180" s="2">
        <v>2583</v>
      </c>
      <c r="G180" s="3">
        <v>18</v>
      </c>
      <c r="H180" s="3"/>
    </row>
    <row r="181" spans="3:8" x14ac:dyDescent="0.35">
      <c r="C181" t="s">
        <v>32</v>
      </c>
      <c r="D181" t="s">
        <v>11</v>
      </c>
      <c r="E181" t="s">
        <v>47</v>
      </c>
      <c r="F181" s="2">
        <v>4585</v>
      </c>
      <c r="G181" s="3">
        <v>240</v>
      </c>
      <c r="H181" s="3"/>
    </row>
    <row r="182" spans="3:8" x14ac:dyDescent="0.35">
      <c r="C182" t="s">
        <v>35</v>
      </c>
      <c r="D182" t="s">
        <v>43</v>
      </c>
      <c r="E182" t="s">
        <v>25</v>
      </c>
      <c r="F182" s="2">
        <v>1652</v>
      </c>
      <c r="G182" s="3">
        <v>93</v>
      </c>
      <c r="H182" s="3"/>
    </row>
    <row r="183" spans="3:8" x14ac:dyDescent="0.35">
      <c r="C183" t="s">
        <v>50</v>
      </c>
      <c r="D183" t="s">
        <v>43</v>
      </c>
      <c r="E183" t="s">
        <v>52</v>
      </c>
      <c r="F183" s="2">
        <v>4991</v>
      </c>
      <c r="G183" s="3">
        <v>9</v>
      </c>
      <c r="H183" s="3"/>
    </row>
    <row r="184" spans="3:8" x14ac:dyDescent="0.35">
      <c r="C184" t="s">
        <v>10</v>
      </c>
      <c r="D184" t="s">
        <v>43</v>
      </c>
      <c r="E184" t="s">
        <v>41</v>
      </c>
      <c r="F184" s="2">
        <v>2009</v>
      </c>
      <c r="G184" s="3">
        <v>219</v>
      </c>
      <c r="H184" s="3"/>
    </row>
    <row r="185" spans="3:8" x14ac:dyDescent="0.35">
      <c r="C185" t="s">
        <v>37</v>
      </c>
      <c r="D185" t="s">
        <v>22</v>
      </c>
      <c r="E185" t="s">
        <v>30</v>
      </c>
      <c r="F185" s="2">
        <v>1568</v>
      </c>
      <c r="G185" s="3">
        <v>141</v>
      </c>
      <c r="H185" s="3"/>
    </row>
    <row r="186" spans="3:8" x14ac:dyDescent="0.35">
      <c r="C186" t="s">
        <v>17</v>
      </c>
      <c r="D186" t="s">
        <v>7</v>
      </c>
      <c r="E186" t="s">
        <v>46</v>
      </c>
      <c r="F186" s="2">
        <v>3388</v>
      </c>
      <c r="G186" s="3">
        <v>123</v>
      </c>
      <c r="H186" s="3"/>
    </row>
    <row r="187" spans="3:8" x14ac:dyDescent="0.35">
      <c r="C187" t="s">
        <v>6</v>
      </c>
      <c r="D187" t="s">
        <v>27</v>
      </c>
      <c r="E187" t="s">
        <v>51</v>
      </c>
      <c r="F187" s="2">
        <v>623</v>
      </c>
      <c r="G187" s="3">
        <v>51</v>
      </c>
      <c r="H187" s="3"/>
    </row>
    <row r="188" spans="3:8" x14ac:dyDescent="0.35">
      <c r="C188" t="s">
        <v>21</v>
      </c>
      <c r="D188" t="s">
        <v>18</v>
      </c>
      <c r="E188" t="s">
        <v>15</v>
      </c>
      <c r="F188" s="2">
        <v>10073</v>
      </c>
      <c r="G188" s="3">
        <v>120</v>
      </c>
      <c r="H188" s="3"/>
    </row>
    <row r="189" spans="3:8" x14ac:dyDescent="0.35">
      <c r="C189" t="s">
        <v>10</v>
      </c>
      <c r="D189" t="s">
        <v>22</v>
      </c>
      <c r="E189" t="s">
        <v>52</v>
      </c>
      <c r="F189" s="2">
        <v>1561</v>
      </c>
      <c r="G189" s="3">
        <v>27</v>
      </c>
      <c r="H189" s="3"/>
    </row>
    <row r="190" spans="3:8" x14ac:dyDescent="0.35">
      <c r="C190" t="s">
        <v>14</v>
      </c>
      <c r="D190" t="s">
        <v>18</v>
      </c>
      <c r="E190" t="s">
        <v>53</v>
      </c>
      <c r="F190" s="2">
        <v>11522</v>
      </c>
      <c r="G190" s="3">
        <v>204</v>
      </c>
      <c r="H190" s="3"/>
    </row>
    <row r="191" spans="3:8" x14ac:dyDescent="0.35">
      <c r="C191" t="s">
        <v>21</v>
      </c>
      <c r="D191" t="s">
        <v>27</v>
      </c>
      <c r="E191" t="s">
        <v>42</v>
      </c>
      <c r="F191" s="2">
        <v>2317</v>
      </c>
      <c r="G191" s="3">
        <v>123</v>
      </c>
      <c r="H191" s="3"/>
    </row>
    <row r="192" spans="3:8" x14ac:dyDescent="0.35">
      <c r="C192" t="s">
        <v>50</v>
      </c>
      <c r="D192" t="s">
        <v>7</v>
      </c>
      <c r="E192" t="s">
        <v>54</v>
      </c>
      <c r="F192" s="2">
        <v>3059</v>
      </c>
      <c r="G192" s="3">
        <v>27</v>
      </c>
      <c r="H192" s="3"/>
    </row>
    <row r="193" spans="3:8" x14ac:dyDescent="0.35">
      <c r="C193" t="s">
        <v>17</v>
      </c>
      <c r="D193" t="s">
        <v>7</v>
      </c>
      <c r="E193" t="s">
        <v>52</v>
      </c>
      <c r="F193" s="2">
        <v>2324</v>
      </c>
      <c r="G193" s="3">
        <v>177</v>
      </c>
      <c r="H193" s="3"/>
    </row>
    <row r="194" spans="3:8" x14ac:dyDescent="0.35">
      <c r="C194" t="s">
        <v>38</v>
      </c>
      <c r="D194" t="s">
        <v>22</v>
      </c>
      <c r="E194" t="s">
        <v>52</v>
      </c>
      <c r="F194" s="2">
        <v>4956</v>
      </c>
      <c r="G194" s="3">
        <v>171</v>
      </c>
      <c r="H194" s="3"/>
    </row>
    <row r="195" spans="3:8" x14ac:dyDescent="0.35">
      <c r="C195" t="s">
        <v>50</v>
      </c>
      <c r="D195" t="s">
        <v>43</v>
      </c>
      <c r="E195" t="s">
        <v>47</v>
      </c>
      <c r="F195" s="2">
        <v>5355</v>
      </c>
      <c r="G195" s="3">
        <v>204</v>
      </c>
      <c r="H195" s="3"/>
    </row>
    <row r="196" spans="3:8" x14ac:dyDescent="0.35">
      <c r="C196" t="s">
        <v>38</v>
      </c>
      <c r="D196" t="s">
        <v>43</v>
      </c>
      <c r="E196" t="s">
        <v>33</v>
      </c>
      <c r="F196" s="2">
        <v>7259</v>
      </c>
      <c r="G196" s="3">
        <v>276</v>
      </c>
      <c r="H196" s="3"/>
    </row>
    <row r="197" spans="3:8" x14ac:dyDescent="0.35">
      <c r="C197" t="s">
        <v>10</v>
      </c>
      <c r="D197" t="s">
        <v>7</v>
      </c>
      <c r="E197" t="s">
        <v>52</v>
      </c>
      <c r="F197" s="2">
        <v>6279</v>
      </c>
      <c r="G197" s="3">
        <v>45</v>
      </c>
      <c r="H197" s="3"/>
    </row>
    <row r="198" spans="3:8" x14ac:dyDescent="0.35">
      <c r="C198" t="s">
        <v>6</v>
      </c>
      <c r="D198" t="s">
        <v>27</v>
      </c>
      <c r="E198" t="s">
        <v>44</v>
      </c>
      <c r="F198" s="2">
        <v>2541</v>
      </c>
      <c r="G198" s="3">
        <v>45</v>
      </c>
      <c r="H198" s="3"/>
    </row>
    <row r="199" spans="3:8" x14ac:dyDescent="0.35">
      <c r="C199" t="s">
        <v>21</v>
      </c>
      <c r="D199" t="s">
        <v>11</v>
      </c>
      <c r="E199" t="s">
        <v>53</v>
      </c>
      <c r="F199" s="2">
        <v>3864</v>
      </c>
      <c r="G199" s="3">
        <v>177</v>
      </c>
      <c r="H199" s="3"/>
    </row>
    <row r="200" spans="3:8" x14ac:dyDescent="0.35">
      <c r="C200" t="s">
        <v>35</v>
      </c>
      <c r="D200" t="s">
        <v>18</v>
      </c>
      <c r="E200" t="s">
        <v>42</v>
      </c>
      <c r="F200" s="2">
        <v>6146</v>
      </c>
      <c r="G200" s="3">
        <v>63</v>
      </c>
      <c r="H200" s="3"/>
    </row>
    <row r="201" spans="3:8" x14ac:dyDescent="0.35">
      <c r="C201" t="s">
        <v>14</v>
      </c>
      <c r="D201" t="s">
        <v>22</v>
      </c>
      <c r="E201" t="s">
        <v>19</v>
      </c>
      <c r="F201" s="2">
        <v>2639</v>
      </c>
      <c r="G201" s="3">
        <v>204</v>
      </c>
      <c r="H201" s="3"/>
    </row>
    <row r="202" spans="3:8" x14ac:dyDescent="0.35">
      <c r="C202" t="s">
        <v>10</v>
      </c>
      <c r="D202" t="s">
        <v>7</v>
      </c>
      <c r="E202" t="s">
        <v>30</v>
      </c>
      <c r="F202" s="2">
        <v>1890</v>
      </c>
      <c r="G202" s="3">
        <v>195</v>
      </c>
      <c r="H202" s="3"/>
    </row>
    <row r="203" spans="3:8" x14ac:dyDescent="0.35">
      <c r="C203" t="s">
        <v>32</v>
      </c>
      <c r="D203" t="s">
        <v>43</v>
      </c>
      <c r="E203" t="s">
        <v>33</v>
      </c>
      <c r="F203" s="2">
        <v>1932</v>
      </c>
      <c r="G203" s="3">
        <v>369</v>
      </c>
      <c r="H203" s="3"/>
    </row>
    <row r="204" spans="3:8" x14ac:dyDescent="0.35">
      <c r="C204" t="s">
        <v>38</v>
      </c>
      <c r="D204" t="s">
        <v>43</v>
      </c>
      <c r="E204" t="s">
        <v>23</v>
      </c>
      <c r="F204" s="2">
        <v>6300</v>
      </c>
      <c r="G204" s="3">
        <v>42</v>
      </c>
      <c r="H204" s="3"/>
    </row>
    <row r="205" spans="3:8" x14ac:dyDescent="0.35">
      <c r="C205" t="s">
        <v>21</v>
      </c>
      <c r="D205" t="s">
        <v>7</v>
      </c>
      <c r="E205" t="s">
        <v>8</v>
      </c>
      <c r="F205" s="2">
        <v>560</v>
      </c>
      <c r="G205" s="3">
        <v>81</v>
      </c>
      <c r="H205" s="3"/>
    </row>
    <row r="206" spans="3:8" x14ac:dyDescent="0.35">
      <c r="C206" t="s">
        <v>14</v>
      </c>
      <c r="D206" t="s">
        <v>7</v>
      </c>
      <c r="E206" t="s">
        <v>52</v>
      </c>
      <c r="F206" s="2">
        <v>2856</v>
      </c>
      <c r="G206" s="3">
        <v>246</v>
      </c>
      <c r="H206" s="3"/>
    </row>
    <row r="207" spans="3:8" x14ac:dyDescent="0.35">
      <c r="C207" t="s">
        <v>14</v>
      </c>
      <c r="D207" t="s">
        <v>43</v>
      </c>
      <c r="E207" t="s">
        <v>39</v>
      </c>
      <c r="F207" s="2">
        <v>707</v>
      </c>
      <c r="G207" s="3">
        <v>174</v>
      </c>
      <c r="H207" s="3"/>
    </row>
    <row r="208" spans="3:8" x14ac:dyDescent="0.35">
      <c r="C208" t="s">
        <v>10</v>
      </c>
      <c r="D208" t="s">
        <v>11</v>
      </c>
      <c r="E208" t="s">
        <v>8</v>
      </c>
      <c r="F208" s="2">
        <v>3598</v>
      </c>
      <c r="G208" s="3">
        <v>81</v>
      </c>
      <c r="H208" s="3"/>
    </row>
    <row r="209" spans="3:8" x14ac:dyDescent="0.35">
      <c r="C209" t="s">
        <v>6</v>
      </c>
      <c r="D209" t="s">
        <v>11</v>
      </c>
      <c r="E209" t="s">
        <v>30</v>
      </c>
      <c r="F209" s="2">
        <v>6853</v>
      </c>
      <c r="G209" s="3">
        <v>372</v>
      </c>
      <c r="H209" s="3"/>
    </row>
    <row r="210" spans="3:8" x14ac:dyDescent="0.35">
      <c r="C210" t="s">
        <v>6</v>
      </c>
      <c r="D210" t="s">
        <v>11</v>
      </c>
      <c r="E210" t="s">
        <v>41</v>
      </c>
      <c r="F210" s="2">
        <v>4725</v>
      </c>
      <c r="G210" s="3">
        <v>174</v>
      </c>
      <c r="H210" s="3"/>
    </row>
    <row r="211" spans="3:8" x14ac:dyDescent="0.35">
      <c r="C211" t="s">
        <v>17</v>
      </c>
      <c r="D211" t="s">
        <v>18</v>
      </c>
      <c r="E211" t="s">
        <v>12</v>
      </c>
      <c r="F211" s="2">
        <v>10304</v>
      </c>
      <c r="G211" s="3">
        <v>84</v>
      </c>
      <c r="H211" s="3"/>
    </row>
    <row r="212" spans="3:8" x14ac:dyDescent="0.35">
      <c r="C212" t="s">
        <v>17</v>
      </c>
      <c r="D212" t="s">
        <v>43</v>
      </c>
      <c r="E212" t="s">
        <v>41</v>
      </c>
      <c r="F212" s="2">
        <v>1274</v>
      </c>
      <c r="G212" s="3">
        <v>225</v>
      </c>
      <c r="H212" s="3"/>
    </row>
    <row r="213" spans="3:8" x14ac:dyDescent="0.35">
      <c r="C213" t="s">
        <v>35</v>
      </c>
      <c r="D213" t="s">
        <v>18</v>
      </c>
      <c r="E213" t="s">
        <v>8</v>
      </c>
      <c r="F213" s="2">
        <v>1526</v>
      </c>
      <c r="G213" s="3">
        <v>105</v>
      </c>
      <c r="H213" s="3"/>
    </row>
    <row r="214" spans="3:8" x14ac:dyDescent="0.35">
      <c r="C214" t="s">
        <v>6</v>
      </c>
      <c r="D214" t="s">
        <v>22</v>
      </c>
      <c r="E214" t="s">
        <v>54</v>
      </c>
      <c r="F214" s="2">
        <v>3101</v>
      </c>
      <c r="G214" s="3">
        <v>225</v>
      </c>
      <c r="H214" s="3"/>
    </row>
    <row r="215" spans="3:8" x14ac:dyDescent="0.35">
      <c r="C215" t="s">
        <v>37</v>
      </c>
      <c r="D215" t="s">
        <v>7</v>
      </c>
      <c r="E215" t="s">
        <v>33</v>
      </c>
      <c r="F215" s="2">
        <v>1057</v>
      </c>
      <c r="G215" s="3">
        <v>54</v>
      </c>
      <c r="H215" s="3"/>
    </row>
    <row r="216" spans="3:8" x14ac:dyDescent="0.35">
      <c r="C216" t="s">
        <v>32</v>
      </c>
      <c r="D216" t="s">
        <v>7</v>
      </c>
      <c r="E216" t="s">
        <v>52</v>
      </c>
      <c r="F216" s="2">
        <v>5306</v>
      </c>
      <c r="G216" s="3">
        <v>0</v>
      </c>
      <c r="H216" s="3"/>
    </row>
    <row r="217" spans="3:8" x14ac:dyDescent="0.35">
      <c r="C217" t="s">
        <v>35</v>
      </c>
      <c r="D217" t="s">
        <v>22</v>
      </c>
      <c r="E217" t="s">
        <v>51</v>
      </c>
      <c r="F217" s="2">
        <v>4018</v>
      </c>
      <c r="G217" s="3">
        <v>171</v>
      </c>
      <c r="H217" s="3"/>
    </row>
    <row r="218" spans="3:8" x14ac:dyDescent="0.35">
      <c r="C218" t="s">
        <v>14</v>
      </c>
      <c r="D218" t="s">
        <v>43</v>
      </c>
      <c r="E218" t="s">
        <v>41</v>
      </c>
      <c r="F218" s="2">
        <v>938</v>
      </c>
      <c r="G218" s="3">
        <v>189</v>
      </c>
      <c r="H218" s="3"/>
    </row>
    <row r="219" spans="3:8" x14ac:dyDescent="0.35">
      <c r="C219" t="s">
        <v>32</v>
      </c>
      <c r="D219" t="s">
        <v>27</v>
      </c>
      <c r="E219" t="s">
        <v>19</v>
      </c>
      <c r="F219" s="2">
        <v>1778</v>
      </c>
      <c r="G219" s="3">
        <v>270</v>
      </c>
      <c r="H219" s="3"/>
    </row>
    <row r="220" spans="3:8" x14ac:dyDescent="0.35">
      <c r="C220" t="s">
        <v>21</v>
      </c>
      <c r="D220" t="s">
        <v>22</v>
      </c>
      <c r="E220" t="s">
        <v>8</v>
      </c>
      <c r="F220" s="2">
        <v>1638</v>
      </c>
      <c r="G220" s="3">
        <v>63</v>
      </c>
      <c r="H220" s="3"/>
    </row>
    <row r="221" spans="3:8" x14ac:dyDescent="0.35">
      <c r="C221" t="s">
        <v>17</v>
      </c>
      <c r="D221" t="s">
        <v>27</v>
      </c>
      <c r="E221" t="s">
        <v>23</v>
      </c>
      <c r="F221" s="2">
        <v>154</v>
      </c>
      <c r="G221" s="3">
        <v>21</v>
      </c>
      <c r="H221" s="3"/>
    </row>
    <row r="222" spans="3:8" x14ac:dyDescent="0.35">
      <c r="C222" t="s">
        <v>32</v>
      </c>
      <c r="D222" t="s">
        <v>7</v>
      </c>
      <c r="E222" t="s">
        <v>30</v>
      </c>
      <c r="F222" s="2">
        <v>9835</v>
      </c>
      <c r="G222" s="3">
        <v>207</v>
      </c>
      <c r="H222" s="3"/>
    </row>
    <row r="223" spans="3:8" x14ac:dyDescent="0.35">
      <c r="C223" t="s">
        <v>14</v>
      </c>
      <c r="D223" t="s">
        <v>7</v>
      </c>
      <c r="E223" t="s">
        <v>46</v>
      </c>
      <c r="F223" s="2">
        <v>7273</v>
      </c>
      <c r="G223" s="3">
        <v>96</v>
      </c>
      <c r="H223" s="3"/>
    </row>
    <row r="224" spans="3:8" x14ac:dyDescent="0.35">
      <c r="C224" t="s">
        <v>35</v>
      </c>
      <c r="D224" t="s">
        <v>22</v>
      </c>
      <c r="E224" t="s">
        <v>30</v>
      </c>
      <c r="F224" s="2">
        <v>6909</v>
      </c>
      <c r="G224" s="3">
        <v>81</v>
      </c>
      <c r="H224" s="3"/>
    </row>
    <row r="225" spans="3:8" x14ac:dyDescent="0.35">
      <c r="C225" t="s">
        <v>14</v>
      </c>
      <c r="D225" t="s">
        <v>22</v>
      </c>
      <c r="E225" t="s">
        <v>51</v>
      </c>
      <c r="F225" s="2">
        <v>3920</v>
      </c>
      <c r="G225" s="3">
        <v>306</v>
      </c>
      <c r="H225" s="3"/>
    </row>
    <row r="226" spans="3:8" x14ac:dyDescent="0.35">
      <c r="C226" t="s">
        <v>50</v>
      </c>
      <c r="D226" t="s">
        <v>22</v>
      </c>
      <c r="E226" t="s">
        <v>49</v>
      </c>
      <c r="F226" s="2">
        <v>4858</v>
      </c>
      <c r="G226" s="3">
        <v>279</v>
      </c>
      <c r="H226" s="3"/>
    </row>
    <row r="227" spans="3:8" x14ac:dyDescent="0.35">
      <c r="C227" t="s">
        <v>37</v>
      </c>
      <c r="D227" t="s">
        <v>27</v>
      </c>
      <c r="E227" t="s">
        <v>15</v>
      </c>
      <c r="F227" s="2">
        <v>3549</v>
      </c>
      <c r="G227" s="3">
        <v>3</v>
      </c>
      <c r="H227" s="3"/>
    </row>
    <row r="228" spans="3:8" x14ac:dyDescent="0.35">
      <c r="C228" t="s">
        <v>32</v>
      </c>
      <c r="D228" t="s">
        <v>22</v>
      </c>
      <c r="E228" t="s">
        <v>53</v>
      </c>
      <c r="F228" s="2">
        <v>966</v>
      </c>
      <c r="G228" s="3">
        <v>198</v>
      </c>
      <c r="H228" s="3"/>
    </row>
    <row r="229" spans="3:8" x14ac:dyDescent="0.35">
      <c r="C229" t="s">
        <v>35</v>
      </c>
      <c r="D229" t="s">
        <v>22</v>
      </c>
      <c r="E229" t="s">
        <v>19</v>
      </c>
      <c r="F229" s="2">
        <v>385</v>
      </c>
      <c r="G229" s="3">
        <v>249</v>
      </c>
      <c r="H229" s="3"/>
    </row>
    <row r="230" spans="3:8" x14ac:dyDescent="0.35">
      <c r="C230" t="s">
        <v>21</v>
      </c>
      <c r="D230" t="s">
        <v>43</v>
      </c>
      <c r="E230" t="s">
        <v>41</v>
      </c>
      <c r="F230" s="2">
        <v>2219</v>
      </c>
      <c r="G230" s="3">
        <v>75</v>
      </c>
      <c r="H230" s="3"/>
    </row>
    <row r="231" spans="3:8" x14ac:dyDescent="0.35">
      <c r="C231" t="s">
        <v>14</v>
      </c>
      <c r="D231" t="s">
        <v>18</v>
      </c>
      <c r="E231" t="s">
        <v>12</v>
      </c>
      <c r="F231" s="2">
        <v>2954</v>
      </c>
      <c r="G231" s="3">
        <v>189</v>
      </c>
      <c r="H231" s="3"/>
    </row>
    <row r="232" spans="3:8" x14ac:dyDescent="0.35">
      <c r="C232" t="s">
        <v>32</v>
      </c>
      <c r="D232" t="s">
        <v>18</v>
      </c>
      <c r="E232" t="s">
        <v>12</v>
      </c>
      <c r="F232" s="2">
        <v>280</v>
      </c>
      <c r="G232" s="3">
        <v>87</v>
      </c>
      <c r="H232" s="3"/>
    </row>
    <row r="233" spans="3:8" x14ac:dyDescent="0.35">
      <c r="C233" t="s">
        <v>17</v>
      </c>
      <c r="D233" t="s">
        <v>18</v>
      </c>
      <c r="E233" t="s">
        <v>8</v>
      </c>
      <c r="F233" s="2">
        <v>6118</v>
      </c>
      <c r="G233" s="3">
        <v>174</v>
      </c>
      <c r="H233" s="3"/>
    </row>
    <row r="234" spans="3:8" x14ac:dyDescent="0.35">
      <c r="C234" t="s">
        <v>37</v>
      </c>
      <c r="D234" t="s">
        <v>22</v>
      </c>
      <c r="E234" t="s">
        <v>45</v>
      </c>
      <c r="F234" s="2">
        <v>4802</v>
      </c>
      <c r="G234" s="3">
        <v>36</v>
      </c>
      <c r="H234" s="3"/>
    </row>
    <row r="235" spans="3:8" x14ac:dyDescent="0.35">
      <c r="C235" t="s">
        <v>14</v>
      </c>
      <c r="D235" t="s">
        <v>27</v>
      </c>
      <c r="E235" t="s">
        <v>51</v>
      </c>
      <c r="F235" s="2">
        <v>4137</v>
      </c>
      <c r="G235" s="3">
        <v>60</v>
      </c>
      <c r="H235" s="3"/>
    </row>
    <row r="236" spans="3:8" x14ac:dyDescent="0.35">
      <c r="C236" t="s">
        <v>38</v>
      </c>
      <c r="D236" t="s">
        <v>11</v>
      </c>
      <c r="E236" t="s">
        <v>48</v>
      </c>
      <c r="F236" s="2">
        <v>2023</v>
      </c>
      <c r="G236" s="3">
        <v>78</v>
      </c>
      <c r="H236" s="3"/>
    </row>
    <row r="237" spans="3:8" x14ac:dyDescent="0.35">
      <c r="C237" t="s">
        <v>14</v>
      </c>
      <c r="D237" t="s">
        <v>18</v>
      </c>
      <c r="E237" t="s">
        <v>8</v>
      </c>
      <c r="F237" s="2">
        <v>9051</v>
      </c>
      <c r="G237" s="3">
        <v>57</v>
      </c>
      <c r="H237" s="3"/>
    </row>
    <row r="238" spans="3:8" x14ac:dyDescent="0.35">
      <c r="C238" t="s">
        <v>14</v>
      </c>
      <c r="D238" t="s">
        <v>7</v>
      </c>
      <c r="E238" t="s">
        <v>54</v>
      </c>
      <c r="F238" s="2">
        <v>2919</v>
      </c>
      <c r="G238" s="3">
        <v>45</v>
      </c>
      <c r="H238" s="3"/>
    </row>
    <row r="239" spans="3:8" x14ac:dyDescent="0.35">
      <c r="C239" t="s">
        <v>17</v>
      </c>
      <c r="D239" t="s">
        <v>27</v>
      </c>
      <c r="E239" t="s">
        <v>30</v>
      </c>
      <c r="F239" s="2">
        <v>5915</v>
      </c>
      <c r="G239" s="3">
        <v>3</v>
      </c>
      <c r="H239" s="3"/>
    </row>
    <row r="240" spans="3:8" x14ac:dyDescent="0.35">
      <c r="C240" t="s">
        <v>50</v>
      </c>
      <c r="D240" t="s">
        <v>11</v>
      </c>
      <c r="E240" t="s">
        <v>45</v>
      </c>
      <c r="F240" s="2">
        <v>2562</v>
      </c>
      <c r="G240" s="3">
        <v>6</v>
      </c>
      <c r="H240" s="3"/>
    </row>
    <row r="241" spans="3:8" x14ac:dyDescent="0.35">
      <c r="C241" t="s">
        <v>35</v>
      </c>
      <c r="D241" t="s">
        <v>7</v>
      </c>
      <c r="E241" t="s">
        <v>23</v>
      </c>
      <c r="F241" s="2">
        <v>8813</v>
      </c>
      <c r="G241" s="3">
        <v>21</v>
      </c>
      <c r="H241" s="3"/>
    </row>
    <row r="242" spans="3:8" x14ac:dyDescent="0.35">
      <c r="C242" t="s">
        <v>35</v>
      </c>
      <c r="D242" t="s">
        <v>18</v>
      </c>
      <c r="E242" t="s">
        <v>19</v>
      </c>
      <c r="F242" s="2">
        <v>6111</v>
      </c>
      <c r="G242" s="3">
        <v>3</v>
      </c>
      <c r="H242" s="3"/>
    </row>
    <row r="243" spans="3:8" x14ac:dyDescent="0.35">
      <c r="C243" t="s">
        <v>10</v>
      </c>
      <c r="D243" t="s">
        <v>43</v>
      </c>
      <c r="E243" t="s">
        <v>28</v>
      </c>
      <c r="F243" s="2">
        <v>3507</v>
      </c>
      <c r="G243" s="3">
        <v>288</v>
      </c>
      <c r="H243" s="3"/>
    </row>
    <row r="244" spans="3:8" x14ac:dyDescent="0.35">
      <c r="C244" t="s">
        <v>21</v>
      </c>
      <c r="D244" t="s">
        <v>18</v>
      </c>
      <c r="E244" t="s">
        <v>42</v>
      </c>
      <c r="F244" s="2">
        <v>4319</v>
      </c>
      <c r="G244" s="3">
        <v>30</v>
      </c>
      <c r="H244" s="3"/>
    </row>
    <row r="245" spans="3:8" x14ac:dyDescent="0.35">
      <c r="C245" t="s">
        <v>6</v>
      </c>
      <c r="D245" t="s">
        <v>27</v>
      </c>
      <c r="E245" t="s">
        <v>52</v>
      </c>
      <c r="F245" s="2">
        <v>609</v>
      </c>
      <c r="G245" s="3">
        <v>87</v>
      </c>
      <c r="H245" s="3"/>
    </row>
    <row r="246" spans="3:8" x14ac:dyDescent="0.35">
      <c r="C246" t="s">
        <v>6</v>
      </c>
      <c r="D246" t="s">
        <v>22</v>
      </c>
      <c r="E246" t="s">
        <v>53</v>
      </c>
      <c r="F246" s="2">
        <v>6370</v>
      </c>
      <c r="G246" s="3">
        <v>30</v>
      </c>
      <c r="H246" s="3"/>
    </row>
    <row r="247" spans="3:8" x14ac:dyDescent="0.35">
      <c r="C247" t="s">
        <v>35</v>
      </c>
      <c r="D247" t="s">
        <v>27</v>
      </c>
      <c r="E247" t="s">
        <v>47</v>
      </c>
      <c r="F247" s="2">
        <v>5474</v>
      </c>
      <c r="G247" s="3">
        <v>168</v>
      </c>
      <c r="H247" s="3"/>
    </row>
    <row r="248" spans="3:8" x14ac:dyDescent="0.35">
      <c r="C248" t="s">
        <v>6</v>
      </c>
      <c r="D248" t="s">
        <v>18</v>
      </c>
      <c r="E248" t="s">
        <v>53</v>
      </c>
      <c r="F248" s="2">
        <v>3164</v>
      </c>
      <c r="G248" s="3">
        <v>306</v>
      </c>
      <c r="H248" s="3"/>
    </row>
    <row r="249" spans="3:8" x14ac:dyDescent="0.35">
      <c r="C249" t="s">
        <v>21</v>
      </c>
      <c r="D249" t="s">
        <v>11</v>
      </c>
      <c r="E249" t="s">
        <v>15</v>
      </c>
      <c r="F249" s="2">
        <v>1302</v>
      </c>
      <c r="G249" s="3">
        <v>402</v>
      </c>
      <c r="H249" s="3"/>
    </row>
    <row r="250" spans="3:8" x14ac:dyDescent="0.35">
      <c r="C250" t="s">
        <v>38</v>
      </c>
      <c r="D250" t="s">
        <v>7</v>
      </c>
      <c r="E250" t="s">
        <v>54</v>
      </c>
      <c r="F250" s="2">
        <v>7308</v>
      </c>
      <c r="G250" s="3">
        <v>327</v>
      </c>
      <c r="H250" s="3"/>
    </row>
    <row r="251" spans="3:8" x14ac:dyDescent="0.35">
      <c r="C251" t="s">
        <v>6</v>
      </c>
      <c r="D251" t="s">
        <v>7</v>
      </c>
      <c r="E251" t="s">
        <v>53</v>
      </c>
      <c r="F251" s="2">
        <v>6132</v>
      </c>
      <c r="G251" s="3">
        <v>93</v>
      </c>
      <c r="H251" s="3"/>
    </row>
    <row r="252" spans="3:8" x14ac:dyDescent="0.35">
      <c r="C252" t="s">
        <v>50</v>
      </c>
      <c r="D252" t="s">
        <v>11</v>
      </c>
      <c r="E252" t="s">
        <v>33</v>
      </c>
      <c r="F252" s="2">
        <v>3472</v>
      </c>
      <c r="G252" s="3">
        <v>96</v>
      </c>
      <c r="H252" s="3"/>
    </row>
    <row r="253" spans="3:8" x14ac:dyDescent="0.35">
      <c r="C253" t="s">
        <v>10</v>
      </c>
      <c r="D253" t="s">
        <v>22</v>
      </c>
      <c r="E253" t="s">
        <v>19</v>
      </c>
      <c r="F253" s="2">
        <v>9660</v>
      </c>
      <c r="G253" s="3">
        <v>27</v>
      </c>
      <c r="H253" s="3"/>
    </row>
    <row r="254" spans="3:8" x14ac:dyDescent="0.35">
      <c r="C254" t="s">
        <v>14</v>
      </c>
      <c r="D254" t="s">
        <v>27</v>
      </c>
      <c r="E254" t="s">
        <v>52</v>
      </c>
      <c r="F254" s="2">
        <v>2436</v>
      </c>
      <c r="G254" s="3">
        <v>99</v>
      </c>
      <c r="H254" s="3"/>
    </row>
    <row r="255" spans="3:8" x14ac:dyDescent="0.35">
      <c r="C255" t="s">
        <v>14</v>
      </c>
      <c r="D255" t="s">
        <v>27</v>
      </c>
      <c r="E255" t="s">
        <v>25</v>
      </c>
      <c r="F255" s="2">
        <v>9506</v>
      </c>
      <c r="G255" s="3">
        <v>87</v>
      </c>
      <c r="H255" s="3"/>
    </row>
    <row r="256" spans="3:8" x14ac:dyDescent="0.35">
      <c r="C256" t="s">
        <v>50</v>
      </c>
      <c r="D256" t="s">
        <v>7</v>
      </c>
      <c r="E256" t="s">
        <v>49</v>
      </c>
      <c r="F256" s="2">
        <v>245</v>
      </c>
      <c r="G256" s="3">
        <v>288</v>
      </c>
      <c r="H256" s="3"/>
    </row>
    <row r="257" spans="3:8" x14ac:dyDescent="0.35">
      <c r="C257" t="s">
        <v>10</v>
      </c>
      <c r="D257" t="s">
        <v>11</v>
      </c>
      <c r="E257" t="s">
        <v>46</v>
      </c>
      <c r="F257" s="2">
        <v>2702</v>
      </c>
      <c r="G257" s="3">
        <v>363</v>
      </c>
      <c r="H257" s="3"/>
    </row>
    <row r="258" spans="3:8" x14ac:dyDescent="0.35">
      <c r="C258" t="s">
        <v>50</v>
      </c>
      <c r="D258" t="s">
        <v>43</v>
      </c>
      <c r="E258" t="s">
        <v>39</v>
      </c>
      <c r="F258" s="2">
        <v>700</v>
      </c>
      <c r="G258" s="3">
        <v>87</v>
      </c>
      <c r="H258" s="3"/>
    </row>
    <row r="259" spans="3:8" x14ac:dyDescent="0.35">
      <c r="C259" t="s">
        <v>21</v>
      </c>
      <c r="D259" t="s">
        <v>43</v>
      </c>
      <c r="E259" t="s">
        <v>39</v>
      </c>
      <c r="F259" s="2">
        <v>3759</v>
      </c>
      <c r="G259" s="3">
        <v>150</v>
      </c>
      <c r="H259" s="3"/>
    </row>
    <row r="260" spans="3:8" x14ac:dyDescent="0.35">
      <c r="C260" t="s">
        <v>37</v>
      </c>
      <c r="D260" t="s">
        <v>11</v>
      </c>
      <c r="E260" t="s">
        <v>39</v>
      </c>
      <c r="F260" s="2">
        <v>1589</v>
      </c>
      <c r="G260" s="3">
        <v>303</v>
      </c>
      <c r="H260" s="3"/>
    </row>
    <row r="261" spans="3:8" x14ac:dyDescent="0.35">
      <c r="C261" t="s">
        <v>32</v>
      </c>
      <c r="D261" t="s">
        <v>11</v>
      </c>
      <c r="E261" t="s">
        <v>54</v>
      </c>
      <c r="F261" s="2">
        <v>5194</v>
      </c>
      <c r="G261" s="3">
        <v>288</v>
      </c>
      <c r="H261" s="3"/>
    </row>
    <row r="262" spans="3:8" x14ac:dyDescent="0.35">
      <c r="C262" t="s">
        <v>50</v>
      </c>
      <c r="D262" t="s">
        <v>18</v>
      </c>
      <c r="E262" t="s">
        <v>42</v>
      </c>
      <c r="F262" s="2">
        <v>945</v>
      </c>
      <c r="G262" s="3">
        <v>75</v>
      </c>
      <c r="H262" s="3"/>
    </row>
    <row r="263" spans="3:8" x14ac:dyDescent="0.35">
      <c r="C263" t="s">
        <v>6</v>
      </c>
      <c r="D263" t="s">
        <v>27</v>
      </c>
      <c r="E263" t="s">
        <v>28</v>
      </c>
      <c r="F263" s="2">
        <v>1988</v>
      </c>
      <c r="G263" s="3">
        <v>39</v>
      </c>
      <c r="H263" s="3"/>
    </row>
    <row r="264" spans="3:8" x14ac:dyDescent="0.35">
      <c r="C264" t="s">
        <v>21</v>
      </c>
      <c r="D264" t="s">
        <v>43</v>
      </c>
      <c r="E264" t="s">
        <v>12</v>
      </c>
      <c r="F264" s="2">
        <v>6734</v>
      </c>
      <c r="G264" s="3">
        <v>123</v>
      </c>
      <c r="H264" s="3"/>
    </row>
    <row r="265" spans="3:8" x14ac:dyDescent="0.35">
      <c r="C265" t="s">
        <v>6</v>
      </c>
      <c r="D265" t="s">
        <v>18</v>
      </c>
      <c r="E265" t="s">
        <v>15</v>
      </c>
      <c r="F265" s="2">
        <v>217</v>
      </c>
      <c r="G265" s="3">
        <v>36</v>
      </c>
      <c r="H265" s="3"/>
    </row>
    <row r="266" spans="3:8" x14ac:dyDescent="0.35">
      <c r="C266" t="s">
        <v>35</v>
      </c>
      <c r="D266" t="s">
        <v>43</v>
      </c>
      <c r="E266" t="s">
        <v>30</v>
      </c>
      <c r="F266" s="2">
        <v>6279</v>
      </c>
      <c r="G266" s="3">
        <v>237</v>
      </c>
      <c r="H266" s="3"/>
    </row>
    <row r="267" spans="3:8" x14ac:dyDescent="0.35">
      <c r="C267" t="s">
        <v>6</v>
      </c>
      <c r="D267" t="s">
        <v>18</v>
      </c>
      <c r="E267" t="s">
        <v>42</v>
      </c>
      <c r="F267" s="2">
        <v>4424</v>
      </c>
      <c r="G267" s="3">
        <v>201</v>
      </c>
      <c r="H267" s="3"/>
    </row>
    <row r="268" spans="3:8" x14ac:dyDescent="0.35">
      <c r="C268" t="s">
        <v>37</v>
      </c>
      <c r="D268" t="s">
        <v>18</v>
      </c>
      <c r="E268" t="s">
        <v>39</v>
      </c>
      <c r="F268" s="2">
        <v>189</v>
      </c>
      <c r="G268" s="3">
        <v>48</v>
      </c>
      <c r="H268" s="3"/>
    </row>
    <row r="269" spans="3:8" x14ac:dyDescent="0.35">
      <c r="C269" t="s">
        <v>35</v>
      </c>
      <c r="D269" t="s">
        <v>11</v>
      </c>
      <c r="E269" t="s">
        <v>30</v>
      </c>
      <c r="F269" s="2">
        <v>490</v>
      </c>
      <c r="G269" s="3">
        <v>84</v>
      </c>
      <c r="H269" s="3"/>
    </row>
    <row r="270" spans="3:8" x14ac:dyDescent="0.35">
      <c r="C270" t="s">
        <v>10</v>
      </c>
      <c r="D270" t="s">
        <v>7</v>
      </c>
      <c r="E270" t="s">
        <v>49</v>
      </c>
      <c r="F270" s="2">
        <v>434</v>
      </c>
      <c r="G270" s="3">
        <v>87</v>
      </c>
      <c r="H270" s="3"/>
    </row>
    <row r="271" spans="3:8" x14ac:dyDescent="0.35">
      <c r="C271" t="s">
        <v>32</v>
      </c>
      <c r="D271" t="s">
        <v>27</v>
      </c>
      <c r="E271" t="s">
        <v>8</v>
      </c>
      <c r="F271" s="2">
        <v>10129</v>
      </c>
      <c r="G271" s="3">
        <v>312</v>
      </c>
      <c r="H271" s="3"/>
    </row>
    <row r="272" spans="3:8" x14ac:dyDescent="0.35">
      <c r="C272" t="s">
        <v>38</v>
      </c>
      <c r="D272" t="s">
        <v>22</v>
      </c>
      <c r="E272" t="s">
        <v>54</v>
      </c>
      <c r="F272" s="2">
        <v>1652</v>
      </c>
      <c r="G272" s="3">
        <v>102</v>
      </c>
      <c r="H272" s="3"/>
    </row>
    <row r="273" spans="3:8" x14ac:dyDescent="0.35">
      <c r="C273" t="s">
        <v>10</v>
      </c>
      <c r="D273" t="s">
        <v>27</v>
      </c>
      <c r="E273" t="s">
        <v>49</v>
      </c>
      <c r="F273" s="2">
        <v>6433</v>
      </c>
      <c r="G273" s="3">
        <v>78</v>
      </c>
      <c r="H273" s="3"/>
    </row>
    <row r="274" spans="3:8" x14ac:dyDescent="0.35">
      <c r="C274" t="s">
        <v>38</v>
      </c>
      <c r="D274" t="s">
        <v>43</v>
      </c>
      <c r="E274" t="s">
        <v>48</v>
      </c>
      <c r="F274" s="2">
        <v>2212</v>
      </c>
      <c r="G274" s="3">
        <v>117</v>
      </c>
      <c r="H274" s="3"/>
    </row>
    <row r="275" spans="3:8" x14ac:dyDescent="0.35">
      <c r="C275" t="s">
        <v>17</v>
      </c>
      <c r="D275" t="s">
        <v>11</v>
      </c>
      <c r="E275" t="s">
        <v>47</v>
      </c>
      <c r="F275" s="2">
        <v>609</v>
      </c>
      <c r="G275" s="3">
        <v>99</v>
      </c>
      <c r="H275" s="3"/>
    </row>
    <row r="276" spans="3:8" x14ac:dyDescent="0.35">
      <c r="C276" t="s">
        <v>6</v>
      </c>
      <c r="D276" t="s">
        <v>11</v>
      </c>
      <c r="E276" t="s">
        <v>51</v>
      </c>
      <c r="F276" s="2">
        <v>1638</v>
      </c>
      <c r="G276" s="3">
        <v>48</v>
      </c>
      <c r="H276" s="3"/>
    </row>
    <row r="277" spans="3:8" x14ac:dyDescent="0.35">
      <c r="C277" t="s">
        <v>32</v>
      </c>
      <c r="D277" t="s">
        <v>43</v>
      </c>
      <c r="E277" t="s">
        <v>45</v>
      </c>
      <c r="F277" s="2">
        <v>3829</v>
      </c>
      <c r="G277" s="3">
        <v>24</v>
      </c>
      <c r="H277" s="3"/>
    </row>
    <row r="278" spans="3:8" x14ac:dyDescent="0.35">
      <c r="C278" t="s">
        <v>6</v>
      </c>
      <c r="D278" t="s">
        <v>22</v>
      </c>
      <c r="E278" t="s">
        <v>45</v>
      </c>
      <c r="F278" s="2">
        <v>5775</v>
      </c>
      <c r="G278" s="3">
        <v>42</v>
      </c>
      <c r="H278" s="3"/>
    </row>
    <row r="279" spans="3:8" x14ac:dyDescent="0.35">
      <c r="C279" t="s">
        <v>21</v>
      </c>
      <c r="D279" t="s">
        <v>11</v>
      </c>
      <c r="E279" t="s">
        <v>46</v>
      </c>
      <c r="F279" s="2">
        <v>1071</v>
      </c>
      <c r="G279" s="3">
        <v>270</v>
      </c>
      <c r="H279" s="3"/>
    </row>
    <row r="280" spans="3:8" x14ac:dyDescent="0.35">
      <c r="C280" t="s">
        <v>10</v>
      </c>
      <c r="D280" t="s">
        <v>18</v>
      </c>
      <c r="E280" t="s">
        <v>48</v>
      </c>
      <c r="F280" s="2">
        <v>5019</v>
      </c>
      <c r="G280" s="3">
        <v>150</v>
      </c>
      <c r="H280" s="3"/>
    </row>
    <row r="281" spans="3:8" x14ac:dyDescent="0.35">
      <c r="C281" t="s">
        <v>37</v>
      </c>
      <c r="D281" t="s">
        <v>7</v>
      </c>
      <c r="E281" t="s">
        <v>45</v>
      </c>
      <c r="F281" s="2">
        <v>2863</v>
      </c>
      <c r="G281" s="3">
        <v>42</v>
      </c>
      <c r="H281" s="3"/>
    </row>
    <row r="282" spans="3:8" x14ac:dyDescent="0.35">
      <c r="C282" t="s">
        <v>6</v>
      </c>
      <c r="D282" t="s">
        <v>11</v>
      </c>
      <c r="E282" t="s">
        <v>44</v>
      </c>
      <c r="F282" s="2">
        <v>1617</v>
      </c>
      <c r="G282" s="3">
        <v>126</v>
      </c>
      <c r="H282" s="3"/>
    </row>
    <row r="283" spans="3:8" x14ac:dyDescent="0.35">
      <c r="C283" t="s">
        <v>21</v>
      </c>
      <c r="D283" t="s">
        <v>7</v>
      </c>
      <c r="E283" t="s">
        <v>52</v>
      </c>
      <c r="F283" s="2">
        <v>6818</v>
      </c>
      <c r="G283" s="3">
        <v>6</v>
      </c>
      <c r="H283" s="3"/>
    </row>
    <row r="284" spans="3:8" x14ac:dyDescent="0.35">
      <c r="C284" t="s">
        <v>38</v>
      </c>
      <c r="D284" t="s">
        <v>11</v>
      </c>
      <c r="E284" t="s">
        <v>45</v>
      </c>
      <c r="F284" s="2">
        <v>6657</v>
      </c>
      <c r="G284" s="3">
        <v>276</v>
      </c>
      <c r="H284" s="3"/>
    </row>
    <row r="285" spans="3:8" x14ac:dyDescent="0.35">
      <c r="C285" t="s">
        <v>38</v>
      </c>
      <c r="D285" t="s">
        <v>43</v>
      </c>
      <c r="E285" t="s">
        <v>39</v>
      </c>
      <c r="F285" s="2">
        <v>2919</v>
      </c>
      <c r="G285" s="3">
        <v>93</v>
      </c>
      <c r="H285" s="3"/>
    </row>
    <row r="286" spans="3:8" x14ac:dyDescent="0.35">
      <c r="C286" t="s">
        <v>37</v>
      </c>
      <c r="D286" t="s">
        <v>18</v>
      </c>
      <c r="E286" t="s">
        <v>28</v>
      </c>
      <c r="F286" s="2">
        <v>3094</v>
      </c>
      <c r="G286" s="3">
        <v>246</v>
      </c>
      <c r="H286" s="3"/>
    </row>
    <row r="287" spans="3:8" x14ac:dyDescent="0.35">
      <c r="C287" t="s">
        <v>21</v>
      </c>
      <c r="D287" t="s">
        <v>22</v>
      </c>
      <c r="E287" t="s">
        <v>51</v>
      </c>
      <c r="F287" s="2">
        <v>2989</v>
      </c>
      <c r="G287" s="3">
        <v>3</v>
      </c>
      <c r="H287" s="3"/>
    </row>
    <row r="288" spans="3:8" x14ac:dyDescent="0.35">
      <c r="C288" t="s">
        <v>10</v>
      </c>
      <c r="D288" t="s">
        <v>27</v>
      </c>
      <c r="E288" t="s">
        <v>53</v>
      </c>
      <c r="F288" s="2">
        <v>2268</v>
      </c>
      <c r="G288" s="3">
        <v>63</v>
      </c>
      <c r="H288" s="3"/>
    </row>
    <row r="289" spans="3:8" x14ac:dyDescent="0.35">
      <c r="C289" t="s">
        <v>35</v>
      </c>
      <c r="D289" t="s">
        <v>11</v>
      </c>
      <c r="E289" t="s">
        <v>28</v>
      </c>
      <c r="F289" s="2">
        <v>4753</v>
      </c>
      <c r="G289" s="3">
        <v>246</v>
      </c>
      <c r="H289" s="3"/>
    </row>
    <row r="290" spans="3:8" x14ac:dyDescent="0.35">
      <c r="C290" t="s">
        <v>37</v>
      </c>
      <c r="D290" t="s">
        <v>43</v>
      </c>
      <c r="E290" t="s">
        <v>47</v>
      </c>
      <c r="F290" s="2">
        <v>7511</v>
      </c>
      <c r="G290" s="3">
        <v>120</v>
      </c>
      <c r="H290" s="3"/>
    </row>
    <row r="291" spans="3:8" x14ac:dyDescent="0.35">
      <c r="C291" t="s">
        <v>37</v>
      </c>
      <c r="D291" t="s">
        <v>27</v>
      </c>
      <c r="E291" t="s">
        <v>28</v>
      </c>
      <c r="F291" s="2">
        <v>4326</v>
      </c>
      <c r="G291" s="3">
        <v>348</v>
      </c>
      <c r="H291" s="3"/>
    </row>
    <row r="292" spans="3:8" x14ac:dyDescent="0.35">
      <c r="C292" t="s">
        <v>17</v>
      </c>
      <c r="D292" t="s">
        <v>43</v>
      </c>
      <c r="E292" t="s">
        <v>48</v>
      </c>
      <c r="F292" s="2">
        <v>4935</v>
      </c>
      <c r="G292" s="3">
        <v>126</v>
      </c>
      <c r="H292" s="3"/>
    </row>
    <row r="293" spans="3:8" x14ac:dyDescent="0.35">
      <c r="C293" t="s">
        <v>21</v>
      </c>
      <c r="D293" t="s">
        <v>11</v>
      </c>
      <c r="E293" t="s">
        <v>8</v>
      </c>
      <c r="F293" s="2">
        <v>4781</v>
      </c>
      <c r="G293" s="3">
        <v>123</v>
      </c>
      <c r="H293" s="3"/>
    </row>
    <row r="294" spans="3:8" x14ac:dyDescent="0.35">
      <c r="C294" t="s">
        <v>35</v>
      </c>
      <c r="D294" t="s">
        <v>27</v>
      </c>
      <c r="E294" t="s">
        <v>23</v>
      </c>
      <c r="F294" s="2">
        <v>7483</v>
      </c>
      <c r="G294" s="3">
        <v>45</v>
      </c>
      <c r="H294" s="3"/>
    </row>
    <row r="295" spans="3:8" x14ac:dyDescent="0.35">
      <c r="C295" t="s">
        <v>50</v>
      </c>
      <c r="D295" t="s">
        <v>27</v>
      </c>
      <c r="E295" t="s">
        <v>15</v>
      </c>
      <c r="F295" s="2">
        <v>6860</v>
      </c>
      <c r="G295" s="3">
        <v>126</v>
      </c>
      <c r="H295" s="3"/>
    </row>
    <row r="296" spans="3:8" x14ac:dyDescent="0.35">
      <c r="C296" t="s">
        <v>6</v>
      </c>
      <c r="D296" t="s">
        <v>7</v>
      </c>
      <c r="E296" t="s">
        <v>44</v>
      </c>
      <c r="F296" s="2">
        <v>9002</v>
      </c>
      <c r="G296" s="3">
        <v>72</v>
      </c>
      <c r="H296" s="3"/>
    </row>
    <row r="297" spans="3:8" x14ac:dyDescent="0.35">
      <c r="C297" t="s">
        <v>21</v>
      </c>
      <c r="D297" t="s">
        <v>18</v>
      </c>
      <c r="E297" t="s">
        <v>44</v>
      </c>
      <c r="F297" s="2">
        <v>1400</v>
      </c>
      <c r="G297" s="3">
        <v>135</v>
      </c>
      <c r="H297" s="3"/>
    </row>
    <row r="298" spans="3:8" x14ac:dyDescent="0.35">
      <c r="C298" t="s">
        <v>50</v>
      </c>
      <c r="D298" t="s">
        <v>43</v>
      </c>
      <c r="E298" t="s">
        <v>30</v>
      </c>
      <c r="F298" s="2">
        <v>4053</v>
      </c>
      <c r="G298" s="3">
        <v>24</v>
      </c>
      <c r="H298" s="3"/>
    </row>
    <row r="299" spans="3:8" x14ac:dyDescent="0.35">
      <c r="C299" t="s">
        <v>32</v>
      </c>
      <c r="D299" t="s">
        <v>18</v>
      </c>
      <c r="E299" t="s">
        <v>28</v>
      </c>
      <c r="F299" s="2">
        <v>2149</v>
      </c>
      <c r="G299" s="3">
        <v>117</v>
      </c>
      <c r="H299" s="3"/>
    </row>
    <row r="300" spans="3:8" x14ac:dyDescent="0.35">
      <c r="C300" t="s">
        <v>38</v>
      </c>
      <c r="D300" t="s">
        <v>22</v>
      </c>
      <c r="E300" t="s">
        <v>44</v>
      </c>
      <c r="F300" s="2">
        <v>3640</v>
      </c>
      <c r="G300" s="3">
        <v>51</v>
      </c>
      <c r="H300" s="3"/>
    </row>
    <row r="301" spans="3:8" x14ac:dyDescent="0.35">
      <c r="C301" t="s">
        <v>37</v>
      </c>
      <c r="D301" t="s">
        <v>22</v>
      </c>
      <c r="E301" t="s">
        <v>48</v>
      </c>
      <c r="F301" s="2">
        <v>630</v>
      </c>
      <c r="G301" s="3">
        <v>36</v>
      </c>
      <c r="H301" s="3"/>
    </row>
    <row r="302" spans="3:8" x14ac:dyDescent="0.35">
      <c r="C302" t="s">
        <v>14</v>
      </c>
      <c r="D302" t="s">
        <v>11</v>
      </c>
      <c r="E302" t="s">
        <v>53</v>
      </c>
      <c r="F302" s="2">
        <v>2429</v>
      </c>
      <c r="G302" s="3">
        <v>144</v>
      </c>
      <c r="H302" s="3"/>
    </row>
    <row r="303" spans="3:8" x14ac:dyDescent="0.35">
      <c r="C303" t="s">
        <v>14</v>
      </c>
      <c r="D303" t="s">
        <v>18</v>
      </c>
      <c r="E303" t="s">
        <v>23</v>
      </c>
      <c r="F303" s="2">
        <v>2142</v>
      </c>
      <c r="G303" s="3">
        <v>114</v>
      </c>
      <c r="H303" s="3"/>
    </row>
    <row r="304" spans="3:8" x14ac:dyDescent="0.35">
      <c r="C304" t="s">
        <v>32</v>
      </c>
      <c r="D304" t="s">
        <v>7</v>
      </c>
      <c r="E304" t="s">
        <v>8</v>
      </c>
      <c r="F304" s="2">
        <v>6454</v>
      </c>
      <c r="G304" s="3">
        <v>54</v>
      </c>
      <c r="H304" s="3"/>
    </row>
    <row r="305" spans="3:8" x14ac:dyDescent="0.35">
      <c r="C305" t="s">
        <v>32</v>
      </c>
      <c r="D305" t="s">
        <v>7</v>
      </c>
      <c r="E305" t="s">
        <v>41</v>
      </c>
      <c r="F305" s="2">
        <v>4487</v>
      </c>
      <c r="G305" s="3">
        <v>333</v>
      </c>
      <c r="H305" s="3"/>
    </row>
    <row r="306" spans="3:8" x14ac:dyDescent="0.35">
      <c r="C306" t="s">
        <v>38</v>
      </c>
      <c r="D306" t="s">
        <v>7</v>
      </c>
      <c r="E306" t="s">
        <v>15</v>
      </c>
      <c r="F306" s="2">
        <v>938</v>
      </c>
      <c r="G306" s="3">
        <v>366</v>
      </c>
      <c r="H306" s="3"/>
    </row>
    <row r="307" spans="3:8" x14ac:dyDescent="0.35">
      <c r="C307" t="s">
        <v>38</v>
      </c>
      <c r="D307" t="s">
        <v>27</v>
      </c>
      <c r="E307" t="s">
        <v>52</v>
      </c>
      <c r="F307" s="2">
        <v>8841</v>
      </c>
      <c r="G307" s="3">
        <v>303</v>
      </c>
      <c r="H307" s="3"/>
    </row>
    <row r="308" spans="3:8" x14ac:dyDescent="0.35">
      <c r="C308" t="s">
        <v>37</v>
      </c>
      <c r="D308" t="s">
        <v>22</v>
      </c>
      <c r="E308" t="s">
        <v>25</v>
      </c>
      <c r="F308" s="2">
        <v>4018</v>
      </c>
      <c r="G308" s="3">
        <v>126</v>
      </c>
      <c r="H308" s="3"/>
    </row>
    <row r="309" spans="3:8" x14ac:dyDescent="0.35">
      <c r="C309" t="s">
        <v>17</v>
      </c>
      <c r="D309" t="s">
        <v>7</v>
      </c>
      <c r="E309" t="s">
        <v>45</v>
      </c>
      <c r="F309" s="2">
        <v>714</v>
      </c>
      <c r="G309" s="3">
        <v>231</v>
      </c>
      <c r="H309" s="3"/>
    </row>
    <row r="310" spans="3:8" x14ac:dyDescent="0.35">
      <c r="C310" t="s">
        <v>14</v>
      </c>
      <c r="D310" t="s">
        <v>27</v>
      </c>
      <c r="E310" t="s">
        <v>23</v>
      </c>
      <c r="F310" s="2">
        <v>3850</v>
      </c>
      <c r="G310" s="3">
        <v>102</v>
      </c>
      <c r="H310" s="3"/>
    </row>
    <row r="311" spans="3:8" x14ac:dyDescent="0.35">
      <c r="F311" s="2"/>
      <c r="G311" s="3"/>
      <c r="H311" s="3"/>
    </row>
    <row r="312" spans="3:8" x14ac:dyDescent="0.35">
      <c r="F312" s="2"/>
      <c r="G312" s="3"/>
      <c r="H312" s="3"/>
    </row>
    <row r="313" spans="3:8" x14ac:dyDescent="0.35">
      <c r="F313" s="2"/>
      <c r="G313" s="3"/>
      <c r="H313" s="3"/>
    </row>
    <row r="314" spans="3:8" x14ac:dyDescent="0.35">
      <c r="F314" s="2"/>
      <c r="G314" s="3"/>
      <c r="H314" s="3"/>
    </row>
    <row r="315" spans="3:8" x14ac:dyDescent="0.35">
      <c r="F315" s="2"/>
      <c r="G315" s="3"/>
      <c r="H315" s="3"/>
    </row>
    <row r="316" spans="3:8" x14ac:dyDescent="0.35">
      <c r="F316" s="2"/>
      <c r="G316" s="3"/>
      <c r="H316" s="3"/>
    </row>
    <row r="317" spans="3:8" x14ac:dyDescent="0.35">
      <c r="F317" s="2"/>
      <c r="G317" s="3"/>
      <c r="H317" s="3"/>
    </row>
    <row r="318" spans="3:8" x14ac:dyDescent="0.35">
      <c r="F318" s="2"/>
      <c r="G318" s="3"/>
      <c r="H318" s="3"/>
    </row>
    <row r="319" spans="3:8" x14ac:dyDescent="0.35">
      <c r="F319" s="2"/>
      <c r="G319" s="3"/>
      <c r="H319" s="3"/>
    </row>
    <row r="320" spans="3:8" x14ac:dyDescent="0.35">
      <c r="F320" s="2"/>
      <c r="G320" s="3"/>
      <c r="H320" s="3"/>
    </row>
    <row r="321" spans="6:8" x14ac:dyDescent="0.35">
      <c r="F321" s="2"/>
      <c r="G321" s="3"/>
      <c r="H321" s="3"/>
    </row>
    <row r="322" spans="6:8" x14ac:dyDescent="0.35">
      <c r="F322" s="2"/>
      <c r="G322" s="3"/>
      <c r="H322" s="3"/>
    </row>
    <row r="323" spans="6:8" x14ac:dyDescent="0.35">
      <c r="F323" s="2"/>
      <c r="G323" s="3"/>
      <c r="H323" s="3"/>
    </row>
    <row r="324" spans="6:8" x14ac:dyDescent="0.35">
      <c r="F324" s="2"/>
      <c r="G324" s="3"/>
      <c r="H324" s="3"/>
    </row>
    <row r="325" spans="6:8" x14ac:dyDescent="0.35">
      <c r="F325" s="2"/>
      <c r="G325" s="3"/>
      <c r="H325" s="3"/>
    </row>
    <row r="326" spans="6:8" x14ac:dyDescent="0.35">
      <c r="F326" s="2"/>
      <c r="G326" s="3"/>
      <c r="H326" s="3"/>
    </row>
    <row r="327" spans="6:8" x14ac:dyDescent="0.35">
      <c r="F327" s="2"/>
      <c r="G327" s="3"/>
      <c r="H327" s="3"/>
    </row>
    <row r="328" spans="6:8" x14ac:dyDescent="0.35">
      <c r="F328" s="2"/>
      <c r="G328" s="3"/>
      <c r="H328" s="3"/>
    </row>
    <row r="329" spans="6:8" x14ac:dyDescent="0.35">
      <c r="F329" s="2"/>
      <c r="G329" s="3"/>
      <c r="H329" s="3"/>
    </row>
    <row r="330" spans="6:8" x14ac:dyDescent="0.35">
      <c r="F330" s="2"/>
      <c r="G330" s="3"/>
      <c r="H330" s="3"/>
    </row>
    <row r="331" spans="6:8" x14ac:dyDescent="0.35">
      <c r="F331" s="2"/>
      <c r="G331" s="3"/>
      <c r="H331" s="3"/>
    </row>
    <row r="332" spans="6:8" x14ac:dyDescent="0.35">
      <c r="F332" s="2"/>
      <c r="G332" s="3"/>
      <c r="H332" s="3"/>
    </row>
    <row r="333" spans="6:8" x14ac:dyDescent="0.35">
      <c r="F333" s="2"/>
      <c r="G333" s="3"/>
      <c r="H333" s="3"/>
    </row>
    <row r="334" spans="6:8" x14ac:dyDescent="0.35">
      <c r="F334" s="2"/>
      <c r="G334" s="3"/>
      <c r="H334" s="3"/>
    </row>
    <row r="335" spans="6:8" x14ac:dyDescent="0.35">
      <c r="F335" s="2"/>
      <c r="G335" s="3"/>
      <c r="H335" s="3"/>
    </row>
    <row r="336" spans="6:8" x14ac:dyDescent="0.35">
      <c r="F336" s="2"/>
      <c r="G336" s="3"/>
      <c r="H336" s="3"/>
    </row>
    <row r="337" spans="6:8" x14ac:dyDescent="0.35">
      <c r="F337" s="2"/>
      <c r="G337" s="3"/>
      <c r="H337" s="3"/>
    </row>
    <row r="338" spans="6:8" x14ac:dyDescent="0.35">
      <c r="F338" s="2"/>
      <c r="G338" s="3"/>
      <c r="H338" s="3"/>
    </row>
    <row r="339" spans="6:8" x14ac:dyDescent="0.35">
      <c r="F339" s="2"/>
      <c r="G339" s="3"/>
      <c r="H339" s="3"/>
    </row>
    <row r="340" spans="6:8" x14ac:dyDescent="0.35">
      <c r="F340" s="2"/>
      <c r="G340" s="3"/>
      <c r="H340" s="3"/>
    </row>
    <row r="341" spans="6:8" x14ac:dyDescent="0.35">
      <c r="F341" s="2"/>
      <c r="G341" s="3"/>
      <c r="H341" s="3"/>
    </row>
    <row r="342" spans="6:8" x14ac:dyDescent="0.35">
      <c r="F342" s="2"/>
      <c r="G342" s="3"/>
      <c r="H342" s="3"/>
    </row>
    <row r="343" spans="6:8" x14ac:dyDescent="0.35">
      <c r="F343" s="2"/>
      <c r="G343" s="3"/>
      <c r="H343" s="3"/>
    </row>
    <row r="344" spans="6:8" x14ac:dyDescent="0.35">
      <c r="F344" s="2"/>
      <c r="G344" s="3"/>
      <c r="H344" s="3"/>
    </row>
    <row r="345" spans="6:8" x14ac:dyDescent="0.35">
      <c r="F345" s="2"/>
      <c r="G345" s="3"/>
      <c r="H345" s="3"/>
    </row>
    <row r="346" spans="6:8" x14ac:dyDescent="0.35">
      <c r="F346" s="2"/>
      <c r="G346" s="3"/>
      <c r="H346" s="3"/>
    </row>
    <row r="347" spans="6:8" x14ac:dyDescent="0.35">
      <c r="F347" s="2"/>
      <c r="G347" s="3"/>
      <c r="H347" s="3"/>
    </row>
    <row r="348" spans="6:8" x14ac:dyDescent="0.35">
      <c r="F348" s="2"/>
      <c r="G348" s="3"/>
      <c r="H348" s="3"/>
    </row>
    <row r="349" spans="6:8" x14ac:dyDescent="0.35">
      <c r="F349" s="2"/>
      <c r="G349" s="3"/>
      <c r="H349" s="3"/>
    </row>
    <row r="350" spans="6:8" x14ac:dyDescent="0.35">
      <c r="F350" s="2"/>
      <c r="G350" s="3"/>
      <c r="H350" s="3"/>
    </row>
    <row r="351" spans="6:8" x14ac:dyDescent="0.35">
      <c r="F351" s="2"/>
      <c r="G351" s="3"/>
      <c r="H351" s="3"/>
    </row>
    <row r="352" spans="6:8" x14ac:dyDescent="0.35">
      <c r="F352" s="2"/>
      <c r="G352" s="3"/>
      <c r="H352" s="3"/>
    </row>
    <row r="353" spans="6:8" x14ac:dyDescent="0.35">
      <c r="F353" s="2"/>
      <c r="G353" s="3"/>
      <c r="H353" s="3"/>
    </row>
    <row r="354" spans="6:8" x14ac:dyDescent="0.35">
      <c r="F354" s="2"/>
      <c r="G354" s="3"/>
      <c r="H354" s="3"/>
    </row>
    <row r="355" spans="6:8" x14ac:dyDescent="0.35">
      <c r="F355" s="2"/>
      <c r="G355" s="3"/>
      <c r="H355" s="3"/>
    </row>
    <row r="356" spans="6:8" x14ac:dyDescent="0.35">
      <c r="F356" s="2"/>
      <c r="G356" s="3"/>
      <c r="H356" s="3"/>
    </row>
    <row r="357" spans="6:8" x14ac:dyDescent="0.35">
      <c r="F357" s="2"/>
      <c r="G357" s="3"/>
      <c r="H357" s="3"/>
    </row>
    <row r="358" spans="6:8" x14ac:dyDescent="0.35">
      <c r="F358" s="2"/>
      <c r="G358" s="3"/>
      <c r="H358" s="3"/>
    </row>
    <row r="359" spans="6:8" x14ac:dyDescent="0.35">
      <c r="F359" s="2"/>
      <c r="G359" s="3"/>
      <c r="H359" s="3"/>
    </row>
    <row r="360" spans="6:8" x14ac:dyDescent="0.35">
      <c r="F360" s="2"/>
      <c r="G360" s="3"/>
      <c r="H360" s="3"/>
    </row>
    <row r="361" spans="6:8" x14ac:dyDescent="0.35">
      <c r="F361" s="2"/>
      <c r="G361" s="3"/>
      <c r="H361" s="3"/>
    </row>
    <row r="362" spans="6:8" x14ac:dyDescent="0.35">
      <c r="F362" s="2"/>
      <c r="G362" s="3"/>
      <c r="H362" s="3"/>
    </row>
    <row r="363" spans="6:8" x14ac:dyDescent="0.35">
      <c r="F363" s="2"/>
      <c r="G363" s="3"/>
      <c r="H363" s="3"/>
    </row>
    <row r="364" spans="6:8" x14ac:dyDescent="0.35">
      <c r="F364" s="2"/>
      <c r="G364" s="3"/>
      <c r="H364" s="3"/>
    </row>
    <row r="365" spans="6:8" x14ac:dyDescent="0.35">
      <c r="F365" s="2"/>
      <c r="G365" s="3"/>
      <c r="H365" s="3"/>
    </row>
    <row r="366" spans="6:8" x14ac:dyDescent="0.35">
      <c r="F366" s="2"/>
      <c r="G366" s="3"/>
      <c r="H366" s="3"/>
    </row>
    <row r="367" spans="6:8" x14ac:dyDescent="0.35">
      <c r="F367" s="2"/>
      <c r="G367" s="3"/>
      <c r="H367" s="3"/>
    </row>
    <row r="368" spans="6:8" x14ac:dyDescent="0.35">
      <c r="F368" s="2"/>
      <c r="G368" s="3"/>
      <c r="H368" s="3"/>
    </row>
    <row r="369" spans="6:8" x14ac:dyDescent="0.35">
      <c r="F369" s="2"/>
      <c r="G369" s="3"/>
      <c r="H369" s="3"/>
    </row>
    <row r="370" spans="6:8" x14ac:dyDescent="0.35">
      <c r="F370" s="2"/>
      <c r="G370" s="3"/>
      <c r="H370" s="3"/>
    </row>
    <row r="371" spans="6:8" x14ac:dyDescent="0.35">
      <c r="F371" s="2"/>
      <c r="G371" s="3"/>
      <c r="H371" s="3"/>
    </row>
    <row r="372" spans="6:8" x14ac:dyDescent="0.35">
      <c r="F372" s="2"/>
      <c r="G372" s="3"/>
      <c r="H372" s="3"/>
    </row>
    <row r="373" spans="6:8" x14ac:dyDescent="0.35">
      <c r="F373" s="2"/>
      <c r="G373" s="3"/>
      <c r="H373" s="3"/>
    </row>
    <row r="374" spans="6:8" x14ac:dyDescent="0.35">
      <c r="F374" s="2"/>
      <c r="G374" s="3"/>
      <c r="H374" s="3"/>
    </row>
    <row r="375" spans="6:8" x14ac:dyDescent="0.35">
      <c r="F375" s="2"/>
      <c r="G375" s="3"/>
      <c r="H375" s="3"/>
    </row>
    <row r="376" spans="6:8" x14ac:dyDescent="0.35">
      <c r="F376" s="2"/>
      <c r="G376" s="3"/>
      <c r="H376" s="3"/>
    </row>
    <row r="377" spans="6:8" x14ac:dyDescent="0.35">
      <c r="F377" s="2"/>
      <c r="G377" s="3"/>
      <c r="H377" s="3"/>
    </row>
    <row r="378" spans="6:8" x14ac:dyDescent="0.35">
      <c r="F378" s="2"/>
      <c r="G378" s="3"/>
      <c r="H378" s="3"/>
    </row>
    <row r="379" spans="6:8" x14ac:dyDescent="0.35">
      <c r="F379" s="2"/>
      <c r="G379" s="3"/>
      <c r="H379" s="3"/>
    </row>
    <row r="380" spans="6:8" x14ac:dyDescent="0.35">
      <c r="F380" s="2"/>
      <c r="G380" s="3"/>
      <c r="H380" s="3"/>
    </row>
    <row r="381" spans="6:8" x14ac:dyDescent="0.35">
      <c r="F381" s="2"/>
      <c r="G381" s="3"/>
      <c r="H381" s="3"/>
    </row>
    <row r="382" spans="6:8" x14ac:dyDescent="0.35">
      <c r="F382" s="2"/>
      <c r="G382" s="3"/>
      <c r="H382" s="3"/>
    </row>
    <row r="383" spans="6:8" x14ac:dyDescent="0.35">
      <c r="F383" s="2"/>
      <c r="G383" s="3"/>
      <c r="H383" s="3"/>
    </row>
    <row r="384" spans="6:8" x14ac:dyDescent="0.35">
      <c r="F384" s="2"/>
      <c r="G384" s="3"/>
      <c r="H384" s="3"/>
    </row>
    <row r="385" spans="6:8" x14ac:dyDescent="0.35">
      <c r="F385" s="2"/>
      <c r="G385" s="3"/>
      <c r="H385" s="3"/>
    </row>
    <row r="386" spans="6:8" x14ac:dyDescent="0.35">
      <c r="F386" s="2"/>
      <c r="G386" s="3"/>
      <c r="H386" s="3"/>
    </row>
    <row r="387" spans="6:8" x14ac:dyDescent="0.35">
      <c r="F387" s="2"/>
      <c r="G387" s="3"/>
      <c r="H387" s="3"/>
    </row>
    <row r="388" spans="6:8" x14ac:dyDescent="0.35">
      <c r="F388" s="2"/>
      <c r="G388" s="3"/>
      <c r="H388" s="3"/>
    </row>
    <row r="389" spans="6:8" x14ac:dyDescent="0.35">
      <c r="F389" s="2"/>
      <c r="G389" s="3"/>
      <c r="H389" s="3"/>
    </row>
    <row r="390" spans="6:8" x14ac:dyDescent="0.35">
      <c r="F390" s="2"/>
      <c r="G390" s="3"/>
      <c r="H390" s="3"/>
    </row>
    <row r="391" spans="6:8" x14ac:dyDescent="0.35">
      <c r="F391" s="2"/>
      <c r="G391" s="3"/>
      <c r="H391" s="3"/>
    </row>
    <row r="392" spans="6:8" x14ac:dyDescent="0.35">
      <c r="F392" s="2"/>
      <c r="G392" s="3"/>
      <c r="H392" s="3"/>
    </row>
    <row r="393" spans="6:8" x14ac:dyDescent="0.35">
      <c r="F393" s="2"/>
      <c r="G393" s="3"/>
      <c r="H393" s="3"/>
    </row>
    <row r="394" spans="6:8" x14ac:dyDescent="0.35">
      <c r="F394" s="2"/>
      <c r="G394" s="3"/>
      <c r="H394" s="3"/>
    </row>
    <row r="395" spans="6:8" x14ac:dyDescent="0.35">
      <c r="F395" s="2"/>
      <c r="G395" s="3"/>
      <c r="H395" s="3"/>
    </row>
    <row r="396" spans="6:8" x14ac:dyDescent="0.35">
      <c r="F396" s="2"/>
      <c r="G396" s="3"/>
      <c r="H396" s="3"/>
    </row>
    <row r="397" spans="6:8" x14ac:dyDescent="0.35">
      <c r="F397" s="2"/>
      <c r="G397" s="3"/>
      <c r="H397" s="3"/>
    </row>
    <row r="398" spans="6:8" x14ac:dyDescent="0.35">
      <c r="F398" s="2"/>
      <c r="G398" s="3"/>
      <c r="H398" s="3"/>
    </row>
    <row r="399" spans="6:8" x14ac:dyDescent="0.35">
      <c r="F399" s="2"/>
      <c r="G399" s="3"/>
      <c r="H399" s="3"/>
    </row>
    <row r="400" spans="6:8" x14ac:dyDescent="0.35">
      <c r="F400" s="2"/>
      <c r="G400" s="3"/>
      <c r="H400" s="3"/>
    </row>
    <row r="401" spans="6:8" x14ac:dyDescent="0.35">
      <c r="F401" s="2"/>
      <c r="G401" s="3"/>
      <c r="H401" s="3"/>
    </row>
    <row r="402" spans="6:8" x14ac:dyDescent="0.35">
      <c r="F402" s="2"/>
      <c r="G402" s="3"/>
      <c r="H402" s="3"/>
    </row>
    <row r="403" spans="6:8" x14ac:dyDescent="0.35">
      <c r="F403" s="2"/>
      <c r="G403" s="3"/>
      <c r="H403" s="3"/>
    </row>
    <row r="404" spans="6:8" x14ac:dyDescent="0.35">
      <c r="F404" s="2"/>
      <c r="G404" s="3"/>
      <c r="H404" s="3"/>
    </row>
    <row r="405" spans="6:8" x14ac:dyDescent="0.35">
      <c r="F405" s="2"/>
      <c r="G405" s="3"/>
      <c r="H405" s="3"/>
    </row>
    <row r="406" spans="6:8" x14ac:dyDescent="0.35">
      <c r="F406" s="2"/>
      <c r="G406" s="3"/>
      <c r="H406" s="3"/>
    </row>
    <row r="407" spans="6:8" x14ac:dyDescent="0.35">
      <c r="F407" s="2"/>
      <c r="G407" s="3"/>
      <c r="H407" s="3"/>
    </row>
    <row r="408" spans="6:8" x14ac:dyDescent="0.35">
      <c r="F408" s="2"/>
      <c r="G408" s="3"/>
      <c r="H408" s="3"/>
    </row>
    <row r="409" spans="6:8" x14ac:dyDescent="0.35">
      <c r="F409" s="2"/>
      <c r="G409" s="3"/>
      <c r="H409" s="3"/>
    </row>
    <row r="410" spans="6:8" x14ac:dyDescent="0.35">
      <c r="F410" s="2"/>
      <c r="G410" s="3"/>
      <c r="H410" s="3"/>
    </row>
    <row r="411" spans="6:8" x14ac:dyDescent="0.35">
      <c r="F411" s="2"/>
      <c r="G411" s="3"/>
      <c r="H411" s="3"/>
    </row>
    <row r="412" spans="6:8" x14ac:dyDescent="0.35">
      <c r="F412" s="2"/>
      <c r="G412" s="3"/>
      <c r="H412" s="3"/>
    </row>
    <row r="413" spans="6:8" x14ac:dyDescent="0.35">
      <c r="F413" s="2"/>
      <c r="G413" s="3"/>
      <c r="H413" s="3"/>
    </row>
    <row r="414" spans="6:8" x14ac:dyDescent="0.35">
      <c r="F414" s="2"/>
      <c r="G414" s="3"/>
      <c r="H414" s="3"/>
    </row>
    <row r="415" spans="6:8" x14ac:dyDescent="0.35">
      <c r="F415" s="2"/>
      <c r="G415" s="3"/>
      <c r="H415" s="3"/>
    </row>
    <row r="416" spans="6:8" x14ac:dyDescent="0.35">
      <c r="F416" s="2"/>
      <c r="G416" s="3"/>
      <c r="H416" s="3"/>
    </row>
    <row r="417" spans="6:8" x14ac:dyDescent="0.35">
      <c r="F417" s="2"/>
      <c r="G417" s="3"/>
      <c r="H417" s="3"/>
    </row>
    <row r="418" spans="6:8" x14ac:dyDescent="0.35">
      <c r="F418" s="2"/>
      <c r="G418" s="3"/>
      <c r="H418" s="3"/>
    </row>
    <row r="419" spans="6:8" x14ac:dyDescent="0.35">
      <c r="F419" s="2"/>
      <c r="G419" s="3"/>
      <c r="H419" s="3"/>
    </row>
    <row r="420" spans="6:8" x14ac:dyDescent="0.35">
      <c r="F420" s="2"/>
      <c r="G420" s="3"/>
      <c r="H420" s="3"/>
    </row>
    <row r="421" spans="6:8" x14ac:dyDescent="0.35">
      <c r="F421" s="2"/>
      <c r="G421" s="3"/>
      <c r="H421" s="3"/>
    </row>
    <row r="422" spans="6:8" x14ac:dyDescent="0.35">
      <c r="F422" s="2"/>
      <c r="G422" s="3"/>
      <c r="H422" s="3"/>
    </row>
    <row r="423" spans="6:8" x14ac:dyDescent="0.35">
      <c r="F423" s="2"/>
      <c r="G423" s="3"/>
      <c r="H423" s="3"/>
    </row>
    <row r="424" spans="6:8" x14ac:dyDescent="0.35">
      <c r="F424" s="2"/>
      <c r="G424" s="3"/>
      <c r="H424" s="3"/>
    </row>
    <row r="425" spans="6:8" x14ac:dyDescent="0.35">
      <c r="F425" s="2"/>
      <c r="G425" s="3"/>
      <c r="H425" s="3"/>
    </row>
    <row r="426" spans="6:8" x14ac:dyDescent="0.35">
      <c r="F426" s="2"/>
      <c r="G426" s="3"/>
      <c r="H426" s="3"/>
    </row>
    <row r="427" spans="6:8" x14ac:dyDescent="0.35">
      <c r="F427" s="2"/>
      <c r="G427" s="3"/>
      <c r="H427" s="3"/>
    </row>
    <row r="428" spans="6:8" x14ac:dyDescent="0.35">
      <c r="F428" s="2"/>
      <c r="G428" s="3"/>
      <c r="H428" s="3"/>
    </row>
    <row r="429" spans="6:8" x14ac:dyDescent="0.35">
      <c r="F429" s="2"/>
      <c r="G429" s="3"/>
      <c r="H429" s="3"/>
    </row>
    <row r="430" spans="6:8" x14ac:dyDescent="0.35">
      <c r="F430" s="2"/>
      <c r="G430" s="3"/>
      <c r="H430" s="3"/>
    </row>
    <row r="431" spans="6:8" x14ac:dyDescent="0.35">
      <c r="F431" s="2"/>
      <c r="G431" s="3"/>
      <c r="H431" s="3"/>
    </row>
    <row r="432" spans="6:8" x14ac:dyDescent="0.35">
      <c r="F432" s="2"/>
      <c r="G432" s="3"/>
      <c r="H432" s="3"/>
    </row>
    <row r="433" spans="6:8" x14ac:dyDescent="0.35">
      <c r="F433" s="2"/>
      <c r="G433" s="3"/>
      <c r="H433" s="3"/>
    </row>
    <row r="434" spans="6:8" x14ac:dyDescent="0.35">
      <c r="F434" s="2"/>
      <c r="G434" s="3"/>
      <c r="H434" s="3"/>
    </row>
    <row r="435" spans="6:8" x14ac:dyDescent="0.35">
      <c r="F435" s="2"/>
      <c r="G435" s="3"/>
      <c r="H435" s="3"/>
    </row>
    <row r="436" spans="6:8" x14ac:dyDescent="0.35">
      <c r="F436" s="2"/>
      <c r="G436" s="3"/>
      <c r="H436" s="3"/>
    </row>
    <row r="437" spans="6:8" x14ac:dyDescent="0.35">
      <c r="F437" s="2"/>
      <c r="G437" s="3"/>
      <c r="H437" s="3"/>
    </row>
    <row r="438" spans="6:8" x14ac:dyDescent="0.35">
      <c r="F438" s="2"/>
      <c r="G438" s="3"/>
      <c r="H438" s="3"/>
    </row>
    <row r="439" spans="6:8" x14ac:dyDescent="0.35">
      <c r="F439" s="2"/>
      <c r="G439" s="3"/>
      <c r="H439" s="3"/>
    </row>
    <row r="440" spans="6:8" x14ac:dyDescent="0.35">
      <c r="F440" s="2"/>
      <c r="G440" s="3"/>
      <c r="H440" s="3"/>
    </row>
    <row r="441" spans="6:8" x14ac:dyDescent="0.35">
      <c r="F441" s="2"/>
      <c r="G441" s="3"/>
      <c r="H441" s="3"/>
    </row>
    <row r="442" spans="6:8" x14ac:dyDescent="0.35">
      <c r="F442" s="2"/>
      <c r="G442" s="3"/>
      <c r="H442" s="3"/>
    </row>
    <row r="443" spans="6:8" x14ac:dyDescent="0.35">
      <c r="F443" s="2"/>
      <c r="G443" s="3"/>
      <c r="H443" s="3"/>
    </row>
    <row r="444" spans="6:8" x14ac:dyDescent="0.35">
      <c r="F444" s="2"/>
      <c r="G444" s="3"/>
      <c r="H444" s="3"/>
    </row>
    <row r="445" spans="6:8" x14ac:dyDescent="0.35">
      <c r="F445" s="2"/>
      <c r="G445" s="3"/>
      <c r="H445" s="3"/>
    </row>
    <row r="446" spans="6:8" x14ac:dyDescent="0.35">
      <c r="F446" s="2"/>
      <c r="G446" s="3"/>
      <c r="H446" s="3"/>
    </row>
    <row r="447" spans="6:8" x14ac:dyDescent="0.35">
      <c r="F447" s="2"/>
      <c r="G447" s="3"/>
      <c r="H447" s="3"/>
    </row>
    <row r="448" spans="6:8" x14ac:dyDescent="0.35">
      <c r="F448" s="2"/>
      <c r="G448" s="3"/>
      <c r="H448" s="3"/>
    </row>
    <row r="449" spans="6:8" x14ac:dyDescent="0.35">
      <c r="F449" s="2"/>
      <c r="G449" s="3"/>
      <c r="H449" s="3"/>
    </row>
    <row r="450" spans="6:8" x14ac:dyDescent="0.35">
      <c r="F450" s="2"/>
      <c r="G450" s="3"/>
      <c r="H450" s="3"/>
    </row>
    <row r="451" spans="6:8" x14ac:dyDescent="0.35">
      <c r="F451" s="2"/>
      <c r="G451" s="3"/>
      <c r="H451" s="3"/>
    </row>
    <row r="452" spans="6:8" x14ac:dyDescent="0.35">
      <c r="F452" s="2"/>
      <c r="G452" s="3"/>
      <c r="H452" s="3"/>
    </row>
    <row r="453" spans="6:8" x14ac:dyDescent="0.35">
      <c r="F453" s="2"/>
      <c r="G453" s="3"/>
      <c r="H453" s="3"/>
    </row>
    <row r="454" spans="6:8" x14ac:dyDescent="0.35">
      <c r="F454" s="2"/>
      <c r="G454" s="3"/>
      <c r="H454" s="3"/>
    </row>
    <row r="455" spans="6:8" x14ac:dyDescent="0.35">
      <c r="F455" s="2"/>
      <c r="G455" s="3"/>
      <c r="H455" s="3"/>
    </row>
    <row r="456" spans="6:8" x14ac:dyDescent="0.35">
      <c r="F456" s="2"/>
      <c r="G456" s="3"/>
      <c r="H456" s="3"/>
    </row>
    <row r="457" spans="6:8" x14ac:dyDescent="0.35">
      <c r="F457" s="2"/>
      <c r="G457" s="3"/>
      <c r="H457" s="3"/>
    </row>
    <row r="458" spans="6:8" x14ac:dyDescent="0.35">
      <c r="F458" s="2"/>
      <c r="G458" s="3"/>
      <c r="H458" s="3"/>
    </row>
    <row r="459" spans="6:8" x14ac:dyDescent="0.35">
      <c r="F459" s="2"/>
      <c r="G459" s="3"/>
      <c r="H459" s="3"/>
    </row>
    <row r="460" spans="6:8" x14ac:dyDescent="0.35">
      <c r="F460" s="2"/>
      <c r="G460" s="3"/>
      <c r="H460" s="3"/>
    </row>
    <row r="461" spans="6:8" x14ac:dyDescent="0.35">
      <c r="F461" s="2"/>
      <c r="G461" s="3"/>
      <c r="H461" s="3"/>
    </row>
    <row r="462" spans="6:8" x14ac:dyDescent="0.35">
      <c r="F462" s="2"/>
      <c r="G462" s="3"/>
      <c r="H462" s="3"/>
    </row>
    <row r="463" spans="6:8" x14ac:dyDescent="0.35">
      <c r="F463" s="2"/>
      <c r="G463" s="3"/>
      <c r="H463" s="3"/>
    </row>
    <row r="464" spans="6:8" x14ac:dyDescent="0.35">
      <c r="F464" s="2"/>
      <c r="G464" s="3"/>
      <c r="H464" s="3"/>
    </row>
    <row r="465" spans="6:8" x14ac:dyDescent="0.35">
      <c r="F465" s="2"/>
      <c r="G465" s="3"/>
      <c r="H465" s="3"/>
    </row>
    <row r="466" spans="6:8" x14ac:dyDescent="0.35">
      <c r="F466" s="2"/>
      <c r="G466" s="3"/>
      <c r="H466" s="3"/>
    </row>
    <row r="467" spans="6:8" x14ac:dyDescent="0.35">
      <c r="F467" s="2"/>
      <c r="G467" s="3"/>
      <c r="H467" s="3"/>
    </row>
    <row r="468" spans="6:8" x14ac:dyDescent="0.35">
      <c r="F468" s="2"/>
      <c r="G468" s="3"/>
      <c r="H468" s="3"/>
    </row>
    <row r="469" spans="6:8" x14ac:dyDescent="0.35">
      <c r="F469" s="2"/>
      <c r="G469" s="3"/>
      <c r="H469" s="3"/>
    </row>
    <row r="470" spans="6:8" x14ac:dyDescent="0.35">
      <c r="F470" s="2"/>
      <c r="G470" s="3"/>
      <c r="H470" s="3"/>
    </row>
    <row r="471" spans="6:8" x14ac:dyDescent="0.35">
      <c r="F471" s="2"/>
      <c r="G471" s="3"/>
      <c r="H471" s="3"/>
    </row>
    <row r="472" spans="6:8" x14ac:dyDescent="0.35">
      <c r="F472" s="2"/>
      <c r="G472" s="3"/>
      <c r="H472" s="3"/>
    </row>
    <row r="473" spans="6:8" x14ac:dyDescent="0.35">
      <c r="F473" s="2"/>
      <c r="G473" s="3"/>
      <c r="H473" s="3"/>
    </row>
    <row r="474" spans="6:8" x14ac:dyDescent="0.35">
      <c r="F474" s="2"/>
      <c r="G474" s="3"/>
      <c r="H474" s="3"/>
    </row>
    <row r="475" spans="6:8" x14ac:dyDescent="0.35">
      <c r="F475" s="2"/>
      <c r="G475" s="3"/>
      <c r="H475" s="3"/>
    </row>
    <row r="476" spans="6:8" x14ac:dyDescent="0.35">
      <c r="F476" s="2"/>
      <c r="G476" s="3"/>
      <c r="H476" s="3"/>
    </row>
    <row r="477" spans="6:8" x14ac:dyDescent="0.35">
      <c r="F477" s="2"/>
      <c r="G477" s="3"/>
      <c r="H477" s="3"/>
    </row>
    <row r="478" spans="6:8" x14ac:dyDescent="0.35">
      <c r="F478" s="2"/>
      <c r="G478" s="3"/>
      <c r="H478" s="3"/>
    </row>
    <row r="479" spans="6:8" x14ac:dyDescent="0.35">
      <c r="F479" s="2"/>
      <c r="G479" s="3"/>
      <c r="H479" s="3"/>
    </row>
    <row r="480" spans="6:8" x14ac:dyDescent="0.35">
      <c r="F480" s="2"/>
      <c r="G480" s="3"/>
      <c r="H480" s="3"/>
    </row>
    <row r="481" spans="6:8" x14ac:dyDescent="0.35">
      <c r="F481" s="2"/>
      <c r="G481" s="3"/>
      <c r="H481" s="3"/>
    </row>
    <row r="482" spans="6:8" x14ac:dyDescent="0.35">
      <c r="F482" s="2"/>
      <c r="G482" s="3"/>
      <c r="H482" s="3"/>
    </row>
    <row r="483" spans="6:8" x14ac:dyDescent="0.35">
      <c r="F483" s="2"/>
      <c r="G483" s="3"/>
      <c r="H483" s="3"/>
    </row>
    <row r="484" spans="6:8" x14ac:dyDescent="0.35">
      <c r="F484" s="2"/>
      <c r="G484" s="3"/>
      <c r="H484" s="3"/>
    </row>
    <row r="485" spans="6:8" x14ac:dyDescent="0.35">
      <c r="F485" s="2"/>
      <c r="G485" s="3"/>
      <c r="H485" s="3"/>
    </row>
    <row r="486" spans="6:8" x14ac:dyDescent="0.35">
      <c r="F486" s="2"/>
      <c r="G486" s="3"/>
      <c r="H486" s="3"/>
    </row>
    <row r="487" spans="6:8" x14ac:dyDescent="0.35">
      <c r="F487" s="2"/>
      <c r="G487" s="3"/>
      <c r="H487" s="3"/>
    </row>
    <row r="488" spans="6:8" x14ac:dyDescent="0.35">
      <c r="F488" s="2"/>
      <c r="G488" s="3"/>
      <c r="H488" s="3"/>
    </row>
    <row r="489" spans="6:8" x14ac:dyDescent="0.35">
      <c r="F489" s="2"/>
      <c r="G489" s="3"/>
      <c r="H489" s="3"/>
    </row>
    <row r="490" spans="6:8" x14ac:dyDescent="0.35">
      <c r="F490" s="2"/>
      <c r="G490" s="3"/>
      <c r="H490" s="3"/>
    </row>
    <row r="491" spans="6:8" x14ac:dyDescent="0.35">
      <c r="F491" s="2"/>
      <c r="G491" s="3"/>
      <c r="H491" s="3"/>
    </row>
    <row r="492" spans="6:8" x14ac:dyDescent="0.35">
      <c r="F492" s="2"/>
      <c r="G492" s="3"/>
      <c r="H492" s="3"/>
    </row>
    <row r="493" spans="6:8" x14ac:dyDescent="0.35">
      <c r="F493" s="2"/>
      <c r="G493" s="3"/>
      <c r="H493" s="3"/>
    </row>
    <row r="494" spans="6:8" x14ac:dyDescent="0.35">
      <c r="F494" s="2"/>
      <c r="G494" s="3"/>
      <c r="H494" s="3"/>
    </row>
    <row r="495" spans="6:8" x14ac:dyDescent="0.35">
      <c r="F495" s="2"/>
      <c r="G495" s="3"/>
      <c r="H495" s="3"/>
    </row>
    <row r="496" spans="6:8" x14ac:dyDescent="0.35">
      <c r="F496" s="2"/>
      <c r="G496" s="3"/>
      <c r="H496" s="3"/>
    </row>
    <row r="497" spans="6:8" x14ac:dyDescent="0.35">
      <c r="F497" s="2"/>
      <c r="G497" s="3"/>
      <c r="H497" s="3"/>
    </row>
    <row r="498" spans="6:8" x14ac:dyDescent="0.35">
      <c r="F498" s="2"/>
      <c r="G498" s="3"/>
      <c r="H498" s="3"/>
    </row>
    <row r="499" spans="6:8" x14ac:dyDescent="0.35">
      <c r="F499" s="2"/>
      <c r="G499" s="3"/>
      <c r="H499" s="3"/>
    </row>
    <row r="500" spans="6:8" x14ac:dyDescent="0.35">
      <c r="F500" s="2"/>
      <c r="G500" s="3"/>
      <c r="H500" s="3"/>
    </row>
    <row r="501" spans="6:8" x14ac:dyDescent="0.35">
      <c r="F501" s="2"/>
      <c r="G501" s="3"/>
      <c r="H501" s="3"/>
    </row>
    <row r="502" spans="6:8" x14ac:dyDescent="0.35">
      <c r="F502" s="2"/>
      <c r="G502" s="3"/>
      <c r="H502" s="3"/>
    </row>
    <row r="503" spans="6:8" x14ac:dyDescent="0.35">
      <c r="F503" s="2"/>
      <c r="G503" s="3"/>
      <c r="H503" s="3"/>
    </row>
    <row r="504" spans="6:8" x14ac:dyDescent="0.35">
      <c r="F504" s="2"/>
      <c r="G504" s="3"/>
      <c r="H504" s="3"/>
    </row>
    <row r="505" spans="6:8" x14ac:dyDescent="0.35">
      <c r="F505" s="2"/>
      <c r="G505" s="3"/>
      <c r="H505" s="3"/>
    </row>
    <row r="506" spans="6:8" x14ac:dyDescent="0.35">
      <c r="F506" s="2"/>
      <c r="G506" s="3"/>
      <c r="H506" s="3"/>
    </row>
    <row r="507" spans="6:8" x14ac:dyDescent="0.35">
      <c r="F507" s="2"/>
      <c r="G507" s="3"/>
      <c r="H507" s="3"/>
    </row>
    <row r="508" spans="6:8" x14ac:dyDescent="0.35">
      <c r="F508" s="2"/>
      <c r="G508" s="3"/>
      <c r="H508" s="3"/>
    </row>
    <row r="509" spans="6:8" x14ac:dyDescent="0.35">
      <c r="F509" s="2"/>
      <c r="G509" s="3"/>
      <c r="H509" s="3"/>
    </row>
    <row r="510" spans="6:8" x14ac:dyDescent="0.35">
      <c r="F510" s="2"/>
      <c r="G510" s="3"/>
      <c r="H510" s="3"/>
    </row>
    <row r="511" spans="6:8" x14ac:dyDescent="0.35">
      <c r="F511" s="2"/>
      <c r="G511" s="3"/>
      <c r="H511" s="3"/>
    </row>
    <row r="512" spans="6:8" x14ac:dyDescent="0.35">
      <c r="F512" s="2"/>
      <c r="G512" s="3"/>
      <c r="H512" s="3"/>
    </row>
    <row r="513" spans="6:8" x14ac:dyDescent="0.35">
      <c r="F513" s="2"/>
      <c r="G513" s="3"/>
      <c r="H513" s="3"/>
    </row>
    <row r="514" spans="6:8" x14ac:dyDescent="0.35">
      <c r="F514" s="2"/>
      <c r="G514" s="3"/>
      <c r="H514" s="3"/>
    </row>
    <row r="515" spans="6:8" x14ac:dyDescent="0.35">
      <c r="F515" s="2"/>
      <c r="G515" s="3"/>
      <c r="H515" s="3"/>
    </row>
    <row r="516" spans="6:8" x14ac:dyDescent="0.35">
      <c r="F516" s="2"/>
      <c r="G516" s="3"/>
      <c r="H516" s="3"/>
    </row>
    <row r="517" spans="6:8" x14ac:dyDescent="0.35">
      <c r="F517" s="2"/>
      <c r="G517" s="3"/>
      <c r="H517" s="3"/>
    </row>
    <row r="518" spans="6:8" x14ac:dyDescent="0.35">
      <c r="F518" s="2"/>
      <c r="G518" s="3"/>
      <c r="H518" s="3"/>
    </row>
    <row r="519" spans="6:8" x14ac:dyDescent="0.35">
      <c r="F519" s="2"/>
      <c r="G519" s="3"/>
      <c r="H519" s="3"/>
    </row>
    <row r="520" spans="6:8" x14ac:dyDescent="0.35">
      <c r="F520" s="2"/>
      <c r="G520" s="3"/>
      <c r="H520" s="3"/>
    </row>
    <row r="521" spans="6:8" x14ac:dyDescent="0.35">
      <c r="F521" s="2"/>
      <c r="G521" s="3"/>
      <c r="H521" s="3"/>
    </row>
    <row r="522" spans="6:8" x14ac:dyDescent="0.35">
      <c r="F522" s="2"/>
      <c r="G522" s="3"/>
      <c r="H522" s="3"/>
    </row>
    <row r="523" spans="6:8" x14ac:dyDescent="0.35">
      <c r="F523" s="2"/>
      <c r="G523" s="3"/>
      <c r="H523" s="3"/>
    </row>
    <row r="524" spans="6:8" x14ac:dyDescent="0.35">
      <c r="F524" s="2"/>
      <c r="G524" s="3"/>
      <c r="H524" s="3"/>
    </row>
    <row r="525" spans="6:8" x14ac:dyDescent="0.35">
      <c r="F525" s="2"/>
      <c r="G525" s="3"/>
      <c r="H525" s="3"/>
    </row>
    <row r="526" spans="6:8" x14ac:dyDescent="0.35">
      <c r="F526" s="2"/>
      <c r="G526" s="3"/>
      <c r="H526" s="3"/>
    </row>
    <row r="527" spans="6:8" x14ac:dyDescent="0.35">
      <c r="F527" s="2"/>
      <c r="G527" s="3"/>
      <c r="H527" s="3"/>
    </row>
    <row r="528" spans="6:8" x14ac:dyDescent="0.35">
      <c r="F528" s="2"/>
      <c r="G528" s="3"/>
      <c r="H528" s="3"/>
    </row>
    <row r="529" spans="6:8" x14ac:dyDescent="0.35">
      <c r="F529" s="2"/>
      <c r="G529" s="3"/>
      <c r="H529" s="3"/>
    </row>
    <row r="530" spans="6:8" x14ac:dyDescent="0.35">
      <c r="F530" s="2"/>
      <c r="G530" s="3"/>
      <c r="H530" s="3"/>
    </row>
    <row r="531" spans="6:8" x14ac:dyDescent="0.35">
      <c r="F531" s="2"/>
      <c r="G531" s="3"/>
      <c r="H531" s="3"/>
    </row>
    <row r="532" spans="6:8" x14ac:dyDescent="0.35">
      <c r="F532" s="2"/>
      <c r="G532" s="3"/>
      <c r="H532" s="3"/>
    </row>
    <row r="533" spans="6:8" x14ac:dyDescent="0.35">
      <c r="F533" s="2"/>
      <c r="G533" s="3"/>
      <c r="H533" s="3"/>
    </row>
    <row r="534" spans="6:8" x14ac:dyDescent="0.35">
      <c r="F534" s="2"/>
      <c r="G534" s="3"/>
      <c r="H534" s="3"/>
    </row>
    <row r="535" spans="6:8" x14ac:dyDescent="0.35">
      <c r="F535" s="2"/>
      <c r="G535" s="3"/>
      <c r="H535" s="3"/>
    </row>
    <row r="536" spans="6:8" x14ac:dyDescent="0.35">
      <c r="F536" s="2"/>
      <c r="G536" s="3"/>
      <c r="H536" s="3"/>
    </row>
    <row r="537" spans="6:8" x14ac:dyDescent="0.35">
      <c r="F537" s="2"/>
      <c r="G537" s="3"/>
      <c r="H537" s="3"/>
    </row>
    <row r="538" spans="6:8" x14ac:dyDescent="0.35">
      <c r="F538" s="2"/>
      <c r="G538" s="3"/>
      <c r="H538" s="3"/>
    </row>
    <row r="539" spans="6:8" x14ac:dyDescent="0.35">
      <c r="F539" s="2"/>
      <c r="G539" s="3"/>
      <c r="H539" s="3"/>
    </row>
    <row r="540" spans="6:8" x14ac:dyDescent="0.35">
      <c r="F540" s="2"/>
      <c r="G540" s="3"/>
      <c r="H540" s="3"/>
    </row>
    <row r="541" spans="6:8" x14ac:dyDescent="0.35">
      <c r="F541" s="2"/>
      <c r="G541" s="3"/>
      <c r="H541" s="3"/>
    </row>
    <row r="542" spans="6:8" x14ac:dyDescent="0.35">
      <c r="F542" s="2"/>
      <c r="G542" s="3"/>
      <c r="H542" s="3"/>
    </row>
    <row r="543" spans="6:8" x14ac:dyDescent="0.35">
      <c r="F543" s="2"/>
      <c r="G543" s="3"/>
      <c r="H543" s="3"/>
    </row>
    <row r="544" spans="6:8" x14ac:dyDescent="0.35">
      <c r="F544" s="2"/>
      <c r="G544" s="3"/>
      <c r="H544" s="3"/>
    </row>
    <row r="545" spans="6:8" x14ac:dyDescent="0.35">
      <c r="F545" s="2"/>
      <c r="G545" s="3"/>
      <c r="H545" s="3"/>
    </row>
    <row r="546" spans="6:8" x14ac:dyDescent="0.35">
      <c r="F546" s="2"/>
      <c r="G546" s="3"/>
      <c r="H546" s="3"/>
    </row>
    <row r="547" spans="6:8" x14ac:dyDescent="0.35">
      <c r="F547" s="2"/>
      <c r="G547" s="3"/>
      <c r="H547" s="3"/>
    </row>
    <row r="548" spans="6:8" x14ac:dyDescent="0.35">
      <c r="F548" s="2"/>
      <c r="G548" s="3"/>
      <c r="H548" s="3"/>
    </row>
    <row r="549" spans="6:8" x14ac:dyDescent="0.35">
      <c r="F549" s="2"/>
      <c r="G549" s="3"/>
      <c r="H549" s="3"/>
    </row>
    <row r="550" spans="6:8" x14ac:dyDescent="0.35">
      <c r="F550" s="2"/>
      <c r="G550" s="3"/>
      <c r="H550" s="3"/>
    </row>
    <row r="551" spans="6:8" x14ac:dyDescent="0.35">
      <c r="F551" s="2"/>
      <c r="G551" s="3"/>
      <c r="H551" s="3"/>
    </row>
    <row r="552" spans="6:8" x14ac:dyDescent="0.35">
      <c r="F552" s="2"/>
      <c r="G552" s="3"/>
      <c r="H552" s="3"/>
    </row>
    <row r="553" spans="6:8" x14ac:dyDescent="0.35">
      <c r="F553" s="2"/>
      <c r="G553" s="3"/>
      <c r="H553" s="3"/>
    </row>
    <row r="554" spans="6:8" x14ac:dyDescent="0.35">
      <c r="F554" s="2"/>
      <c r="G554" s="3"/>
      <c r="H554" s="3"/>
    </row>
    <row r="555" spans="6:8" x14ac:dyDescent="0.35">
      <c r="F555" s="2"/>
      <c r="G555" s="3"/>
      <c r="H555" s="3"/>
    </row>
    <row r="556" spans="6:8" x14ac:dyDescent="0.35">
      <c r="F556" s="2"/>
      <c r="G556" s="3"/>
      <c r="H556" s="3"/>
    </row>
    <row r="557" spans="6:8" x14ac:dyDescent="0.35">
      <c r="F557" s="2"/>
      <c r="G557" s="3"/>
      <c r="H557" s="3"/>
    </row>
    <row r="558" spans="6:8" x14ac:dyDescent="0.35">
      <c r="F558" s="2"/>
      <c r="G558" s="3"/>
      <c r="H558" s="3"/>
    </row>
    <row r="559" spans="6:8" x14ac:dyDescent="0.35">
      <c r="F559" s="2"/>
      <c r="G559" s="3"/>
      <c r="H559" s="3"/>
    </row>
    <row r="560" spans="6:8" x14ac:dyDescent="0.35">
      <c r="F560" s="2"/>
      <c r="G560" s="3"/>
      <c r="H560" s="3"/>
    </row>
    <row r="561" spans="6:8" x14ac:dyDescent="0.35">
      <c r="F561" s="2"/>
      <c r="G561" s="3"/>
      <c r="H561" s="3"/>
    </row>
    <row r="562" spans="6:8" x14ac:dyDescent="0.35">
      <c r="F562" s="2"/>
      <c r="G562" s="3"/>
      <c r="H562" s="3"/>
    </row>
    <row r="563" spans="6:8" x14ac:dyDescent="0.35">
      <c r="F563" s="2"/>
      <c r="G563" s="3"/>
      <c r="H563" s="3"/>
    </row>
    <row r="564" spans="6:8" x14ac:dyDescent="0.35">
      <c r="F564" s="2"/>
      <c r="G564" s="3"/>
      <c r="H564" s="3"/>
    </row>
    <row r="565" spans="6:8" x14ac:dyDescent="0.35">
      <c r="F565" s="2"/>
      <c r="G565" s="3"/>
      <c r="H565" s="3"/>
    </row>
    <row r="566" spans="6:8" x14ac:dyDescent="0.35">
      <c r="F566" s="2"/>
      <c r="G566" s="3"/>
      <c r="H566" s="3"/>
    </row>
    <row r="567" spans="6:8" x14ac:dyDescent="0.35">
      <c r="F567" s="2"/>
      <c r="G567" s="3"/>
      <c r="H567" s="3"/>
    </row>
    <row r="568" spans="6:8" x14ac:dyDescent="0.35">
      <c r="F568" s="2"/>
      <c r="G568" s="3"/>
      <c r="H568" s="3"/>
    </row>
    <row r="569" spans="6:8" x14ac:dyDescent="0.35">
      <c r="F569" s="2"/>
      <c r="G569" s="3"/>
      <c r="H569" s="3"/>
    </row>
    <row r="570" spans="6:8" x14ac:dyDescent="0.35">
      <c r="F570" s="2"/>
      <c r="G570" s="3"/>
      <c r="H570" s="3"/>
    </row>
    <row r="571" spans="6:8" x14ac:dyDescent="0.35">
      <c r="F571" s="2"/>
      <c r="G571" s="3"/>
      <c r="H571" s="3"/>
    </row>
    <row r="572" spans="6:8" x14ac:dyDescent="0.35">
      <c r="F572" s="2"/>
      <c r="G572" s="3"/>
      <c r="H572" s="3"/>
    </row>
    <row r="573" spans="6:8" x14ac:dyDescent="0.35">
      <c r="F573" s="2"/>
      <c r="G573" s="3"/>
      <c r="H573" s="3"/>
    </row>
    <row r="574" spans="6:8" x14ac:dyDescent="0.35">
      <c r="F574" s="2"/>
      <c r="G574" s="3"/>
      <c r="H574" s="3"/>
    </row>
    <row r="575" spans="6:8" x14ac:dyDescent="0.35">
      <c r="F575" s="2"/>
      <c r="G575" s="3"/>
      <c r="H575" s="3"/>
    </row>
    <row r="576" spans="6:8" x14ac:dyDescent="0.35">
      <c r="F576" s="2"/>
      <c r="G576" s="3"/>
      <c r="H576" s="3"/>
    </row>
    <row r="577" spans="6:8" x14ac:dyDescent="0.35">
      <c r="F577" s="2"/>
      <c r="G577" s="3"/>
      <c r="H577" s="3"/>
    </row>
    <row r="578" spans="6:8" x14ac:dyDescent="0.35">
      <c r="F578" s="2"/>
      <c r="G578" s="3"/>
      <c r="H578" s="3"/>
    </row>
    <row r="579" spans="6:8" x14ac:dyDescent="0.35">
      <c r="F579" s="2"/>
      <c r="G579" s="3"/>
      <c r="H579" s="3"/>
    </row>
    <row r="580" spans="6:8" x14ac:dyDescent="0.35">
      <c r="F580" s="2"/>
      <c r="G580" s="3"/>
      <c r="H580" s="3"/>
    </row>
    <row r="581" spans="6:8" x14ac:dyDescent="0.35">
      <c r="F581" s="2"/>
      <c r="G581" s="3"/>
      <c r="H581" s="3"/>
    </row>
    <row r="582" spans="6:8" x14ac:dyDescent="0.35">
      <c r="F582" s="2"/>
      <c r="G582" s="3"/>
      <c r="H582" s="3"/>
    </row>
    <row r="583" spans="6:8" x14ac:dyDescent="0.35">
      <c r="F583" s="2"/>
      <c r="G583" s="3"/>
      <c r="H583" s="3"/>
    </row>
    <row r="584" spans="6:8" x14ac:dyDescent="0.35">
      <c r="F584" s="2"/>
      <c r="G584" s="3"/>
      <c r="H584" s="3"/>
    </row>
    <row r="585" spans="6:8" x14ac:dyDescent="0.35">
      <c r="F585" s="2"/>
      <c r="G585" s="3"/>
      <c r="H585" s="3"/>
    </row>
    <row r="586" spans="6:8" x14ac:dyDescent="0.35">
      <c r="F586" s="2"/>
      <c r="G586" s="3"/>
      <c r="H586" s="3"/>
    </row>
    <row r="587" spans="6:8" x14ac:dyDescent="0.35">
      <c r="F587" s="2"/>
      <c r="G587" s="3"/>
      <c r="H587" s="3"/>
    </row>
    <row r="588" spans="6:8" x14ac:dyDescent="0.35">
      <c r="F588" s="2"/>
      <c r="G588" s="3"/>
      <c r="H588" s="3"/>
    </row>
    <row r="589" spans="6:8" x14ac:dyDescent="0.35">
      <c r="F589" s="2"/>
      <c r="G589" s="3"/>
      <c r="H589" s="3"/>
    </row>
    <row r="590" spans="6:8" x14ac:dyDescent="0.35">
      <c r="F590" s="2"/>
      <c r="G590" s="3"/>
      <c r="H590" s="3"/>
    </row>
    <row r="591" spans="6:8" x14ac:dyDescent="0.35">
      <c r="F591" s="2"/>
      <c r="G591" s="3"/>
      <c r="H591" s="3"/>
    </row>
    <row r="592" spans="6:8" x14ac:dyDescent="0.35">
      <c r="F592" s="2"/>
      <c r="G592" s="3"/>
      <c r="H592" s="3"/>
    </row>
    <row r="593" spans="6:8" x14ac:dyDescent="0.35">
      <c r="F593" s="2"/>
      <c r="G593" s="3"/>
      <c r="H593" s="3"/>
    </row>
    <row r="594" spans="6:8" x14ac:dyDescent="0.35">
      <c r="F594" s="2"/>
      <c r="G594" s="3"/>
      <c r="H594" s="3"/>
    </row>
    <row r="595" spans="6:8" x14ac:dyDescent="0.35">
      <c r="F595" s="2"/>
      <c r="G595" s="3"/>
      <c r="H595" s="3"/>
    </row>
    <row r="596" spans="6:8" x14ac:dyDescent="0.35">
      <c r="F596" s="2"/>
      <c r="G596" s="3"/>
      <c r="H596" s="3"/>
    </row>
    <row r="597" spans="6:8" x14ac:dyDescent="0.35">
      <c r="F597" s="2"/>
      <c r="G597" s="3"/>
      <c r="H597" s="3"/>
    </row>
    <row r="598" spans="6:8" x14ac:dyDescent="0.35">
      <c r="F598" s="2"/>
      <c r="G598" s="3"/>
      <c r="H598" s="3"/>
    </row>
    <row r="599" spans="6:8" x14ac:dyDescent="0.35">
      <c r="F599" s="2"/>
      <c r="G599" s="3"/>
      <c r="H599" s="3"/>
    </row>
    <row r="600" spans="6:8" x14ac:dyDescent="0.35">
      <c r="F600" s="2"/>
      <c r="G600" s="3"/>
      <c r="H600" s="3"/>
    </row>
    <row r="601" spans="6:8" x14ac:dyDescent="0.35">
      <c r="F601" s="2"/>
      <c r="G601" s="3"/>
      <c r="H601" s="3"/>
    </row>
    <row r="602" spans="6:8" x14ac:dyDescent="0.35">
      <c r="F602" s="2"/>
      <c r="G602" s="3"/>
      <c r="H602" s="3"/>
    </row>
    <row r="603" spans="6:8" x14ac:dyDescent="0.35">
      <c r="F603" s="2"/>
      <c r="G603" s="3"/>
      <c r="H603" s="3"/>
    </row>
    <row r="604" spans="6:8" x14ac:dyDescent="0.35">
      <c r="F604" s="2"/>
      <c r="G604" s="3"/>
      <c r="H604" s="3"/>
    </row>
    <row r="605" spans="6:8" x14ac:dyDescent="0.35">
      <c r="F605" s="2"/>
      <c r="G605" s="3"/>
      <c r="H605" s="3"/>
    </row>
    <row r="606" spans="6:8" x14ac:dyDescent="0.35">
      <c r="F606" s="2"/>
      <c r="G606" s="3"/>
      <c r="H606" s="3"/>
    </row>
    <row r="607" spans="6:8" x14ac:dyDescent="0.35">
      <c r="F607" s="2"/>
      <c r="G607" s="3"/>
      <c r="H607" s="3"/>
    </row>
    <row r="608" spans="6:8" x14ac:dyDescent="0.35">
      <c r="F608" s="2"/>
      <c r="G608" s="3"/>
      <c r="H608" s="3"/>
    </row>
    <row r="609" spans="6:8" x14ac:dyDescent="0.35">
      <c r="F609" s="2"/>
      <c r="G609" s="3"/>
      <c r="H609" s="3"/>
    </row>
    <row r="610" spans="6:8" x14ac:dyDescent="0.35">
      <c r="F610" s="2"/>
      <c r="G610" s="3"/>
      <c r="H610" s="3"/>
    </row>
    <row r="611" spans="6:8" x14ac:dyDescent="0.35">
      <c r="F611" s="2"/>
      <c r="G611" s="3"/>
      <c r="H611" s="3"/>
    </row>
    <row r="612" spans="6:8" x14ac:dyDescent="0.35">
      <c r="F612" s="2"/>
      <c r="G612" s="3"/>
      <c r="H612" s="3"/>
    </row>
    <row r="613" spans="6:8" x14ac:dyDescent="0.35">
      <c r="F613" s="2"/>
      <c r="G613" s="3"/>
      <c r="H613" s="3"/>
    </row>
    <row r="614" spans="6:8" x14ac:dyDescent="0.35">
      <c r="F614" s="2"/>
      <c r="G614" s="3"/>
      <c r="H614" s="3"/>
    </row>
    <row r="615" spans="6:8" x14ac:dyDescent="0.35">
      <c r="F615" s="2"/>
      <c r="G615" s="3"/>
      <c r="H615" s="3"/>
    </row>
    <row r="616" spans="6:8" x14ac:dyDescent="0.35">
      <c r="F616" s="2"/>
      <c r="G616" s="3"/>
      <c r="H616" s="3"/>
    </row>
    <row r="617" spans="6:8" x14ac:dyDescent="0.35">
      <c r="F617" s="2"/>
      <c r="G617" s="3"/>
      <c r="H617" s="3"/>
    </row>
    <row r="618" spans="6:8" x14ac:dyDescent="0.35">
      <c r="F618" s="2"/>
      <c r="G618" s="3"/>
      <c r="H618" s="3"/>
    </row>
    <row r="619" spans="6:8" x14ac:dyDescent="0.35">
      <c r="F619" s="2"/>
      <c r="G619" s="3"/>
      <c r="H619" s="3"/>
    </row>
    <row r="620" spans="6:8" x14ac:dyDescent="0.35">
      <c r="F620" s="2"/>
      <c r="G620" s="3"/>
      <c r="H620" s="3"/>
    </row>
    <row r="621" spans="6:8" x14ac:dyDescent="0.35">
      <c r="F621" s="2"/>
      <c r="G621" s="3"/>
      <c r="H621" s="3"/>
    </row>
    <row r="622" spans="6:8" x14ac:dyDescent="0.35">
      <c r="F622" s="2"/>
      <c r="G622" s="3"/>
      <c r="H622" s="3"/>
    </row>
    <row r="623" spans="6:8" x14ac:dyDescent="0.35">
      <c r="F623" s="2"/>
      <c r="G623" s="3"/>
      <c r="H623" s="3"/>
    </row>
    <row r="624" spans="6:8" x14ac:dyDescent="0.35">
      <c r="F624" s="2"/>
      <c r="G624" s="3"/>
      <c r="H624" s="3"/>
    </row>
    <row r="625" spans="6:8" x14ac:dyDescent="0.35">
      <c r="F625" s="2"/>
      <c r="G625" s="3"/>
      <c r="H625" s="3"/>
    </row>
    <row r="626" spans="6:8" x14ac:dyDescent="0.35">
      <c r="F626" s="2"/>
      <c r="G626" s="3"/>
      <c r="H626" s="3"/>
    </row>
    <row r="627" spans="6:8" x14ac:dyDescent="0.35">
      <c r="F627" s="2"/>
      <c r="G627" s="3"/>
      <c r="H627" s="3"/>
    </row>
    <row r="628" spans="6:8" x14ac:dyDescent="0.35">
      <c r="F628" s="2"/>
      <c r="G628" s="3"/>
      <c r="H628" s="3"/>
    </row>
    <row r="629" spans="6:8" x14ac:dyDescent="0.35">
      <c r="F629" s="2"/>
      <c r="G629" s="3"/>
      <c r="H629" s="3"/>
    </row>
    <row r="630" spans="6:8" x14ac:dyDescent="0.35">
      <c r="F630" s="2"/>
      <c r="G630" s="3"/>
      <c r="H630" s="3"/>
    </row>
    <row r="631" spans="6:8" x14ac:dyDescent="0.35">
      <c r="F631" s="2"/>
      <c r="G631" s="3"/>
      <c r="H631" s="3"/>
    </row>
    <row r="632" spans="6:8" x14ac:dyDescent="0.35">
      <c r="F632" s="2"/>
      <c r="G632" s="3"/>
      <c r="H632" s="3"/>
    </row>
    <row r="633" spans="6:8" x14ac:dyDescent="0.35">
      <c r="F633" s="2"/>
      <c r="G633" s="3"/>
      <c r="H633" s="3"/>
    </row>
    <row r="634" spans="6:8" x14ac:dyDescent="0.35">
      <c r="F634" s="2"/>
      <c r="G634" s="3"/>
      <c r="H634" s="3"/>
    </row>
    <row r="635" spans="6:8" x14ac:dyDescent="0.35">
      <c r="F635" s="2"/>
      <c r="G635" s="3"/>
      <c r="H635" s="3"/>
    </row>
    <row r="636" spans="6:8" x14ac:dyDescent="0.35">
      <c r="F636" s="2"/>
      <c r="G636" s="3"/>
      <c r="H636" s="3"/>
    </row>
    <row r="637" spans="6:8" x14ac:dyDescent="0.35">
      <c r="F637" s="2"/>
      <c r="G637" s="3"/>
      <c r="H637" s="3"/>
    </row>
    <row r="638" spans="6:8" x14ac:dyDescent="0.35">
      <c r="F638" s="2"/>
      <c r="G638" s="3"/>
      <c r="H638" s="3"/>
    </row>
    <row r="639" spans="6:8" x14ac:dyDescent="0.35">
      <c r="F639" s="2"/>
      <c r="G639" s="3"/>
      <c r="H639" s="3"/>
    </row>
    <row r="640" spans="6:8" x14ac:dyDescent="0.35">
      <c r="F640" s="2"/>
      <c r="G640" s="3"/>
      <c r="H640" s="3"/>
    </row>
    <row r="641" spans="6:8" x14ac:dyDescent="0.35">
      <c r="F641" s="2"/>
      <c r="G641" s="3"/>
      <c r="H641" s="3"/>
    </row>
    <row r="642" spans="6:8" x14ac:dyDescent="0.35">
      <c r="F642" s="2"/>
      <c r="G642" s="3"/>
      <c r="H642" s="3"/>
    </row>
    <row r="643" spans="6:8" x14ac:dyDescent="0.35">
      <c r="F643" s="2"/>
      <c r="G643" s="3"/>
      <c r="H643" s="3"/>
    </row>
    <row r="644" spans="6:8" x14ac:dyDescent="0.35">
      <c r="F644" s="2"/>
      <c r="G644" s="3"/>
      <c r="H644" s="3"/>
    </row>
    <row r="645" spans="6:8" x14ac:dyDescent="0.35">
      <c r="F645" s="2"/>
      <c r="G645" s="3"/>
      <c r="H645" s="3"/>
    </row>
    <row r="646" spans="6:8" x14ac:dyDescent="0.35">
      <c r="F646" s="2"/>
      <c r="G646" s="3"/>
      <c r="H646" s="3"/>
    </row>
    <row r="647" spans="6:8" x14ac:dyDescent="0.35">
      <c r="F647" s="2"/>
      <c r="G647" s="3"/>
      <c r="H647" s="3"/>
    </row>
    <row r="648" spans="6:8" x14ac:dyDescent="0.35">
      <c r="F648" s="2"/>
      <c r="G648" s="3"/>
      <c r="H648" s="3"/>
    </row>
    <row r="649" spans="6:8" x14ac:dyDescent="0.35">
      <c r="F649" s="2"/>
      <c r="G649" s="3"/>
      <c r="H649" s="3"/>
    </row>
    <row r="650" spans="6:8" x14ac:dyDescent="0.35">
      <c r="F650" s="2"/>
      <c r="G650" s="3"/>
      <c r="H650" s="3"/>
    </row>
    <row r="651" spans="6:8" x14ac:dyDescent="0.35">
      <c r="F651" s="2"/>
      <c r="G651" s="3"/>
      <c r="H651" s="3"/>
    </row>
    <row r="652" spans="6:8" x14ac:dyDescent="0.35">
      <c r="F652" s="2"/>
      <c r="G652" s="3"/>
      <c r="H652" s="3"/>
    </row>
    <row r="653" spans="6:8" x14ac:dyDescent="0.35">
      <c r="F653" s="2"/>
      <c r="G653" s="3"/>
      <c r="H653" s="3"/>
    </row>
    <row r="654" spans="6:8" x14ac:dyDescent="0.35">
      <c r="F654" s="2"/>
      <c r="G654" s="3"/>
      <c r="H654" s="3"/>
    </row>
    <row r="655" spans="6:8" x14ac:dyDescent="0.35">
      <c r="F655" s="2"/>
      <c r="G655" s="3"/>
      <c r="H655" s="3"/>
    </row>
    <row r="656" spans="6:8" x14ac:dyDescent="0.35">
      <c r="F656" s="2"/>
      <c r="G656" s="3"/>
      <c r="H656" s="3"/>
    </row>
    <row r="657" spans="6:8" x14ac:dyDescent="0.35">
      <c r="F657" s="2"/>
      <c r="G657" s="3"/>
      <c r="H657" s="3"/>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7B651-1346-4AA3-BC95-535E7AE7479D}">
  <dimension ref="A1:N29"/>
  <sheetViews>
    <sheetView workbookViewId="0">
      <selection activeCell="G7" sqref="G7"/>
    </sheetView>
  </sheetViews>
  <sheetFormatPr defaultRowHeight="14.5" x14ac:dyDescent="0.35"/>
  <cols>
    <col min="1" max="2" width="20.36328125" bestFit="1" customWidth="1"/>
    <col min="3" max="5" width="10.26953125" bestFit="1" customWidth="1"/>
  </cols>
  <sheetData>
    <row r="1" spans="1:14" x14ac:dyDescent="0.35">
      <c r="A1" s="45" t="s">
        <v>85</v>
      </c>
      <c r="B1" s="36"/>
      <c r="C1" s="36"/>
      <c r="D1" s="36"/>
      <c r="E1" s="36"/>
      <c r="F1" s="36"/>
      <c r="G1" s="36"/>
      <c r="H1" s="36"/>
      <c r="I1" s="36"/>
      <c r="J1" s="36"/>
      <c r="K1" s="36"/>
      <c r="L1" s="36"/>
      <c r="M1" s="36"/>
      <c r="N1" s="36"/>
    </row>
    <row r="2" spans="1:14" x14ac:dyDescent="0.35">
      <c r="A2" s="36"/>
      <c r="B2" s="36"/>
      <c r="C2" s="36"/>
      <c r="D2" s="36"/>
      <c r="E2" s="36"/>
      <c r="F2" s="36"/>
      <c r="G2" s="36"/>
      <c r="H2" s="36"/>
      <c r="I2" s="36"/>
      <c r="J2" s="36"/>
      <c r="K2" s="36"/>
      <c r="L2" s="36"/>
      <c r="M2" s="36"/>
      <c r="N2" s="36"/>
    </row>
    <row r="6" spans="1:14" x14ac:dyDescent="0.35">
      <c r="B6" s="18" t="s">
        <v>83</v>
      </c>
      <c r="C6" t="s">
        <v>84</v>
      </c>
    </row>
    <row r="7" spans="1:14" x14ac:dyDescent="0.35">
      <c r="B7" s="19" t="s">
        <v>33</v>
      </c>
      <c r="C7" s="25">
        <v>19525.600000000002</v>
      </c>
    </row>
    <row r="8" spans="1:14" x14ac:dyDescent="0.35">
      <c r="B8" s="19" t="s">
        <v>8</v>
      </c>
      <c r="C8" s="25">
        <v>25899.020000000011</v>
      </c>
    </row>
    <row r="9" spans="1:14" x14ac:dyDescent="0.35">
      <c r="B9" s="19" t="s">
        <v>51</v>
      </c>
      <c r="C9" s="25">
        <v>30189.32</v>
      </c>
    </row>
    <row r="10" spans="1:14" x14ac:dyDescent="0.35">
      <c r="B10" s="19" t="s">
        <v>47</v>
      </c>
      <c r="C10" s="25">
        <v>29800.160000000003</v>
      </c>
    </row>
    <row r="11" spans="1:14" x14ac:dyDescent="0.35">
      <c r="B11" s="19" t="s">
        <v>30</v>
      </c>
      <c r="C11" s="25">
        <v>46234.960000000006</v>
      </c>
    </row>
    <row r="12" spans="1:14" x14ac:dyDescent="0.35">
      <c r="B12" s="19" t="s">
        <v>15</v>
      </c>
      <c r="C12" s="25">
        <v>14946.919999999998</v>
      </c>
    </row>
    <row r="13" spans="1:14" x14ac:dyDescent="0.35">
      <c r="B13" s="19" t="s">
        <v>52</v>
      </c>
      <c r="C13" s="25">
        <v>58277.8</v>
      </c>
    </row>
    <row r="14" spans="1:14" x14ac:dyDescent="0.35">
      <c r="B14" s="19" t="s">
        <v>54</v>
      </c>
      <c r="C14" s="25">
        <v>39084.340000000004</v>
      </c>
    </row>
    <row r="15" spans="1:14" x14ac:dyDescent="0.35">
      <c r="B15" s="19" t="s">
        <v>12</v>
      </c>
      <c r="C15" s="25">
        <v>52063.35</v>
      </c>
    </row>
    <row r="16" spans="1:14" x14ac:dyDescent="0.35">
      <c r="B16" s="19" t="s">
        <v>19</v>
      </c>
      <c r="C16" s="25">
        <v>40814.559999999998</v>
      </c>
    </row>
    <row r="17" spans="2:3" x14ac:dyDescent="0.35">
      <c r="B17" s="19" t="s">
        <v>39</v>
      </c>
      <c r="C17" s="25">
        <v>56471.590000000004</v>
      </c>
    </row>
    <row r="18" spans="2:3" x14ac:dyDescent="0.35">
      <c r="B18" s="19" t="s">
        <v>48</v>
      </c>
      <c r="C18" s="25">
        <v>44884.12</v>
      </c>
    </row>
    <row r="19" spans="2:3" x14ac:dyDescent="0.35">
      <c r="B19" s="19" t="s">
        <v>44</v>
      </c>
      <c r="C19" s="25">
        <v>36700.840000000004</v>
      </c>
    </row>
    <row r="20" spans="2:3" x14ac:dyDescent="0.35">
      <c r="B20" s="19" t="s">
        <v>42</v>
      </c>
      <c r="C20" s="25">
        <v>29721.27</v>
      </c>
    </row>
    <row r="21" spans="2:3" x14ac:dyDescent="0.35">
      <c r="B21" s="19" t="s">
        <v>41</v>
      </c>
      <c r="C21" s="25">
        <v>43177.340000000004</v>
      </c>
    </row>
    <row r="22" spans="2:3" x14ac:dyDescent="0.35">
      <c r="B22" s="19" t="s">
        <v>46</v>
      </c>
      <c r="C22" s="25">
        <v>31390.480000000003</v>
      </c>
    </row>
    <row r="23" spans="2:3" x14ac:dyDescent="0.35">
      <c r="B23" s="19" t="s">
        <v>53</v>
      </c>
      <c r="C23" s="25">
        <v>19572.14</v>
      </c>
    </row>
    <row r="24" spans="2:3" x14ac:dyDescent="0.35">
      <c r="B24" s="19" t="s">
        <v>25</v>
      </c>
      <c r="C24" s="25">
        <v>46226.020000000004</v>
      </c>
    </row>
    <row r="25" spans="2:3" x14ac:dyDescent="0.35">
      <c r="B25" s="19" t="s">
        <v>45</v>
      </c>
      <c r="C25" s="25">
        <v>50988.91</v>
      </c>
    </row>
    <row r="26" spans="2:3" x14ac:dyDescent="0.35">
      <c r="B26" s="19" t="s">
        <v>28</v>
      </c>
      <c r="C26" s="25">
        <v>29518.43</v>
      </c>
    </row>
    <row r="27" spans="2:3" x14ac:dyDescent="0.35">
      <c r="B27" s="19" t="s">
        <v>49</v>
      </c>
      <c r="C27" s="25">
        <v>26000</v>
      </c>
    </row>
    <row r="28" spans="2:3" x14ac:dyDescent="0.35">
      <c r="B28" s="19" t="s">
        <v>23</v>
      </c>
      <c r="C28" s="25">
        <v>29678.099999999995</v>
      </c>
    </row>
    <row r="29" spans="2:3" x14ac:dyDescent="0.35">
      <c r="B29" s="19" t="s">
        <v>78</v>
      </c>
      <c r="C29" s="25">
        <v>801165.2699999999</v>
      </c>
    </row>
  </sheetData>
  <mergeCells count="1">
    <mergeCell ref="A1:N2"/>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4D8DE-0AA9-46B1-B93B-9095A365C12E}">
  <dimension ref="A1:S20"/>
  <sheetViews>
    <sheetView tabSelected="1" workbookViewId="0">
      <selection activeCell="D5" sqref="D5"/>
    </sheetView>
  </sheetViews>
  <sheetFormatPr defaultRowHeight="14.5" x14ac:dyDescent="0.35"/>
  <cols>
    <col min="3" max="3" width="14.08984375" customWidth="1"/>
    <col min="8" max="8" width="8.7265625" customWidth="1"/>
  </cols>
  <sheetData>
    <row r="1" spans="1:19" x14ac:dyDescent="0.35">
      <c r="B1" s="35" t="s">
        <v>97</v>
      </c>
      <c r="C1" s="47"/>
      <c r="D1" s="47"/>
      <c r="E1" s="47"/>
      <c r="F1" s="47"/>
      <c r="G1" s="47"/>
      <c r="H1" s="47"/>
      <c r="I1" s="47"/>
      <c r="J1" s="47"/>
      <c r="K1" s="47"/>
      <c r="L1" s="47"/>
      <c r="M1" s="47"/>
      <c r="N1" s="47"/>
    </row>
    <row r="2" spans="1:19" x14ac:dyDescent="0.35">
      <c r="B2" s="47"/>
      <c r="C2" s="47"/>
      <c r="D2" s="47"/>
      <c r="E2" s="47"/>
      <c r="F2" s="47"/>
      <c r="G2" s="47"/>
      <c r="H2" s="47"/>
      <c r="I2" s="47"/>
      <c r="J2" s="47"/>
      <c r="K2" s="47"/>
      <c r="L2" s="47"/>
      <c r="M2" s="47"/>
      <c r="N2" s="47"/>
    </row>
    <row r="3" spans="1:19" x14ac:dyDescent="0.35">
      <c r="B3" s="47"/>
      <c r="C3" s="47"/>
      <c r="D3" s="47"/>
      <c r="E3" s="47"/>
      <c r="F3" s="47"/>
      <c r="G3" s="47"/>
      <c r="H3" s="47"/>
      <c r="I3" s="47"/>
      <c r="J3" s="47"/>
      <c r="K3" s="47"/>
      <c r="L3" s="47"/>
      <c r="M3" s="47"/>
      <c r="N3" s="47"/>
      <c r="S3" s="4" t="s">
        <v>86</v>
      </c>
    </row>
    <row r="4" spans="1:19" x14ac:dyDescent="0.35">
      <c r="S4" t="s">
        <v>43</v>
      </c>
    </row>
    <row r="5" spans="1:19" x14ac:dyDescent="0.35">
      <c r="C5" s="28" t="s">
        <v>87</v>
      </c>
      <c r="D5" s="29" t="s">
        <v>7</v>
      </c>
      <c r="S5" t="s">
        <v>18</v>
      </c>
    </row>
    <row r="6" spans="1:19" x14ac:dyDescent="0.35">
      <c r="S6" t="s">
        <v>7</v>
      </c>
    </row>
    <row r="7" spans="1:19" x14ac:dyDescent="0.35">
      <c r="S7" t="s">
        <v>11</v>
      </c>
    </row>
    <row r="8" spans="1:19" x14ac:dyDescent="0.35">
      <c r="A8" s="26"/>
      <c r="B8" s="27" t="s">
        <v>88</v>
      </c>
      <c r="C8" s="26"/>
      <c r="D8" s="26"/>
      <c r="E8" s="26"/>
      <c r="H8" s="46" t="s">
        <v>95</v>
      </c>
      <c r="I8" s="46"/>
      <c r="J8" s="46"/>
      <c r="K8" s="46"/>
      <c r="S8" t="s">
        <v>22</v>
      </c>
    </row>
    <row r="9" spans="1:19" x14ac:dyDescent="0.35">
      <c r="S9" t="s">
        <v>27</v>
      </c>
    </row>
    <row r="10" spans="1:19" x14ac:dyDescent="0.35">
      <c r="B10" s="10" t="s">
        <v>89</v>
      </c>
      <c r="C10" s="10"/>
      <c r="D10" s="10">
        <f>COUNTIFS(tab_d[Geography],D5)</f>
        <v>53</v>
      </c>
      <c r="H10" s="30"/>
      <c r="I10" s="30"/>
      <c r="J10" s="31" t="s">
        <v>3</v>
      </c>
      <c r="K10" s="31" t="s">
        <v>59</v>
      </c>
      <c r="L10" s="32" t="s">
        <v>96</v>
      </c>
    </row>
    <row r="11" spans="1:19" x14ac:dyDescent="0.35">
      <c r="H11" s="30" t="s">
        <v>6</v>
      </c>
      <c r="I11" s="30"/>
      <c r="J11" s="30">
        <f>SUMIFS(tab_d[Amount],tab_d[Sales Person],H11,tab_d[Geography],D5)</f>
        <v>24451</v>
      </c>
      <c r="K11" s="30">
        <f>SUMIFS(tab_d[Units],tab_d[Sales Person],H11,tab_d[Geography],D5)</f>
        <v>300</v>
      </c>
      <c r="L11" s="33">
        <f>IF(J11&gt;12000,1,-1)</f>
        <v>1</v>
      </c>
      <c r="Q11" s="4"/>
    </row>
    <row r="12" spans="1:19" x14ac:dyDescent="0.35">
      <c r="A12" s="10"/>
      <c r="B12" s="10"/>
      <c r="C12" s="10"/>
      <c r="D12" s="11" t="s">
        <v>90</v>
      </c>
      <c r="E12" s="11" t="s">
        <v>60</v>
      </c>
      <c r="H12" s="30" t="s">
        <v>10</v>
      </c>
      <c r="I12" s="30"/>
      <c r="J12" s="30">
        <f>SUMIFS(tab_d[Amount],tab_d[Sales Person],H12,tab_d[Geography],D5)</f>
        <v>20125</v>
      </c>
      <c r="K12" s="30">
        <f>SUMIFS(tab_d[Units],tab_d[Sales Person],H12,tab_d[Geography],D5)</f>
        <v>711</v>
      </c>
      <c r="L12" s="33">
        <f t="shared" ref="L12:L20" si="0">IF(J12&gt;12000,1,-1)</f>
        <v>1</v>
      </c>
      <c r="Q12" s="13"/>
    </row>
    <row r="13" spans="1:19" x14ac:dyDescent="0.35">
      <c r="A13" s="10" t="s">
        <v>91</v>
      </c>
      <c r="B13" s="10"/>
      <c r="C13" s="10"/>
      <c r="D13" s="10">
        <f>SUMIFS(tab_d[Amount],tab_d[Geography],D5)</f>
        <v>218813</v>
      </c>
      <c r="E13" s="10">
        <f>AVERAGEIFS(tab_d[Amount],tab_d[Geography],D5)</f>
        <v>4128.5471698113206</v>
      </c>
      <c r="H13" s="30" t="s">
        <v>14</v>
      </c>
      <c r="I13" s="30"/>
      <c r="J13" s="30">
        <f>SUMIFS(tab_d[Amount],tab_d[Sales Person],H13,tab_d[Geography],D5)</f>
        <v>21434</v>
      </c>
      <c r="K13" s="30">
        <f>SUMIFS(tab_d[Units],tab_d[Sales Person],H13,tab_d[Geography],D5)</f>
        <v>1116</v>
      </c>
      <c r="L13" s="33">
        <f t="shared" si="0"/>
        <v>1</v>
      </c>
      <c r="Q13" s="13"/>
    </row>
    <row r="14" spans="1:19" x14ac:dyDescent="0.35">
      <c r="A14" s="10" t="s">
        <v>92</v>
      </c>
      <c r="B14" s="10"/>
      <c r="C14" s="10"/>
      <c r="D14" s="10">
        <f>SUMIFS(tab_d[Costs],tab_d[Geography],D5)</f>
        <v>68922.960000000006</v>
      </c>
      <c r="E14" s="10">
        <f>AVERAGEIFS(tab_d[Costs],tab_d[Geography],D5)</f>
        <v>1300.43320754717</v>
      </c>
      <c r="H14" s="30" t="s">
        <v>17</v>
      </c>
      <c r="I14" s="30"/>
      <c r="J14" s="30">
        <f>SUMIFS(tab_d[Amount],tab_d[Sales Person],H14,tab_d[Geography],D5)</f>
        <v>17283</v>
      </c>
      <c r="K14" s="30">
        <f>SUMIFS(tab_d[Units],tab_d[Sales Person],H14,tab_d[Geography],D5)</f>
        <v>882</v>
      </c>
      <c r="L14" s="33">
        <f t="shared" si="0"/>
        <v>1</v>
      </c>
      <c r="Q14" s="13"/>
    </row>
    <row r="15" spans="1:19" x14ac:dyDescent="0.35">
      <c r="A15" s="10" t="s">
        <v>93</v>
      </c>
      <c r="B15" s="10"/>
      <c r="C15" s="10"/>
      <c r="D15" s="10">
        <f>D13-D14</f>
        <v>149890.03999999998</v>
      </c>
      <c r="E15" s="10">
        <f>E13-E14</f>
        <v>2828.1139622641504</v>
      </c>
      <c r="H15" s="30" t="s">
        <v>21</v>
      </c>
      <c r="I15" s="30"/>
      <c r="J15" s="30">
        <f>SUMIFS(tab_d[Amount],tab_d[Sales Person],H15,tab_d[Geography],D5)</f>
        <v>26985</v>
      </c>
      <c r="K15" s="30">
        <f>SUMIFS(tab_d[Units],tab_d[Sales Person],H15,tab_d[Geography],D5)</f>
        <v>1329</v>
      </c>
      <c r="L15" s="33">
        <f t="shared" si="0"/>
        <v>1</v>
      </c>
      <c r="Q15" s="13"/>
    </row>
    <row r="16" spans="1:19" x14ac:dyDescent="0.35">
      <c r="A16" s="10" t="s">
        <v>94</v>
      </c>
      <c r="B16" s="10"/>
      <c r="C16" s="10"/>
      <c r="D16" s="10">
        <f>SUMIFS(tab_d[Units],tab_d[Geography],D5)</f>
        <v>7431</v>
      </c>
      <c r="E16" s="10">
        <f>AVERAGEIFS(tab_d[Units],tab_d[Geography],D5)</f>
        <v>140.20754716981133</v>
      </c>
      <c r="H16" s="30" t="s">
        <v>32</v>
      </c>
      <c r="I16" s="30"/>
      <c r="J16" s="30">
        <f>SUMIFS(tab_d[Amount],tab_d[Sales Person],H16,tab_d[Geography],D5)</f>
        <v>43568</v>
      </c>
      <c r="K16" s="30">
        <f>SUMIFS(tab_d[Units],tab_d[Sales Person],H16,tab_d[Geography],D5)</f>
        <v>978</v>
      </c>
      <c r="L16" s="33">
        <f t="shared" si="0"/>
        <v>1</v>
      </c>
      <c r="Q16" s="13"/>
    </row>
    <row r="17" spans="8:17" x14ac:dyDescent="0.35">
      <c r="H17" s="30" t="s">
        <v>35</v>
      </c>
      <c r="I17" s="30"/>
      <c r="J17" s="30">
        <f>SUMIFS(tab_d[Amount],tab_d[Sales Person],H17,tab_d[Geography],D5)</f>
        <v>14504</v>
      </c>
      <c r="K17" s="30">
        <f>SUMIFS(tab_d[Units],tab_d[Sales Person],H17,tab_d[Geography],D5)</f>
        <v>156</v>
      </c>
      <c r="L17" s="33">
        <f t="shared" si="0"/>
        <v>1</v>
      </c>
      <c r="Q17" s="14"/>
    </row>
    <row r="18" spans="8:17" x14ac:dyDescent="0.35">
      <c r="H18" s="30" t="s">
        <v>37</v>
      </c>
      <c r="I18" s="30"/>
      <c r="J18" s="30">
        <f>SUMIFS(tab_d[Amount],tab_d[Sales Person],H18,tab_d[Geography],D5)</f>
        <v>25655</v>
      </c>
      <c r="K18" s="30">
        <f>SUMIFS(tab_d[Units],tab_d[Sales Person],H18,tab_d[Geography],D5)</f>
        <v>453</v>
      </c>
      <c r="L18" s="33">
        <f t="shared" si="0"/>
        <v>1</v>
      </c>
    </row>
    <row r="19" spans="8:17" x14ac:dyDescent="0.35">
      <c r="H19" s="30" t="s">
        <v>38</v>
      </c>
      <c r="I19" s="30"/>
      <c r="J19" s="30">
        <f>SUMIFS(tab_d[Amount],tab_d[Sales Person],H19,tab_d[Geography],D5)</f>
        <v>16821</v>
      </c>
      <c r="K19" s="30">
        <f>SUMIFS(tab_d[Units],tab_d[Sales Person],H19,tab_d[Geography],D5)</f>
        <v>1161</v>
      </c>
      <c r="L19" s="33">
        <f t="shared" si="0"/>
        <v>1</v>
      </c>
    </row>
    <row r="20" spans="8:17" x14ac:dyDescent="0.35">
      <c r="H20" s="30" t="s">
        <v>50</v>
      </c>
      <c r="I20" s="30"/>
      <c r="J20" s="30">
        <f>SUMIFS(tab_d[Amount],tab_d[Sales Person],H20,tab_d[Geography],D5)</f>
        <v>7987</v>
      </c>
      <c r="K20" s="30">
        <f>SUMIFS(tab_d[Units],tab_d[Sales Person],H20,tab_d[Geography],D5)</f>
        <v>345</v>
      </c>
      <c r="L20" s="33">
        <f t="shared" si="0"/>
        <v>-1</v>
      </c>
    </row>
  </sheetData>
  <mergeCells count="2">
    <mergeCell ref="H8:K8"/>
    <mergeCell ref="B1:N3"/>
  </mergeCells>
  <dataValidations count="1">
    <dataValidation type="list" allowBlank="1" showInputMessage="1" showErrorMessage="1" sqref="D5" xr:uid="{C347E34E-68EC-4CD8-A910-4D407C2F7214}">
      <formula1>$S$4:$S$9</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619B1F50-1C49-49F8-AAD9-18F85505CF8D}">
            <x14:iconSet iconSet="3Arrows" showValue="0" custom="1">
              <x14:cfvo type="percent">
                <xm:f>0</xm:f>
              </x14:cfvo>
              <x14:cfvo type="num">
                <xm:f>0</xm:f>
              </x14:cfvo>
              <x14:cfvo type="num">
                <xm:f>1</xm:f>
              </x14:cfvo>
              <x14:cfIcon iconSet="3Arrows" iconId="0"/>
              <x14:cfIcon iconSet="NoIcons" iconId="0"/>
              <x14:cfIcon iconSet="3Arrows" iconId="2"/>
            </x14:iconSet>
          </x14:cfRule>
          <xm:sqref>L11:L20</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A7F00-A77E-454E-B307-9F0CC9E1FE4B}">
  <dimension ref="A1:M28"/>
  <sheetViews>
    <sheetView workbookViewId="0">
      <selection activeCell="I21" sqref="I21"/>
    </sheetView>
  </sheetViews>
  <sheetFormatPr defaultRowHeight="14.5" x14ac:dyDescent="0.35"/>
  <cols>
    <col min="1" max="1" width="20.36328125" bestFit="1" customWidth="1"/>
    <col min="2" max="2" width="14" bestFit="1" customWidth="1"/>
    <col min="3" max="3" width="11.453125" bestFit="1" customWidth="1"/>
    <col min="4" max="4" width="10.26953125" bestFit="1" customWidth="1"/>
    <col min="5" max="5" width="7.453125" bestFit="1" customWidth="1"/>
  </cols>
  <sheetData>
    <row r="1" spans="1:13" x14ac:dyDescent="0.35">
      <c r="B1" s="45" t="s">
        <v>99</v>
      </c>
      <c r="C1" s="36"/>
      <c r="D1" s="36"/>
      <c r="E1" s="36"/>
      <c r="F1" s="36"/>
      <c r="G1" s="36"/>
      <c r="H1" s="36"/>
      <c r="I1" s="36"/>
      <c r="J1" s="36"/>
      <c r="K1" s="36"/>
      <c r="L1" s="36"/>
      <c r="M1" s="36"/>
    </row>
    <row r="2" spans="1:13" x14ac:dyDescent="0.35">
      <c r="B2" s="36"/>
      <c r="C2" s="36"/>
      <c r="D2" s="36"/>
      <c r="E2" s="36"/>
      <c r="F2" s="36"/>
      <c r="G2" s="36"/>
      <c r="H2" s="36"/>
      <c r="I2" s="36"/>
      <c r="J2" s="36"/>
      <c r="K2" s="36"/>
      <c r="L2" s="36"/>
      <c r="M2" s="36"/>
    </row>
    <row r="5" spans="1:13" x14ac:dyDescent="0.35">
      <c r="A5" s="18" t="s">
        <v>83</v>
      </c>
      <c r="B5" t="s">
        <v>76</v>
      </c>
      <c r="C5" t="s">
        <v>77</v>
      </c>
      <c r="D5" t="s">
        <v>84</v>
      </c>
      <c r="E5" t="s">
        <v>98</v>
      </c>
    </row>
    <row r="6" spans="1:13" x14ac:dyDescent="0.35">
      <c r="A6" s="19" t="s">
        <v>33</v>
      </c>
      <c r="B6" s="24">
        <v>43183</v>
      </c>
      <c r="C6" s="24">
        <v>2022</v>
      </c>
      <c r="D6" s="25">
        <v>19525.600000000002</v>
      </c>
      <c r="E6" s="34">
        <v>0.45215941458444298</v>
      </c>
    </row>
    <row r="7" spans="1:13" x14ac:dyDescent="0.35">
      <c r="A7" s="19" t="s">
        <v>8</v>
      </c>
      <c r="B7" s="24">
        <v>66500</v>
      </c>
      <c r="C7" s="24">
        <v>2802</v>
      </c>
      <c r="D7" s="25">
        <v>25899.020000000011</v>
      </c>
      <c r="E7" s="34">
        <v>0.38945894736842124</v>
      </c>
    </row>
    <row r="8" spans="1:13" x14ac:dyDescent="0.35">
      <c r="A8" s="19" t="s">
        <v>51</v>
      </c>
      <c r="B8" s="24">
        <v>35378</v>
      </c>
      <c r="C8" s="24">
        <v>1044</v>
      </c>
      <c r="D8" s="25">
        <v>30189.32</v>
      </c>
      <c r="E8" s="34">
        <v>0.85333597150771667</v>
      </c>
    </row>
    <row r="9" spans="1:13" x14ac:dyDescent="0.35">
      <c r="A9" s="19" t="s">
        <v>47</v>
      </c>
      <c r="B9" s="24">
        <v>44744</v>
      </c>
      <c r="C9" s="24">
        <v>1956</v>
      </c>
      <c r="D9" s="25">
        <v>29800.160000000003</v>
      </c>
      <c r="E9" s="34">
        <v>0.66601466118362251</v>
      </c>
    </row>
    <row r="10" spans="1:13" x14ac:dyDescent="0.35">
      <c r="A10" s="19" t="s">
        <v>30</v>
      </c>
      <c r="B10" s="24">
        <v>66283</v>
      </c>
      <c r="C10" s="24">
        <v>2052</v>
      </c>
      <c r="D10" s="25">
        <v>46234.960000000006</v>
      </c>
      <c r="E10" s="34">
        <v>0.69753873542235578</v>
      </c>
    </row>
    <row r="11" spans="1:13" x14ac:dyDescent="0.35">
      <c r="A11" s="19" t="s">
        <v>15</v>
      </c>
      <c r="B11" s="24">
        <v>33551</v>
      </c>
      <c r="C11" s="24">
        <v>1566</v>
      </c>
      <c r="D11" s="25">
        <v>14946.919999999998</v>
      </c>
      <c r="E11" s="34">
        <v>0.44549849482876808</v>
      </c>
    </row>
    <row r="12" spans="1:13" x14ac:dyDescent="0.35">
      <c r="A12" s="19" t="s">
        <v>52</v>
      </c>
      <c r="B12" s="24">
        <v>70273</v>
      </c>
      <c r="C12" s="24">
        <v>2142</v>
      </c>
      <c r="D12" s="25">
        <v>58277.8</v>
      </c>
      <c r="E12" s="34">
        <v>0.82930570773981471</v>
      </c>
    </row>
    <row r="13" spans="1:13" x14ac:dyDescent="0.35">
      <c r="A13" s="19" t="s">
        <v>54</v>
      </c>
      <c r="B13" s="24">
        <v>72373</v>
      </c>
      <c r="C13" s="24">
        <v>3207</v>
      </c>
      <c r="D13" s="25">
        <v>39084.340000000004</v>
      </c>
      <c r="E13" s="34">
        <v>0.54004034653807365</v>
      </c>
    </row>
    <row r="14" spans="1:13" x14ac:dyDescent="0.35">
      <c r="A14" s="19" t="s">
        <v>12</v>
      </c>
      <c r="B14" s="24">
        <v>71967</v>
      </c>
      <c r="C14" s="24">
        <v>2301</v>
      </c>
      <c r="D14" s="25">
        <v>52063.35</v>
      </c>
      <c r="E14" s="34">
        <v>0.72343365709283425</v>
      </c>
    </row>
    <row r="15" spans="1:13" x14ac:dyDescent="0.35">
      <c r="A15" s="19" t="s">
        <v>19</v>
      </c>
      <c r="B15" s="24">
        <v>52150</v>
      </c>
      <c r="C15" s="24">
        <v>1752</v>
      </c>
      <c r="D15" s="25">
        <v>40814.559999999998</v>
      </c>
      <c r="E15" s="34">
        <v>0.78263777564717163</v>
      </c>
    </row>
    <row r="16" spans="1:13" x14ac:dyDescent="0.35">
      <c r="A16" s="19" t="s">
        <v>39</v>
      </c>
      <c r="B16" s="24">
        <v>63721</v>
      </c>
      <c r="C16" s="24">
        <v>2331</v>
      </c>
      <c r="D16" s="25">
        <v>56471.590000000004</v>
      </c>
      <c r="E16" s="34">
        <v>0.88623201142480512</v>
      </c>
    </row>
    <row r="17" spans="1:5" x14ac:dyDescent="0.35">
      <c r="A17" s="19" t="s">
        <v>48</v>
      </c>
      <c r="B17" s="24">
        <v>56644</v>
      </c>
      <c r="C17" s="24">
        <v>1812</v>
      </c>
      <c r="D17" s="25">
        <v>44884.12</v>
      </c>
      <c r="E17" s="34">
        <v>0.79238966174705183</v>
      </c>
    </row>
    <row r="18" spans="1:5" x14ac:dyDescent="0.35">
      <c r="A18" s="19" t="s">
        <v>44</v>
      </c>
      <c r="B18" s="24">
        <v>58009</v>
      </c>
      <c r="C18" s="24">
        <v>2976</v>
      </c>
      <c r="D18" s="25">
        <v>36700.840000000004</v>
      </c>
      <c r="E18" s="34">
        <v>0.6326749297522799</v>
      </c>
    </row>
    <row r="19" spans="1:5" x14ac:dyDescent="0.35">
      <c r="A19" s="19" t="s">
        <v>42</v>
      </c>
      <c r="B19" s="24">
        <v>47271</v>
      </c>
      <c r="C19" s="24">
        <v>1881</v>
      </c>
      <c r="D19" s="25">
        <v>29721.27</v>
      </c>
      <c r="E19" s="34">
        <v>0.62874214634765502</v>
      </c>
    </row>
    <row r="20" spans="1:5" x14ac:dyDescent="0.35">
      <c r="A20" s="19" t="s">
        <v>41</v>
      </c>
      <c r="B20" s="24">
        <v>62111</v>
      </c>
      <c r="C20" s="24">
        <v>2154</v>
      </c>
      <c r="D20" s="25">
        <v>43177.340000000004</v>
      </c>
      <c r="E20" s="34">
        <v>0.6951641416174269</v>
      </c>
    </row>
    <row r="21" spans="1:5" x14ac:dyDescent="0.35">
      <c r="A21" s="19" t="s">
        <v>46</v>
      </c>
      <c r="B21" s="24">
        <v>54712</v>
      </c>
      <c r="C21" s="24">
        <v>2196</v>
      </c>
      <c r="D21" s="25">
        <v>31390.480000000003</v>
      </c>
      <c r="E21" s="34">
        <v>0.57374031291124439</v>
      </c>
    </row>
    <row r="22" spans="1:5" x14ac:dyDescent="0.35">
      <c r="A22" s="19" t="s">
        <v>53</v>
      </c>
      <c r="B22" s="24">
        <v>69461</v>
      </c>
      <c r="C22" s="24">
        <v>2982</v>
      </c>
      <c r="D22" s="25">
        <v>19572.14</v>
      </c>
      <c r="E22" s="34">
        <v>0.28177164164063284</v>
      </c>
    </row>
    <row r="23" spans="1:5" x14ac:dyDescent="0.35">
      <c r="A23" s="19" t="s">
        <v>25</v>
      </c>
      <c r="B23" s="24">
        <v>69160</v>
      </c>
      <c r="C23" s="24">
        <v>1854</v>
      </c>
      <c r="D23" s="25">
        <v>46226.020000000004</v>
      </c>
      <c r="E23" s="34">
        <v>0.6683924233661076</v>
      </c>
    </row>
    <row r="24" spans="1:5" x14ac:dyDescent="0.35">
      <c r="A24" s="19" t="s">
        <v>45</v>
      </c>
      <c r="B24" s="24">
        <v>68971</v>
      </c>
      <c r="C24" s="24">
        <v>1533</v>
      </c>
      <c r="D24" s="25">
        <v>50988.91</v>
      </c>
      <c r="E24" s="34">
        <v>0.73928042220643464</v>
      </c>
    </row>
    <row r="25" spans="1:5" x14ac:dyDescent="0.35">
      <c r="A25" s="19" t="s">
        <v>28</v>
      </c>
      <c r="B25" s="24">
        <v>39263</v>
      </c>
      <c r="C25" s="24">
        <v>1683</v>
      </c>
      <c r="D25" s="25">
        <v>29518.43</v>
      </c>
      <c r="E25" s="34">
        <v>0.75181290273285284</v>
      </c>
    </row>
    <row r="26" spans="1:5" x14ac:dyDescent="0.35">
      <c r="A26" s="19" t="s">
        <v>49</v>
      </c>
      <c r="B26" s="24">
        <v>37772</v>
      </c>
      <c r="C26" s="24">
        <v>1308</v>
      </c>
      <c r="D26" s="25">
        <v>26000</v>
      </c>
      <c r="E26" s="34">
        <v>0.68834056973419466</v>
      </c>
    </row>
    <row r="27" spans="1:5" x14ac:dyDescent="0.35">
      <c r="A27" s="19" t="s">
        <v>23</v>
      </c>
      <c r="B27" s="24">
        <v>57372</v>
      </c>
      <c r="C27" s="24">
        <v>2106</v>
      </c>
      <c r="D27" s="25">
        <v>29678.099999999995</v>
      </c>
      <c r="E27" s="34">
        <v>0.51729240744614091</v>
      </c>
    </row>
    <row r="28" spans="1:5" x14ac:dyDescent="0.35">
      <c r="A28" s="19" t="s">
        <v>78</v>
      </c>
      <c r="B28" s="24">
        <v>1240869</v>
      </c>
      <c r="C28" s="24">
        <v>45660</v>
      </c>
      <c r="D28" s="25">
        <v>801165.2699999999</v>
      </c>
      <c r="E28" s="34">
        <v>0.64564854952456696</v>
      </c>
    </row>
  </sheetData>
  <mergeCells count="1">
    <mergeCell ref="B1:M2"/>
  </mergeCells>
  <conditionalFormatting sqref="E5">
    <cfRule type="colorScale" priority="4">
      <colorScale>
        <cfvo type="min"/>
        <cfvo type="max"/>
        <color rgb="FFFCFCFF"/>
        <color rgb="FF63BE7B"/>
      </colorScale>
    </cfRule>
  </conditionalFormatting>
  <conditionalFormatting sqref="E5">
    <cfRule type="colorScale" priority="2">
      <colorScale>
        <cfvo type="min"/>
        <cfvo type="max"/>
        <color rgb="FFFCFCFF"/>
        <color rgb="FF63BE7B"/>
      </colorScale>
    </cfRule>
  </conditionalFormatting>
  <conditionalFormatting sqref="E5:E28">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213B8-F801-493D-A8F5-5E48819A0521}">
  <dimension ref="A1:L305"/>
  <sheetViews>
    <sheetView workbookViewId="0">
      <selection activeCell="F9" sqref="F9"/>
    </sheetView>
  </sheetViews>
  <sheetFormatPr defaultRowHeight="14.5" x14ac:dyDescent="0.35"/>
  <cols>
    <col min="1" max="1" width="14.1796875" customWidth="1"/>
    <col min="2" max="2" width="13.54296875" customWidth="1"/>
    <col min="3" max="3" width="19.7265625" customWidth="1"/>
    <col min="4" max="6" width="15.81640625" customWidth="1"/>
    <col min="7" max="7" width="14" customWidth="1"/>
    <col min="8" max="8" width="18.1796875" customWidth="1"/>
    <col min="12" max="12" width="14.453125" customWidth="1"/>
  </cols>
  <sheetData>
    <row r="1" spans="1:12" ht="14.15" customHeight="1" x14ac:dyDescent="0.35">
      <c r="A1" s="35" t="s">
        <v>55</v>
      </c>
      <c r="B1" s="36"/>
      <c r="C1" s="36"/>
      <c r="D1" s="36"/>
      <c r="E1" s="36"/>
      <c r="F1" s="36"/>
      <c r="G1" s="36"/>
      <c r="H1" s="36"/>
      <c r="I1" s="36"/>
      <c r="J1" s="36"/>
      <c r="K1" s="36"/>
      <c r="L1" s="36"/>
    </row>
    <row r="2" spans="1:12" x14ac:dyDescent="0.35">
      <c r="A2" s="36"/>
      <c r="B2" s="36"/>
      <c r="C2" s="36"/>
      <c r="D2" s="36"/>
      <c r="E2" s="36"/>
      <c r="F2" s="36"/>
      <c r="G2" s="36"/>
      <c r="H2" s="36"/>
      <c r="I2" s="36"/>
      <c r="J2" s="36"/>
      <c r="K2" s="36"/>
      <c r="L2" s="36"/>
    </row>
    <row r="3" spans="1:12" x14ac:dyDescent="0.35">
      <c r="A3" s="36"/>
      <c r="B3" s="36"/>
      <c r="C3" s="36"/>
      <c r="D3" s="36"/>
      <c r="E3" s="36"/>
      <c r="F3" s="36"/>
      <c r="G3" s="36"/>
      <c r="H3" s="36"/>
      <c r="I3" s="36"/>
      <c r="J3" s="36"/>
      <c r="K3" s="36"/>
      <c r="L3" s="36"/>
    </row>
    <row r="5" spans="1:12" x14ac:dyDescent="0.35">
      <c r="A5" s="4" t="s">
        <v>0</v>
      </c>
      <c r="B5" s="4" t="s">
        <v>1</v>
      </c>
      <c r="C5" s="4" t="s">
        <v>2</v>
      </c>
      <c r="D5" s="8" t="s">
        <v>3</v>
      </c>
      <c r="E5" s="8" t="s">
        <v>4</v>
      </c>
      <c r="F5" s="8" t="s">
        <v>56</v>
      </c>
      <c r="G5" s="4" t="s">
        <v>57</v>
      </c>
      <c r="K5" t="s">
        <v>2</v>
      </c>
      <c r="L5" t="s">
        <v>40</v>
      </c>
    </row>
    <row r="6" spans="1:12" x14ac:dyDescent="0.35">
      <c r="A6" t="s">
        <v>6</v>
      </c>
      <c r="B6" t="s">
        <v>7</v>
      </c>
      <c r="C6" t="s">
        <v>8</v>
      </c>
      <c r="D6" s="2">
        <v>1624</v>
      </c>
      <c r="E6" s="3">
        <v>114</v>
      </c>
      <c r="F6" s="23">
        <f>_xlfn.XLOOKUP(tab_d[[#This Row],[Product]],products[Product],products[Cost per unit])</f>
        <v>14.49</v>
      </c>
      <c r="G6">
        <f>tab_d[[#This Row],[cost per unit]]*tab_d[[#This Row],[Units]]</f>
        <v>1651.8600000000001</v>
      </c>
      <c r="K6" t="s">
        <v>42</v>
      </c>
      <c r="L6" s="9">
        <v>9.33</v>
      </c>
    </row>
    <row r="7" spans="1:12" x14ac:dyDescent="0.35">
      <c r="A7" t="s">
        <v>10</v>
      </c>
      <c r="B7" t="s">
        <v>11</v>
      </c>
      <c r="C7" t="s">
        <v>12</v>
      </c>
      <c r="D7" s="2">
        <v>6706</v>
      </c>
      <c r="E7" s="3">
        <v>459</v>
      </c>
      <c r="F7" s="23">
        <f>_xlfn.XLOOKUP(tab_d[[#This Row],[Product]],products[Product],products[Cost per unit])</f>
        <v>8.65</v>
      </c>
      <c r="G7">
        <f>tab_d[[#This Row],[cost per unit]]*tab_d[[#This Row],[Units]]</f>
        <v>3970.3500000000004</v>
      </c>
      <c r="K7" t="s">
        <v>33</v>
      </c>
      <c r="L7" s="9">
        <v>11.7</v>
      </c>
    </row>
    <row r="8" spans="1:12" x14ac:dyDescent="0.35">
      <c r="A8" t="s">
        <v>14</v>
      </c>
      <c r="B8" t="s">
        <v>11</v>
      </c>
      <c r="C8" t="s">
        <v>15</v>
      </c>
      <c r="D8" s="2">
        <v>959</v>
      </c>
      <c r="E8" s="3">
        <v>147</v>
      </c>
      <c r="F8" s="23">
        <f>_xlfn.XLOOKUP(tab_d[[#This Row],[Product]],products[Product],products[Cost per unit])</f>
        <v>11.88</v>
      </c>
      <c r="G8">
        <f>tab_d[[#This Row],[cost per unit]]*tab_d[[#This Row],[Units]]</f>
        <v>1746.3600000000001</v>
      </c>
      <c r="K8" t="s">
        <v>15</v>
      </c>
      <c r="L8" s="9">
        <v>11.88</v>
      </c>
    </row>
    <row r="9" spans="1:12" x14ac:dyDescent="0.35">
      <c r="A9" t="s">
        <v>17</v>
      </c>
      <c r="B9" t="s">
        <v>18</v>
      </c>
      <c r="C9" t="s">
        <v>19</v>
      </c>
      <c r="D9" s="2">
        <v>9632</v>
      </c>
      <c r="E9" s="3">
        <v>288</v>
      </c>
      <c r="F9" s="23">
        <f>_xlfn.XLOOKUP(tab_d[[#This Row],[Product]],products[Product],products[Cost per unit])</f>
        <v>6.47</v>
      </c>
      <c r="G9">
        <f>tab_d[[#This Row],[cost per unit]]*tab_d[[#This Row],[Units]]</f>
        <v>1863.36</v>
      </c>
      <c r="K9" t="s">
        <v>45</v>
      </c>
      <c r="L9" s="9">
        <v>11.73</v>
      </c>
    </row>
    <row r="10" spans="1:12" x14ac:dyDescent="0.35">
      <c r="A10" t="s">
        <v>21</v>
      </c>
      <c r="B10" t="s">
        <v>22</v>
      </c>
      <c r="C10" t="s">
        <v>23</v>
      </c>
      <c r="D10" s="2">
        <v>2100</v>
      </c>
      <c r="E10" s="3">
        <v>414</v>
      </c>
      <c r="F10" s="23">
        <f>_xlfn.XLOOKUP(tab_d[[#This Row],[Product]],products[Product],products[Cost per unit])</f>
        <v>13.15</v>
      </c>
      <c r="G10">
        <f>tab_d[[#This Row],[cost per unit]]*tab_d[[#This Row],[Units]]</f>
        <v>5444.1</v>
      </c>
      <c r="K10" t="s">
        <v>41</v>
      </c>
      <c r="L10" s="9">
        <v>8.7899999999999991</v>
      </c>
    </row>
    <row r="11" spans="1:12" x14ac:dyDescent="0.35">
      <c r="A11" t="s">
        <v>6</v>
      </c>
      <c r="B11" t="s">
        <v>11</v>
      </c>
      <c r="C11" t="s">
        <v>25</v>
      </c>
      <c r="D11" s="2">
        <v>8869</v>
      </c>
      <c r="E11" s="3">
        <v>432</v>
      </c>
      <c r="F11" s="23">
        <f>_xlfn.XLOOKUP(tab_d[[#This Row],[Product]],products[Product],products[Cost per unit])</f>
        <v>12.37</v>
      </c>
      <c r="G11">
        <f>tab_d[[#This Row],[cost per unit]]*tab_d[[#This Row],[Units]]</f>
        <v>5343.8399999999992</v>
      </c>
      <c r="K11" t="s">
        <v>39</v>
      </c>
      <c r="L11" s="9">
        <v>3.11</v>
      </c>
    </row>
    <row r="12" spans="1:12" x14ac:dyDescent="0.35">
      <c r="A12" t="s">
        <v>21</v>
      </c>
      <c r="B12" t="s">
        <v>27</v>
      </c>
      <c r="C12" t="s">
        <v>28</v>
      </c>
      <c r="D12" s="2">
        <v>2681</v>
      </c>
      <c r="E12" s="3">
        <v>54</v>
      </c>
      <c r="F12" s="23">
        <f>_xlfn.XLOOKUP(tab_d[[#This Row],[Product]],products[Product],products[Cost per unit])</f>
        <v>5.79</v>
      </c>
      <c r="G12">
        <f>tab_d[[#This Row],[cost per unit]]*tab_d[[#This Row],[Units]]</f>
        <v>312.66000000000003</v>
      </c>
      <c r="K12" t="s">
        <v>19</v>
      </c>
      <c r="L12" s="9">
        <v>6.47</v>
      </c>
    </row>
    <row r="13" spans="1:12" x14ac:dyDescent="0.35">
      <c r="A13" t="s">
        <v>10</v>
      </c>
      <c r="B13" t="s">
        <v>11</v>
      </c>
      <c r="C13" t="s">
        <v>30</v>
      </c>
      <c r="D13" s="2">
        <v>5012</v>
      </c>
      <c r="E13" s="3">
        <v>210</v>
      </c>
      <c r="F13" s="23">
        <f>_xlfn.XLOOKUP(tab_d[[#This Row],[Product]],products[Product],products[Cost per unit])</f>
        <v>9.77</v>
      </c>
      <c r="G13">
        <f>tab_d[[#This Row],[cost per unit]]*tab_d[[#This Row],[Units]]</f>
        <v>2051.6999999999998</v>
      </c>
      <c r="K13" t="s">
        <v>47</v>
      </c>
      <c r="L13" s="9">
        <v>7.64</v>
      </c>
    </row>
    <row r="14" spans="1:12" x14ac:dyDescent="0.35">
      <c r="A14" t="s">
        <v>32</v>
      </c>
      <c r="B14" t="s">
        <v>27</v>
      </c>
      <c r="C14" t="s">
        <v>33</v>
      </c>
      <c r="D14" s="2">
        <v>1281</v>
      </c>
      <c r="E14" s="3">
        <v>75</v>
      </c>
      <c r="F14" s="23">
        <f>_xlfn.XLOOKUP(tab_d[[#This Row],[Product]],products[Product],products[Cost per unit])</f>
        <v>11.7</v>
      </c>
      <c r="G14">
        <f>tab_d[[#This Row],[cost per unit]]*tab_d[[#This Row],[Units]]</f>
        <v>877.5</v>
      </c>
      <c r="K14" t="s">
        <v>46</v>
      </c>
      <c r="L14" s="9">
        <v>10.62</v>
      </c>
    </row>
    <row r="15" spans="1:12" x14ac:dyDescent="0.35">
      <c r="A15" t="s">
        <v>35</v>
      </c>
      <c r="B15" t="s">
        <v>7</v>
      </c>
      <c r="C15" t="s">
        <v>33</v>
      </c>
      <c r="D15" s="2">
        <v>4991</v>
      </c>
      <c r="E15" s="3">
        <v>12</v>
      </c>
      <c r="F15" s="23">
        <f>_xlfn.XLOOKUP(tab_d[[#This Row],[Product]],products[Product],products[Cost per unit])</f>
        <v>11.7</v>
      </c>
      <c r="G15">
        <f>tab_d[[#This Row],[cost per unit]]*tab_d[[#This Row],[Units]]</f>
        <v>140.39999999999998</v>
      </c>
      <c r="K15" t="s">
        <v>49</v>
      </c>
      <c r="L15" s="9">
        <v>9</v>
      </c>
    </row>
    <row r="16" spans="1:12" x14ac:dyDescent="0.35">
      <c r="A16" t="s">
        <v>37</v>
      </c>
      <c r="B16" t="s">
        <v>22</v>
      </c>
      <c r="C16" t="s">
        <v>23</v>
      </c>
      <c r="D16" s="2">
        <v>1785</v>
      </c>
      <c r="E16" s="3">
        <v>462</v>
      </c>
      <c r="F16" s="23">
        <f>_xlfn.XLOOKUP(tab_d[[#This Row],[Product]],products[Product],products[Cost per unit])</f>
        <v>13.15</v>
      </c>
      <c r="G16">
        <f>tab_d[[#This Row],[cost per unit]]*tab_d[[#This Row],[Units]]</f>
        <v>6075.3</v>
      </c>
      <c r="K16" t="s">
        <v>30</v>
      </c>
      <c r="L16" s="9">
        <v>9.77</v>
      </c>
    </row>
    <row r="17" spans="1:12" x14ac:dyDescent="0.35">
      <c r="A17" t="s">
        <v>38</v>
      </c>
      <c r="B17" t="s">
        <v>7</v>
      </c>
      <c r="C17" t="s">
        <v>39</v>
      </c>
      <c r="D17" s="2">
        <v>3983</v>
      </c>
      <c r="E17" s="3">
        <v>144</v>
      </c>
      <c r="F17" s="23">
        <f>_xlfn.XLOOKUP(tab_d[[#This Row],[Product]],products[Product],products[Cost per unit])</f>
        <v>3.11</v>
      </c>
      <c r="G17">
        <f>tab_d[[#This Row],[cost per unit]]*tab_d[[#This Row],[Units]]</f>
        <v>447.84</v>
      </c>
      <c r="K17" t="s">
        <v>48</v>
      </c>
      <c r="L17" s="9">
        <v>6.49</v>
      </c>
    </row>
    <row r="18" spans="1:12" x14ac:dyDescent="0.35">
      <c r="A18" t="s">
        <v>14</v>
      </c>
      <c r="B18" t="s">
        <v>27</v>
      </c>
      <c r="C18" t="s">
        <v>41</v>
      </c>
      <c r="D18" s="2">
        <v>2646</v>
      </c>
      <c r="E18" s="3">
        <v>120</v>
      </c>
      <c r="F18" s="23">
        <f>_xlfn.XLOOKUP(tab_d[[#This Row],[Product]],products[Product],products[Cost per unit])</f>
        <v>8.7899999999999991</v>
      </c>
      <c r="G18">
        <f>tab_d[[#This Row],[cost per unit]]*tab_d[[#This Row],[Units]]</f>
        <v>1054.8</v>
      </c>
      <c r="K18" t="s">
        <v>51</v>
      </c>
      <c r="L18" s="9">
        <v>4.97</v>
      </c>
    </row>
    <row r="19" spans="1:12" x14ac:dyDescent="0.35">
      <c r="A19" t="s">
        <v>37</v>
      </c>
      <c r="B19" t="s">
        <v>43</v>
      </c>
      <c r="C19" t="s">
        <v>42</v>
      </c>
      <c r="D19" s="2">
        <v>252</v>
      </c>
      <c r="E19" s="3">
        <v>54</v>
      </c>
      <c r="F19" s="23">
        <f>_xlfn.XLOOKUP(tab_d[[#This Row],[Product]],products[Product],products[Cost per unit])</f>
        <v>9.33</v>
      </c>
      <c r="G19">
        <f>tab_d[[#This Row],[cost per unit]]*tab_d[[#This Row],[Units]]</f>
        <v>503.82</v>
      </c>
      <c r="K19" t="s">
        <v>23</v>
      </c>
      <c r="L19" s="9">
        <v>13.15</v>
      </c>
    </row>
    <row r="20" spans="1:12" x14ac:dyDescent="0.35">
      <c r="A20" t="s">
        <v>38</v>
      </c>
      <c r="B20" t="s">
        <v>11</v>
      </c>
      <c r="C20" t="s">
        <v>23</v>
      </c>
      <c r="D20" s="2">
        <v>2464</v>
      </c>
      <c r="E20" s="3">
        <v>234</v>
      </c>
      <c r="F20" s="23">
        <f>_xlfn.XLOOKUP(tab_d[[#This Row],[Product]],products[Product],products[Cost per unit])</f>
        <v>13.15</v>
      </c>
      <c r="G20">
        <f>tab_d[[#This Row],[cost per unit]]*tab_d[[#This Row],[Units]]</f>
        <v>3077.1</v>
      </c>
      <c r="K20" t="s">
        <v>52</v>
      </c>
      <c r="L20" s="9">
        <v>5.6</v>
      </c>
    </row>
    <row r="21" spans="1:12" x14ac:dyDescent="0.35">
      <c r="A21" t="s">
        <v>38</v>
      </c>
      <c r="B21" t="s">
        <v>11</v>
      </c>
      <c r="C21" t="s">
        <v>44</v>
      </c>
      <c r="D21" s="2">
        <v>2114</v>
      </c>
      <c r="E21" s="3">
        <v>66</v>
      </c>
      <c r="F21" s="23">
        <f>_xlfn.XLOOKUP(tab_d[[#This Row],[Product]],products[Product],products[Cost per unit])</f>
        <v>7.16</v>
      </c>
      <c r="G21">
        <f>tab_d[[#This Row],[cost per unit]]*tab_d[[#This Row],[Units]]</f>
        <v>472.56</v>
      </c>
      <c r="K21" t="s">
        <v>53</v>
      </c>
      <c r="L21" s="9">
        <v>16.73</v>
      </c>
    </row>
    <row r="22" spans="1:12" x14ac:dyDescent="0.35">
      <c r="A22" t="s">
        <v>21</v>
      </c>
      <c r="B22" t="s">
        <v>7</v>
      </c>
      <c r="C22" t="s">
        <v>28</v>
      </c>
      <c r="D22" s="2">
        <v>7693</v>
      </c>
      <c r="E22" s="3">
        <v>87</v>
      </c>
      <c r="F22" s="23">
        <f>_xlfn.XLOOKUP(tab_d[[#This Row],[Product]],products[Product],products[Cost per unit])</f>
        <v>5.79</v>
      </c>
      <c r="G22">
        <f>tab_d[[#This Row],[cost per unit]]*tab_d[[#This Row],[Units]]</f>
        <v>503.73</v>
      </c>
      <c r="K22" t="s">
        <v>54</v>
      </c>
      <c r="L22" s="9">
        <v>10.38</v>
      </c>
    </row>
    <row r="23" spans="1:12" x14ac:dyDescent="0.35">
      <c r="A23" t="s">
        <v>35</v>
      </c>
      <c r="B23" t="s">
        <v>43</v>
      </c>
      <c r="C23" t="s">
        <v>46</v>
      </c>
      <c r="D23" s="2">
        <v>15610</v>
      </c>
      <c r="E23" s="3">
        <v>339</v>
      </c>
      <c r="F23" s="23">
        <f>_xlfn.XLOOKUP(tab_d[[#This Row],[Product]],products[Product],products[Cost per unit])</f>
        <v>10.62</v>
      </c>
      <c r="G23">
        <f>tab_d[[#This Row],[cost per unit]]*tab_d[[#This Row],[Units]]</f>
        <v>3600.18</v>
      </c>
      <c r="K23" t="s">
        <v>44</v>
      </c>
      <c r="L23" s="9">
        <v>7.16</v>
      </c>
    </row>
    <row r="24" spans="1:12" x14ac:dyDescent="0.35">
      <c r="A24" t="s">
        <v>17</v>
      </c>
      <c r="B24" t="s">
        <v>43</v>
      </c>
      <c r="C24" t="s">
        <v>30</v>
      </c>
      <c r="D24" s="2">
        <v>336</v>
      </c>
      <c r="E24" s="3">
        <v>144</v>
      </c>
      <c r="F24" s="23">
        <f>_xlfn.XLOOKUP(tab_d[[#This Row],[Product]],products[Product],products[Cost per unit])</f>
        <v>9.77</v>
      </c>
      <c r="G24">
        <f>tab_d[[#This Row],[cost per unit]]*tab_d[[#This Row],[Units]]</f>
        <v>1406.8799999999999</v>
      </c>
      <c r="K24" t="s">
        <v>8</v>
      </c>
      <c r="L24" s="9">
        <v>14.49</v>
      </c>
    </row>
    <row r="25" spans="1:12" x14ac:dyDescent="0.35">
      <c r="A25" t="s">
        <v>37</v>
      </c>
      <c r="B25" t="s">
        <v>22</v>
      </c>
      <c r="C25" t="s">
        <v>46</v>
      </c>
      <c r="D25" s="2">
        <v>9443</v>
      </c>
      <c r="E25" s="3">
        <v>162</v>
      </c>
      <c r="F25" s="23">
        <f>_xlfn.XLOOKUP(tab_d[[#This Row],[Product]],products[Product],products[Cost per unit])</f>
        <v>10.62</v>
      </c>
      <c r="G25">
        <f>tab_d[[#This Row],[cost per unit]]*tab_d[[#This Row],[Units]]</f>
        <v>1720.4399999999998</v>
      </c>
      <c r="K25" t="s">
        <v>28</v>
      </c>
      <c r="L25" s="9">
        <v>5.79</v>
      </c>
    </row>
    <row r="26" spans="1:12" x14ac:dyDescent="0.35">
      <c r="A26" t="s">
        <v>14</v>
      </c>
      <c r="B26" t="s">
        <v>43</v>
      </c>
      <c r="C26" t="s">
        <v>48</v>
      </c>
      <c r="D26" s="2">
        <v>8155</v>
      </c>
      <c r="E26" s="3">
        <v>90</v>
      </c>
      <c r="F26" s="23">
        <f>_xlfn.XLOOKUP(tab_d[[#This Row],[Product]],products[Product],products[Cost per unit])</f>
        <v>6.49</v>
      </c>
      <c r="G26">
        <f>tab_d[[#This Row],[cost per unit]]*tab_d[[#This Row],[Units]]</f>
        <v>584.1</v>
      </c>
      <c r="K26" t="s">
        <v>12</v>
      </c>
      <c r="L26" s="9">
        <v>8.65</v>
      </c>
    </row>
    <row r="27" spans="1:12" x14ac:dyDescent="0.35">
      <c r="A27" t="s">
        <v>10</v>
      </c>
      <c r="B27" t="s">
        <v>27</v>
      </c>
      <c r="C27" t="s">
        <v>48</v>
      </c>
      <c r="D27" s="2">
        <v>1701</v>
      </c>
      <c r="E27" s="3">
        <v>234</v>
      </c>
      <c r="F27" s="23">
        <f>_xlfn.XLOOKUP(tab_d[[#This Row],[Product]],products[Product],products[Cost per unit])</f>
        <v>6.49</v>
      </c>
      <c r="G27">
        <f>tab_d[[#This Row],[cost per unit]]*tab_d[[#This Row],[Units]]</f>
        <v>1518.66</v>
      </c>
      <c r="K27" t="s">
        <v>25</v>
      </c>
      <c r="L27" s="9">
        <v>12.37</v>
      </c>
    </row>
    <row r="28" spans="1:12" x14ac:dyDescent="0.35">
      <c r="A28" t="s">
        <v>50</v>
      </c>
      <c r="B28" t="s">
        <v>27</v>
      </c>
      <c r="C28" t="s">
        <v>30</v>
      </c>
      <c r="D28" s="2">
        <v>2205</v>
      </c>
      <c r="E28" s="3">
        <v>141</v>
      </c>
      <c r="F28" s="23">
        <f>_xlfn.XLOOKUP(tab_d[[#This Row],[Product]],products[Product],products[Cost per unit])</f>
        <v>9.77</v>
      </c>
      <c r="G28">
        <f>tab_d[[#This Row],[cost per unit]]*tab_d[[#This Row],[Units]]</f>
        <v>1377.57</v>
      </c>
    </row>
    <row r="29" spans="1:12" x14ac:dyDescent="0.35">
      <c r="A29" t="s">
        <v>10</v>
      </c>
      <c r="B29" t="s">
        <v>7</v>
      </c>
      <c r="C29" t="s">
        <v>47</v>
      </c>
      <c r="D29" s="2">
        <v>1771</v>
      </c>
      <c r="E29" s="3">
        <v>204</v>
      </c>
      <c r="F29" s="23">
        <f>_xlfn.XLOOKUP(tab_d[[#This Row],[Product]],products[Product],products[Cost per unit])</f>
        <v>7.64</v>
      </c>
      <c r="G29">
        <f>tab_d[[#This Row],[cost per unit]]*tab_d[[#This Row],[Units]]</f>
        <v>1558.56</v>
      </c>
    </row>
    <row r="30" spans="1:12" x14ac:dyDescent="0.35">
      <c r="A30" t="s">
        <v>17</v>
      </c>
      <c r="B30" t="s">
        <v>11</v>
      </c>
      <c r="C30" t="s">
        <v>45</v>
      </c>
      <c r="D30" s="2">
        <v>2114</v>
      </c>
      <c r="E30" s="3">
        <v>186</v>
      </c>
      <c r="F30" s="23">
        <f>_xlfn.XLOOKUP(tab_d[[#This Row],[Product]],products[Product],products[Cost per unit])</f>
        <v>11.73</v>
      </c>
      <c r="G30">
        <f>tab_d[[#This Row],[cost per unit]]*tab_d[[#This Row],[Units]]</f>
        <v>2181.7800000000002</v>
      </c>
    </row>
    <row r="31" spans="1:12" x14ac:dyDescent="0.35">
      <c r="A31" t="s">
        <v>17</v>
      </c>
      <c r="B31" t="s">
        <v>18</v>
      </c>
      <c r="C31" t="s">
        <v>42</v>
      </c>
      <c r="D31" s="2">
        <v>10311</v>
      </c>
      <c r="E31" s="3">
        <v>231</v>
      </c>
      <c r="F31" s="23">
        <f>_xlfn.XLOOKUP(tab_d[[#This Row],[Product]],products[Product],products[Cost per unit])</f>
        <v>9.33</v>
      </c>
      <c r="G31">
        <f>tab_d[[#This Row],[cost per unit]]*tab_d[[#This Row],[Units]]</f>
        <v>2155.23</v>
      </c>
    </row>
    <row r="32" spans="1:12" x14ac:dyDescent="0.35">
      <c r="A32" t="s">
        <v>38</v>
      </c>
      <c r="B32" t="s">
        <v>22</v>
      </c>
      <c r="C32" t="s">
        <v>41</v>
      </c>
      <c r="D32" s="2">
        <v>21</v>
      </c>
      <c r="E32" s="3">
        <v>168</v>
      </c>
      <c r="F32" s="23">
        <f>_xlfn.XLOOKUP(tab_d[[#This Row],[Product]],products[Product],products[Cost per unit])</f>
        <v>8.7899999999999991</v>
      </c>
      <c r="G32">
        <f>tab_d[[#This Row],[cost per unit]]*tab_d[[#This Row],[Units]]</f>
        <v>1476.7199999999998</v>
      </c>
    </row>
    <row r="33" spans="1:7" x14ac:dyDescent="0.35">
      <c r="A33" t="s">
        <v>50</v>
      </c>
      <c r="B33" t="s">
        <v>11</v>
      </c>
      <c r="C33" t="s">
        <v>46</v>
      </c>
      <c r="D33" s="2">
        <v>1974</v>
      </c>
      <c r="E33" s="3">
        <v>195</v>
      </c>
      <c r="F33" s="23">
        <f>_xlfn.XLOOKUP(tab_d[[#This Row],[Product]],products[Product],products[Cost per unit])</f>
        <v>10.62</v>
      </c>
      <c r="G33">
        <f>tab_d[[#This Row],[cost per unit]]*tab_d[[#This Row],[Units]]</f>
        <v>2070.8999999999996</v>
      </c>
    </row>
    <row r="34" spans="1:7" x14ac:dyDescent="0.35">
      <c r="A34" t="s">
        <v>35</v>
      </c>
      <c r="B34" t="s">
        <v>18</v>
      </c>
      <c r="C34" t="s">
        <v>48</v>
      </c>
      <c r="D34" s="2">
        <v>6314</v>
      </c>
      <c r="E34" s="3">
        <v>15</v>
      </c>
      <c r="F34" s="23">
        <f>_xlfn.XLOOKUP(tab_d[[#This Row],[Product]],products[Product],products[Cost per unit])</f>
        <v>6.49</v>
      </c>
      <c r="G34">
        <f>tab_d[[#This Row],[cost per unit]]*tab_d[[#This Row],[Units]]</f>
        <v>97.350000000000009</v>
      </c>
    </row>
    <row r="35" spans="1:7" x14ac:dyDescent="0.35">
      <c r="A35" t="s">
        <v>50</v>
      </c>
      <c r="B35" t="s">
        <v>7</v>
      </c>
      <c r="C35" t="s">
        <v>48</v>
      </c>
      <c r="D35" s="2">
        <v>4683</v>
      </c>
      <c r="E35" s="3">
        <v>30</v>
      </c>
      <c r="F35" s="23">
        <f>_xlfn.XLOOKUP(tab_d[[#This Row],[Product]],products[Product],products[Cost per unit])</f>
        <v>6.49</v>
      </c>
      <c r="G35">
        <f>tab_d[[#This Row],[cost per unit]]*tab_d[[#This Row],[Units]]</f>
        <v>194.70000000000002</v>
      </c>
    </row>
    <row r="36" spans="1:7" x14ac:dyDescent="0.35">
      <c r="A36" t="s">
        <v>17</v>
      </c>
      <c r="B36" t="s">
        <v>7</v>
      </c>
      <c r="C36" t="s">
        <v>51</v>
      </c>
      <c r="D36" s="2">
        <v>6398</v>
      </c>
      <c r="E36" s="3">
        <v>102</v>
      </c>
      <c r="F36" s="23">
        <f>_xlfn.XLOOKUP(tab_d[[#This Row],[Product]],products[Product],products[Cost per unit])</f>
        <v>4.97</v>
      </c>
      <c r="G36">
        <f>tab_d[[#This Row],[cost per unit]]*tab_d[[#This Row],[Units]]</f>
        <v>506.94</v>
      </c>
    </row>
    <row r="37" spans="1:7" x14ac:dyDescent="0.35">
      <c r="A37" t="s">
        <v>37</v>
      </c>
      <c r="B37" t="s">
        <v>11</v>
      </c>
      <c r="C37" t="s">
        <v>47</v>
      </c>
      <c r="D37" s="2">
        <v>553</v>
      </c>
      <c r="E37" s="3">
        <v>15</v>
      </c>
      <c r="F37" s="23">
        <f>_xlfn.XLOOKUP(tab_d[[#This Row],[Product]],products[Product],products[Cost per unit])</f>
        <v>7.64</v>
      </c>
      <c r="G37">
        <f>tab_d[[#This Row],[cost per unit]]*tab_d[[#This Row],[Units]]</f>
        <v>114.6</v>
      </c>
    </row>
    <row r="38" spans="1:7" x14ac:dyDescent="0.35">
      <c r="A38" t="s">
        <v>10</v>
      </c>
      <c r="B38" t="s">
        <v>22</v>
      </c>
      <c r="C38" t="s">
        <v>8</v>
      </c>
      <c r="D38" s="2">
        <v>7021</v>
      </c>
      <c r="E38" s="3">
        <v>183</v>
      </c>
      <c r="F38" s="23">
        <f>_xlfn.XLOOKUP(tab_d[[#This Row],[Product]],products[Product],products[Cost per unit])</f>
        <v>14.49</v>
      </c>
      <c r="G38">
        <f>tab_d[[#This Row],[cost per unit]]*tab_d[[#This Row],[Units]]</f>
        <v>2651.67</v>
      </c>
    </row>
    <row r="39" spans="1:7" x14ac:dyDescent="0.35">
      <c r="A39" t="s">
        <v>6</v>
      </c>
      <c r="B39" t="s">
        <v>22</v>
      </c>
      <c r="C39" t="s">
        <v>30</v>
      </c>
      <c r="D39" s="2">
        <v>5817</v>
      </c>
      <c r="E39" s="3">
        <v>12</v>
      </c>
      <c r="F39" s="23">
        <f>_xlfn.XLOOKUP(tab_d[[#This Row],[Product]],products[Product],products[Cost per unit])</f>
        <v>9.77</v>
      </c>
      <c r="G39">
        <f>tab_d[[#This Row],[cost per unit]]*tab_d[[#This Row],[Units]]</f>
        <v>117.24</v>
      </c>
    </row>
    <row r="40" spans="1:7" x14ac:dyDescent="0.35">
      <c r="A40" t="s">
        <v>17</v>
      </c>
      <c r="B40" t="s">
        <v>22</v>
      </c>
      <c r="C40" t="s">
        <v>33</v>
      </c>
      <c r="D40" s="2">
        <v>3976</v>
      </c>
      <c r="E40" s="3">
        <v>72</v>
      </c>
      <c r="F40" s="23">
        <f>_xlfn.XLOOKUP(tab_d[[#This Row],[Product]],products[Product],products[Cost per unit])</f>
        <v>11.7</v>
      </c>
      <c r="G40">
        <f>tab_d[[#This Row],[cost per unit]]*tab_d[[#This Row],[Units]]</f>
        <v>842.4</v>
      </c>
    </row>
    <row r="41" spans="1:7" x14ac:dyDescent="0.35">
      <c r="A41" t="s">
        <v>21</v>
      </c>
      <c r="B41" t="s">
        <v>27</v>
      </c>
      <c r="C41" t="s">
        <v>53</v>
      </c>
      <c r="D41" s="2">
        <v>1134</v>
      </c>
      <c r="E41" s="3">
        <v>282</v>
      </c>
      <c r="F41" s="23">
        <f>_xlfn.XLOOKUP(tab_d[[#This Row],[Product]],products[Product],products[Cost per unit])</f>
        <v>16.73</v>
      </c>
      <c r="G41">
        <f>tab_d[[#This Row],[cost per unit]]*tab_d[[#This Row],[Units]]</f>
        <v>4717.8599999999997</v>
      </c>
    </row>
    <row r="42" spans="1:7" x14ac:dyDescent="0.35">
      <c r="A42" t="s">
        <v>37</v>
      </c>
      <c r="B42" t="s">
        <v>22</v>
      </c>
      <c r="C42" t="s">
        <v>54</v>
      </c>
      <c r="D42" s="2">
        <v>6027</v>
      </c>
      <c r="E42" s="3">
        <v>144</v>
      </c>
      <c r="F42" s="23">
        <f>_xlfn.XLOOKUP(tab_d[[#This Row],[Product]],products[Product],products[Cost per unit])</f>
        <v>10.38</v>
      </c>
      <c r="G42">
        <f>tab_d[[#This Row],[cost per unit]]*tab_d[[#This Row],[Units]]</f>
        <v>1494.72</v>
      </c>
    </row>
    <row r="43" spans="1:7" x14ac:dyDescent="0.35">
      <c r="A43" t="s">
        <v>21</v>
      </c>
      <c r="B43" t="s">
        <v>7</v>
      </c>
      <c r="C43" t="s">
        <v>41</v>
      </c>
      <c r="D43" s="2">
        <v>1904</v>
      </c>
      <c r="E43" s="3">
        <v>405</v>
      </c>
      <c r="F43" s="23">
        <f>_xlfn.XLOOKUP(tab_d[[#This Row],[Product]],products[Product],products[Cost per unit])</f>
        <v>8.7899999999999991</v>
      </c>
      <c r="G43">
        <f>tab_d[[#This Row],[cost per unit]]*tab_d[[#This Row],[Units]]</f>
        <v>3559.95</v>
      </c>
    </row>
    <row r="44" spans="1:7" x14ac:dyDescent="0.35">
      <c r="A44" t="s">
        <v>32</v>
      </c>
      <c r="B44" t="s">
        <v>43</v>
      </c>
      <c r="C44" t="s">
        <v>12</v>
      </c>
      <c r="D44" s="2">
        <v>3262</v>
      </c>
      <c r="E44" s="3">
        <v>75</v>
      </c>
      <c r="F44" s="23">
        <f>_xlfn.XLOOKUP(tab_d[[#This Row],[Product]],products[Product],products[Cost per unit])</f>
        <v>8.65</v>
      </c>
      <c r="G44">
        <f>tab_d[[#This Row],[cost per unit]]*tab_d[[#This Row],[Units]]</f>
        <v>648.75</v>
      </c>
    </row>
    <row r="45" spans="1:7" x14ac:dyDescent="0.35">
      <c r="A45" t="s">
        <v>6</v>
      </c>
      <c r="B45" t="s">
        <v>43</v>
      </c>
      <c r="C45" t="s">
        <v>53</v>
      </c>
      <c r="D45" s="2">
        <v>2289</v>
      </c>
      <c r="E45" s="3">
        <v>135</v>
      </c>
      <c r="F45" s="23">
        <f>_xlfn.XLOOKUP(tab_d[[#This Row],[Product]],products[Product],products[Cost per unit])</f>
        <v>16.73</v>
      </c>
      <c r="G45">
        <f>tab_d[[#This Row],[cost per unit]]*tab_d[[#This Row],[Units]]</f>
        <v>2258.5500000000002</v>
      </c>
    </row>
    <row r="46" spans="1:7" x14ac:dyDescent="0.35">
      <c r="A46" t="s">
        <v>35</v>
      </c>
      <c r="B46" t="s">
        <v>43</v>
      </c>
      <c r="C46" t="s">
        <v>53</v>
      </c>
      <c r="D46" s="2">
        <v>6986</v>
      </c>
      <c r="E46" s="3">
        <v>21</v>
      </c>
      <c r="F46" s="23">
        <f>_xlfn.XLOOKUP(tab_d[[#This Row],[Product]],products[Product],products[Cost per unit])</f>
        <v>16.73</v>
      </c>
      <c r="G46">
        <f>tab_d[[#This Row],[cost per unit]]*tab_d[[#This Row],[Units]]</f>
        <v>351.33</v>
      </c>
    </row>
    <row r="47" spans="1:7" x14ac:dyDescent="0.35">
      <c r="A47" t="s">
        <v>37</v>
      </c>
      <c r="B47" t="s">
        <v>27</v>
      </c>
      <c r="C47" t="s">
        <v>48</v>
      </c>
      <c r="D47" s="2">
        <v>4417</v>
      </c>
      <c r="E47" s="3">
        <v>153</v>
      </c>
      <c r="F47" s="23">
        <f>_xlfn.XLOOKUP(tab_d[[#This Row],[Product]],products[Product],products[Cost per unit])</f>
        <v>6.49</v>
      </c>
      <c r="G47">
        <f>tab_d[[#This Row],[cost per unit]]*tab_d[[#This Row],[Units]]</f>
        <v>992.97</v>
      </c>
    </row>
    <row r="48" spans="1:7" x14ac:dyDescent="0.35">
      <c r="A48" t="s">
        <v>21</v>
      </c>
      <c r="B48" t="s">
        <v>43</v>
      </c>
      <c r="C48" t="s">
        <v>45</v>
      </c>
      <c r="D48" s="2">
        <v>1442</v>
      </c>
      <c r="E48" s="3">
        <v>15</v>
      </c>
      <c r="F48" s="23">
        <f>_xlfn.XLOOKUP(tab_d[[#This Row],[Product]],products[Product],products[Cost per unit])</f>
        <v>11.73</v>
      </c>
      <c r="G48">
        <f>tab_d[[#This Row],[cost per unit]]*tab_d[[#This Row],[Units]]</f>
        <v>175.95000000000002</v>
      </c>
    </row>
    <row r="49" spans="1:7" x14ac:dyDescent="0.35">
      <c r="A49" t="s">
        <v>38</v>
      </c>
      <c r="B49" t="s">
        <v>11</v>
      </c>
      <c r="C49" t="s">
        <v>33</v>
      </c>
      <c r="D49" s="2">
        <v>2415</v>
      </c>
      <c r="E49" s="3">
        <v>255</v>
      </c>
      <c r="F49" s="23">
        <f>_xlfn.XLOOKUP(tab_d[[#This Row],[Product]],products[Product],products[Cost per unit])</f>
        <v>11.7</v>
      </c>
      <c r="G49">
        <f>tab_d[[#This Row],[cost per unit]]*tab_d[[#This Row],[Units]]</f>
        <v>2983.5</v>
      </c>
    </row>
    <row r="50" spans="1:7" x14ac:dyDescent="0.35">
      <c r="A50" t="s">
        <v>37</v>
      </c>
      <c r="B50" t="s">
        <v>7</v>
      </c>
      <c r="C50" t="s">
        <v>47</v>
      </c>
      <c r="D50" s="2">
        <v>238</v>
      </c>
      <c r="E50" s="3">
        <v>18</v>
      </c>
      <c r="F50" s="23">
        <f>_xlfn.XLOOKUP(tab_d[[#This Row],[Product]],products[Product],products[Cost per unit])</f>
        <v>7.64</v>
      </c>
      <c r="G50">
        <f>tab_d[[#This Row],[cost per unit]]*tab_d[[#This Row],[Units]]</f>
        <v>137.51999999999998</v>
      </c>
    </row>
    <row r="51" spans="1:7" x14ac:dyDescent="0.35">
      <c r="A51" t="s">
        <v>21</v>
      </c>
      <c r="B51" t="s">
        <v>7</v>
      </c>
      <c r="C51" t="s">
        <v>48</v>
      </c>
      <c r="D51" s="2">
        <v>4949</v>
      </c>
      <c r="E51" s="3">
        <v>189</v>
      </c>
      <c r="F51" s="23">
        <f>_xlfn.XLOOKUP(tab_d[[#This Row],[Product]],products[Product],products[Cost per unit])</f>
        <v>6.49</v>
      </c>
      <c r="G51">
        <f>tab_d[[#This Row],[cost per unit]]*tab_d[[#This Row],[Units]]</f>
        <v>1226.6100000000001</v>
      </c>
    </row>
    <row r="52" spans="1:7" x14ac:dyDescent="0.35">
      <c r="A52" t="s">
        <v>35</v>
      </c>
      <c r="B52" t="s">
        <v>27</v>
      </c>
      <c r="C52" t="s">
        <v>12</v>
      </c>
      <c r="D52" s="2">
        <v>5075</v>
      </c>
      <c r="E52" s="3">
        <v>21</v>
      </c>
      <c r="F52" s="23">
        <f>_xlfn.XLOOKUP(tab_d[[#This Row],[Product]],products[Product],products[Cost per unit])</f>
        <v>8.65</v>
      </c>
      <c r="G52">
        <f>tab_d[[#This Row],[cost per unit]]*tab_d[[#This Row],[Units]]</f>
        <v>181.65</v>
      </c>
    </row>
    <row r="53" spans="1:7" x14ac:dyDescent="0.35">
      <c r="A53" t="s">
        <v>38</v>
      </c>
      <c r="B53" t="s">
        <v>18</v>
      </c>
      <c r="C53" t="s">
        <v>41</v>
      </c>
      <c r="D53" s="2">
        <v>9198</v>
      </c>
      <c r="E53" s="3">
        <v>36</v>
      </c>
      <c r="F53" s="23">
        <f>_xlfn.XLOOKUP(tab_d[[#This Row],[Product]],products[Product],products[Cost per unit])</f>
        <v>8.7899999999999991</v>
      </c>
      <c r="G53">
        <f>tab_d[[#This Row],[cost per unit]]*tab_d[[#This Row],[Units]]</f>
        <v>316.43999999999994</v>
      </c>
    </row>
    <row r="54" spans="1:7" x14ac:dyDescent="0.35">
      <c r="A54" t="s">
        <v>21</v>
      </c>
      <c r="B54" t="s">
        <v>43</v>
      </c>
      <c r="C54" t="s">
        <v>44</v>
      </c>
      <c r="D54" s="2">
        <v>3339</v>
      </c>
      <c r="E54" s="3">
        <v>75</v>
      </c>
      <c r="F54" s="23">
        <f>_xlfn.XLOOKUP(tab_d[[#This Row],[Product]],products[Product],products[Cost per unit])</f>
        <v>7.16</v>
      </c>
      <c r="G54">
        <f>tab_d[[#This Row],[cost per unit]]*tab_d[[#This Row],[Units]]</f>
        <v>537</v>
      </c>
    </row>
    <row r="55" spans="1:7" x14ac:dyDescent="0.35">
      <c r="A55" t="s">
        <v>6</v>
      </c>
      <c r="B55" t="s">
        <v>43</v>
      </c>
      <c r="C55" t="s">
        <v>39</v>
      </c>
      <c r="D55" s="2">
        <v>5019</v>
      </c>
      <c r="E55" s="3">
        <v>156</v>
      </c>
      <c r="F55" s="23">
        <f>_xlfn.XLOOKUP(tab_d[[#This Row],[Product]],products[Product],products[Cost per unit])</f>
        <v>3.11</v>
      </c>
      <c r="G55">
        <f>tab_d[[#This Row],[cost per unit]]*tab_d[[#This Row],[Units]]</f>
        <v>485.15999999999997</v>
      </c>
    </row>
    <row r="56" spans="1:7" x14ac:dyDescent="0.35">
      <c r="A56" t="s">
        <v>35</v>
      </c>
      <c r="B56" t="s">
        <v>18</v>
      </c>
      <c r="C56" t="s">
        <v>41</v>
      </c>
      <c r="D56" s="2">
        <v>16184</v>
      </c>
      <c r="E56" s="3">
        <v>39</v>
      </c>
      <c r="F56" s="23">
        <f>_xlfn.XLOOKUP(tab_d[[#This Row],[Product]],products[Product],products[Cost per unit])</f>
        <v>8.7899999999999991</v>
      </c>
      <c r="G56">
        <f>tab_d[[#This Row],[cost per unit]]*tab_d[[#This Row],[Units]]</f>
        <v>342.80999999999995</v>
      </c>
    </row>
    <row r="57" spans="1:7" x14ac:dyDescent="0.35">
      <c r="A57" t="s">
        <v>21</v>
      </c>
      <c r="B57" t="s">
        <v>18</v>
      </c>
      <c r="C57" t="s">
        <v>49</v>
      </c>
      <c r="D57" s="2">
        <v>497</v>
      </c>
      <c r="E57" s="3">
        <v>63</v>
      </c>
      <c r="F57" s="23">
        <f>_xlfn.XLOOKUP(tab_d[[#This Row],[Product]],products[Product],products[Cost per unit])</f>
        <v>9</v>
      </c>
      <c r="G57">
        <f>tab_d[[#This Row],[cost per unit]]*tab_d[[#This Row],[Units]]</f>
        <v>567</v>
      </c>
    </row>
    <row r="58" spans="1:7" x14ac:dyDescent="0.35">
      <c r="A58" t="s">
        <v>37</v>
      </c>
      <c r="B58" t="s">
        <v>18</v>
      </c>
      <c r="C58" t="s">
        <v>44</v>
      </c>
      <c r="D58" s="2">
        <v>8211</v>
      </c>
      <c r="E58" s="3">
        <v>75</v>
      </c>
      <c r="F58" s="23">
        <f>_xlfn.XLOOKUP(tab_d[[#This Row],[Product]],products[Product],products[Cost per unit])</f>
        <v>7.16</v>
      </c>
      <c r="G58">
        <f>tab_d[[#This Row],[cost per unit]]*tab_d[[#This Row],[Units]]</f>
        <v>537</v>
      </c>
    </row>
    <row r="59" spans="1:7" x14ac:dyDescent="0.35">
      <c r="A59" t="s">
        <v>37</v>
      </c>
      <c r="B59" t="s">
        <v>27</v>
      </c>
      <c r="C59" t="s">
        <v>54</v>
      </c>
      <c r="D59" s="2">
        <v>6580</v>
      </c>
      <c r="E59" s="3">
        <v>183</v>
      </c>
      <c r="F59" s="23">
        <f>_xlfn.XLOOKUP(tab_d[[#This Row],[Product]],products[Product],products[Cost per unit])</f>
        <v>10.38</v>
      </c>
      <c r="G59">
        <f>tab_d[[#This Row],[cost per unit]]*tab_d[[#This Row],[Units]]</f>
        <v>1899.5400000000002</v>
      </c>
    </row>
    <row r="60" spans="1:7" x14ac:dyDescent="0.35">
      <c r="A60" t="s">
        <v>17</v>
      </c>
      <c r="B60" t="s">
        <v>11</v>
      </c>
      <c r="C60" t="s">
        <v>42</v>
      </c>
      <c r="D60" s="2">
        <v>4760</v>
      </c>
      <c r="E60" s="3">
        <v>69</v>
      </c>
      <c r="F60" s="23">
        <f>_xlfn.XLOOKUP(tab_d[[#This Row],[Product]],products[Product],products[Cost per unit])</f>
        <v>9.33</v>
      </c>
      <c r="G60">
        <f>tab_d[[#This Row],[cost per unit]]*tab_d[[#This Row],[Units]]</f>
        <v>643.77</v>
      </c>
    </row>
    <row r="61" spans="1:7" x14ac:dyDescent="0.35">
      <c r="A61" t="s">
        <v>6</v>
      </c>
      <c r="B61" t="s">
        <v>18</v>
      </c>
      <c r="C61" t="s">
        <v>23</v>
      </c>
      <c r="D61" s="2">
        <v>5439</v>
      </c>
      <c r="E61" s="3">
        <v>30</v>
      </c>
      <c r="F61" s="23">
        <f>_xlfn.XLOOKUP(tab_d[[#This Row],[Product]],products[Product],products[Cost per unit])</f>
        <v>13.15</v>
      </c>
      <c r="G61">
        <f>tab_d[[#This Row],[cost per unit]]*tab_d[[#This Row],[Units]]</f>
        <v>394.5</v>
      </c>
    </row>
    <row r="62" spans="1:7" x14ac:dyDescent="0.35">
      <c r="A62" t="s">
        <v>17</v>
      </c>
      <c r="B62" t="s">
        <v>43</v>
      </c>
      <c r="C62" t="s">
        <v>39</v>
      </c>
      <c r="D62" s="2">
        <v>1463</v>
      </c>
      <c r="E62" s="3">
        <v>39</v>
      </c>
      <c r="F62" s="23">
        <f>_xlfn.XLOOKUP(tab_d[[#This Row],[Product]],products[Product],products[Cost per unit])</f>
        <v>3.11</v>
      </c>
      <c r="G62">
        <f>tab_d[[#This Row],[cost per unit]]*tab_d[[#This Row],[Units]]</f>
        <v>121.28999999999999</v>
      </c>
    </row>
    <row r="63" spans="1:7" x14ac:dyDescent="0.35">
      <c r="A63" t="s">
        <v>38</v>
      </c>
      <c r="B63" t="s">
        <v>43</v>
      </c>
      <c r="C63" t="s">
        <v>12</v>
      </c>
      <c r="D63" s="2">
        <v>7777</v>
      </c>
      <c r="E63" s="3">
        <v>504</v>
      </c>
      <c r="F63" s="23">
        <f>_xlfn.XLOOKUP(tab_d[[#This Row],[Product]],products[Product],products[Cost per unit])</f>
        <v>8.65</v>
      </c>
      <c r="G63">
        <f>tab_d[[#This Row],[cost per unit]]*tab_d[[#This Row],[Units]]</f>
        <v>4359.6000000000004</v>
      </c>
    </row>
    <row r="64" spans="1:7" x14ac:dyDescent="0.35">
      <c r="A64" t="s">
        <v>14</v>
      </c>
      <c r="B64" t="s">
        <v>7</v>
      </c>
      <c r="C64" t="s">
        <v>44</v>
      </c>
      <c r="D64" s="2">
        <v>1085</v>
      </c>
      <c r="E64" s="3">
        <v>273</v>
      </c>
      <c r="F64" s="23">
        <f>_xlfn.XLOOKUP(tab_d[[#This Row],[Product]],products[Product],products[Cost per unit])</f>
        <v>7.16</v>
      </c>
      <c r="G64">
        <f>tab_d[[#This Row],[cost per unit]]*tab_d[[#This Row],[Units]]</f>
        <v>1954.68</v>
      </c>
    </row>
    <row r="65" spans="1:7" x14ac:dyDescent="0.35">
      <c r="A65" t="s">
        <v>35</v>
      </c>
      <c r="B65" t="s">
        <v>7</v>
      </c>
      <c r="C65" t="s">
        <v>28</v>
      </c>
      <c r="D65" s="2">
        <v>182</v>
      </c>
      <c r="E65" s="3">
        <v>48</v>
      </c>
      <c r="F65" s="23">
        <f>_xlfn.XLOOKUP(tab_d[[#This Row],[Product]],products[Product],products[Cost per unit])</f>
        <v>5.79</v>
      </c>
      <c r="G65">
        <f>tab_d[[#This Row],[cost per unit]]*tab_d[[#This Row],[Units]]</f>
        <v>277.92</v>
      </c>
    </row>
    <row r="66" spans="1:7" x14ac:dyDescent="0.35">
      <c r="A66" t="s">
        <v>21</v>
      </c>
      <c r="B66" t="s">
        <v>43</v>
      </c>
      <c r="C66" t="s">
        <v>53</v>
      </c>
      <c r="D66" s="2">
        <v>4242</v>
      </c>
      <c r="E66" s="3">
        <v>207</v>
      </c>
      <c r="F66" s="23">
        <f>_xlfn.XLOOKUP(tab_d[[#This Row],[Product]],products[Product],products[Cost per unit])</f>
        <v>16.73</v>
      </c>
      <c r="G66">
        <f>tab_d[[#This Row],[cost per unit]]*tab_d[[#This Row],[Units]]</f>
        <v>3463.11</v>
      </c>
    </row>
    <row r="67" spans="1:7" x14ac:dyDescent="0.35">
      <c r="A67" t="s">
        <v>21</v>
      </c>
      <c r="B67" t="s">
        <v>18</v>
      </c>
      <c r="C67" t="s">
        <v>12</v>
      </c>
      <c r="D67" s="2">
        <v>6118</v>
      </c>
      <c r="E67" s="3">
        <v>9</v>
      </c>
      <c r="F67" s="23">
        <f>_xlfn.XLOOKUP(tab_d[[#This Row],[Product]],products[Product],products[Cost per unit])</f>
        <v>8.65</v>
      </c>
      <c r="G67">
        <f>tab_d[[#This Row],[cost per unit]]*tab_d[[#This Row],[Units]]</f>
        <v>77.850000000000009</v>
      </c>
    </row>
    <row r="68" spans="1:7" x14ac:dyDescent="0.35">
      <c r="A68" t="s">
        <v>50</v>
      </c>
      <c r="B68" t="s">
        <v>18</v>
      </c>
      <c r="C68" t="s">
        <v>48</v>
      </c>
      <c r="D68" s="2">
        <v>2317</v>
      </c>
      <c r="E68" s="3">
        <v>261</v>
      </c>
      <c r="F68" s="23">
        <f>_xlfn.XLOOKUP(tab_d[[#This Row],[Product]],products[Product],products[Cost per unit])</f>
        <v>6.49</v>
      </c>
      <c r="G68">
        <f>tab_d[[#This Row],[cost per unit]]*tab_d[[#This Row],[Units]]</f>
        <v>1693.89</v>
      </c>
    </row>
    <row r="69" spans="1:7" x14ac:dyDescent="0.35">
      <c r="A69" t="s">
        <v>21</v>
      </c>
      <c r="B69" t="s">
        <v>27</v>
      </c>
      <c r="C69" t="s">
        <v>41</v>
      </c>
      <c r="D69" s="2">
        <v>938</v>
      </c>
      <c r="E69" s="3">
        <v>6</v>
      </c>
      <c r="F69" s="23">
        <f>_xlfn.XLOOKUP(tab_d[[#This Row],[Product]],products[Product],products[Cost per unit])</f>
        <v>8.7899999999999991</v>
      </c>
      <c r="G69">
        <f>tab_d[[#This Row],[cost per unit]]*tab_d[[#This Row],[Units]]</f>
        <v>52.739999999999995</v>
      </c>
    </row>
    <row r="70" spans="1:7" x14ac:dyDescent="0.35">
      <c r="A70" t="s">
        <v>10</v>
      </c>
      <c r="B70" t="s">
        <v>7</v>
      </c>
      <c r="C70" t="s">
        <v>45</v>
      </c>
      <c r="D70" s="2">
        <v>9709</v>
      </c>
      <c r="E70" s="3">
        <v>30</v>
      </c>
      <c r="F70" s="23">
        <f>_xlfn.XLOOKUP(tab_d[[#This Row],[Product]],products[Product],products[Cost per unit])</f>
        <v>11.73</v>
      </c>
      <c r="G70">
        <f>tab_d[[#This Row],[cost per unit]]*tab_d[[#This Row],[Units]]</f>
        <v>351.90000000000003</v>
      </c>
    </row>
    <row r="71" spans="1:7" x14ac:dyDescent="0.35">
      <c r="A71" t="s">
        <v>32</v>
      </c>
      <c r="B71" t="s">
        <v>43</v>
      </c>
      <c r="C71" t="s">
        <v>46</v>
      </c>
      <c r="D71" s="2">
        <v>2205</v>
      </c>
      <c r="E71" s="3">
        <v>138</v>
      </c>
      <c r="F71" s="23">
        <f>_xlfn.XLOOKUP(tab_d[[#This Row],[Product]],products[Product],products[Cost per unit])</f>
        <v>10.62</v>
      </c>
      <c r="G71">
        <f>tab_d[[#This Row],[cost per unit]]*tab_d[[#This Row],[Units]]</f>
        <v>1465.56</v>
      </c>
    </row>
    <row r="72" spans="1:7" x14ac:dyDescent="0.35">
      <c r="A72" t="s">
        <v>32</v>
      </c>
      <c r="B72" t="s">
        <v>7</v>
      </c>
      <c r="C72" t="s">
        <v>39</v>
      </c>
      <c r="D72" s="2">
        <v>4487</v>
      </c>
      <c r="E72" s="3">
        <v>111</v>
      </c>
      <c r="F72" s="23">
        <f>_xlfn.XLOOKUP(tab_d[[#This Row],[Product]],products[Product],products[Cost per unit])</f>
        <v>3.11</v>
      </c>
      <c r="G72">
        <f>tab_d[[#This Row],[cost per unit]]*tab_d[[#This Row],[Units]]</f>
        <v>345.21</v>
      </c>
    </row>
    <row r="73" spans="1:7" x14ac:dyDescent="0.35">
      <c r="A73" t="s">
        <v>35</v>
      </c>
      <c r="B73" t="s">
        <v>11</v>
      </c>
      <c r="C73" t="s">
        <v>19</v>
      </c>
      <c r="D73" s="2">
        <v>2415</v>
      </c>
      <c r="E73" s="3">
        <v>15</v>
      </c>
      <c r="F73" s="23">
        <f>_xlfn.XLOOKUP(tab_d[[#This Row],[Product]],products[Product],products[Cost per unit])</f>
        <v>6.47</v>
      </c>
      <c r="G73">
        <f>tab_d[[#This Row],[cost per unit]]*tab_d[[#This Row],[Units]]</f>
        <v>97.05</v>
      </c>
    </row>
    <row r="74" spans="1:7" x14ac:dyDescent="0.35">
      <c r="A74" t="s">
        <v>6</v>
      </c>
      <c r="B74" t="s">
        <v>43</v>
      </c>
      <c r="C74" t="s">
        <v>47</v>
      </c>
      <c r="D74" s="2">
        <v>4018</v>
      </c>
      <c r="E74" s="3">
        <v>162</v>
      </c>
      <c r="F74" s="23">
        <f>_xlfn.XLOOKUP(tab_d[[#This Row],[Product]],products[Product],products[Cost per unit])</f>
        <v>7.64</v>
      </c>
      <c r="G74">
        <f>tab_d[[#This Row],[cost per unit]]*tab_d[[#This Row],[Units]]</f>
        <v>1237.6799999999998</v>
      </c>
    </row>
    <row r="75" spans="1:7" x14ac:dyDescent="0.35">
      <c r="A75" t="s">
        <v>35</v>
      </c>
      <c r="B75" t="s">
        <v>43</v>
      </c>
      <c r="C75" t="s">
        <v>47</v>
      </c>
      <c r="D75" s="2">
        <v>861</v>
      </c>
      <c r="E75" s="3">
        <v>195</v>
      </c>
      <c r="F75" s="23">
        <f>_xlfn.XLOOKUP(tab_d[[#This Row],[Product]],products[Product],products[Cost per unit])</f>
        <v>7.64</v>
      </c>
      <c r="G75">
        <f>tab_d[[#This Row],[cost per unit]]*tab_d[[#This Row],[Units]]</f>
        <v>1489.8</v>
      </c>
    </row>
    <row r="76" spans="1:7" x14ac:dyDescent="0.35">
      <c r="A76" t="s">
        <v>50</v>
      </c>
      <c r="B76" t="s">
        <v>27</v>
      </c>
      <c r="C76" t="s">
        <v>33</v>
      </c>
      <c r="D76" s="2">
        <v>5586</v>
      </c>
      <c r="E76" s="3">
        <v>525</v>
      </c>
      <c r="F76" s="23">
        <f>_xlfn.XLOOKUP(tab_d[[#This Row],[Product]],products[Product],products[Cost per unit])</f>
        <v>11.7</v>
      </c>
      <c r="G76">
        <f>tab_d[[#This Row],[cost per unit]]*tab_d[[#This Row],[Units]]</f>
        <v>6142.5</v>
      </c>
    </row>
    <row r="77" spans="1:7" x14ac:dyDescent="0.35">
      <c r="A77" t="s">
        <v>32</v>
      </c>
      <c r="B77" t="s">
        <v>43</v>
      </c>
      <c r="C77" t="s">
        <v>25</v>
      </c>
      <c r="D77" s="2">
        <v>2226</v>
      </c>
      <c r="E77" s="3">
        <v>48</v>
      </c>
      <c r="F77" s="23">
        <f>_xlfn.XLOOKUP(tab_d[[#This Row],[Product]],products[Product],products[Cost per unit])</f>
        <v>12.37</v>
      </c>
      <c r="G77">
        <f>tab_d[[#This Row],[cost per unit]]*tab_d[[#This Row],[Units]]</f>
        <v>593.76</v>
      </c>
    </row>
    <row r="78" spans="1:7" x14ac:dyDescent="0.35">
      <c r="A78" t="s">
        <v>14</v>
      </c>
      <c r="B78" t="s">
        <v>43</v>
      </c>
      <c r="C78" t="s">
        <v>54</v>
      </c>
      <c r="D78" s="2">
        <v>14329</v>
      </c>
      <c r="E78" s="3">
        <v>150</v>
      </c>
      <c r="F78" s="23">
        <f>_xlfn.XLOOKUP(tab_d[[#This Row],[Product]],products[Product],products[Cost per unit])</f>
        <v>10.38</v>
      </c>
      <c r="G78">
        <f>tab_d[[#This Row],[cost per unit]]*tab_d[[#This Row],[Units]]</f>
        <v>1557.0000000000002</v>
      </c>
    </row>
    <row r="79" spans="1:7" x14ac:dyDescent="0.35">
      <c r="A79" t="s">
        <v>14</v>
      </c>
      <c r="B79" t="s">
        <v>43</v>
      </c>
      <c r="C79" t="s">
        <v>46</v>
      </c>
      <c r="D79" s="2">
        <v>8463</v>
      </c>
      <c r="E79" s="3">
        <v>492</v>
      </c>
      <c r="F79" s="23">
        <f>_xlfn.XLOOKUP(tab_d[[#This Row],[Product]],products[Product],products[Cost per unit])</f>
        <v>10.62</v>
      </c>
      <c r="G79">
        <f>tab_d[[#This Row],[cost per unit]]*tab_d[[#This Row],[Units]]</f>
        <v>5225.04</v>
      </c>
    </row>
    <row r="80" spans="1:7" x14ac:dyDescent="0.35">
      <c r="A80" t="s">
        <v>35</v>
      </c>
      <c r="B80" t="s">
        <v>43</v>
      </c>
      <c r="C80" t="s">
        <v>44</v>
      </c>
      <c r="D80" s="2">
        <v>2891</v>
      </c>
      <c r="E80" s="3">
        <v>102</v>
      </c>
      <c r="F80" s="23">
        <f>_xlfn.XLOOKUP(tab_d[[#This Row],[Product]],products[Product],products[Cost per unit])</f>
        <v>7.16</v>
      </c>
      <c r="G80">
        <f>tab_d[[#This Row],[cost per unit]]*tab_d[[#This Row],[Units]]</f>
        <v>730.32</v>
      </c>
    </row>
    <row r="81" spans="1:7" x14ac:dyDescent="0.35">
      <c r="A81" t="s">
        <v>38</v>
      </c>
      <c r="B81" t="s">
        <v>18</v>
      </c>
      <c r="C81" t="s">
        <v>48</v>
      </c>
      <c r="D81" s="2">
        <v>3773</v>
      </c>
      <c r="E81" s="3">
        <v>165</v>
      </c>
      <c r="F81" s="23">
        <f>_xlfn.XLOOKUP(tab_d[[#This Row],[Product]],products[Product],products[Cost per unit])</f>
        <v>6.49</v>
      </c>
      <c r="G81">
        <f>tab_d[[#This Row],[cost per unit]]*tab_d[[#This Row],[Units]]</f>
        <v>1070.8500000000001</v>
      </c>
    </row>
    <row r="82" spans="1:7" x14ac:dyDescent="0.35">
      <c r="A82" t="s">
        <v>17</v>
      </c>
      <c r="B82" t="s">
        <v>18</v>
      </c>
      <c r="C82" t="s">
        <v>54</v>
      </c>
      <c r="D82" s="2">
        <v>854</v>
      </c>
      <c r="E82" s="3">
        <v>309</v>
      </c>
      <c r="F82" s="23">
        <f>_xlfn.XLOOKUP(tab_d[[#This Row],[Product]],products[Product],products[Cost per unit])</f>
        <v>10.38</v>
      </c>
      <c r="G82">
        <f>tab_d[[#This Row],[cost per unit]]*tab_d[[#This Row],[Units]]</f>
        <v>3207.42</v>
      </c>
    </row>
    <row r="83" spans="1:7" x14ac:dyDescent="0.35">
      <c r="A83" t="s">
        <v>21</v>
      </c>
      <c r="B83" t="s">
        <v>18</v>
      </c>
      <c r="C83" t="s">
        <v>39</v>
      </c>
      <c r="D83" s="2">
        <v>4970</v>
      </c>
      <c r="E83" s="3">
        <v>156</v>
      </c>
      <c r="F83" s="23">
        <f>_xlfn.XLOOKUP(tab_d[[#This Row],[Product]],products[Product],products[Cost per unit])</f>
        <v>3.11</v>
      </c>
      <c r="G83">
        <f>tab_d[[#This Row],[cost per unit]]*tab_d[[#This Row],[Units]]</f>
        <v>485.15999999999997</v>
      </c>
    </row>
    <row r="84" spans="1:7" x14ac:dyDescent="0.35">
      <c r="A84" t="s">
        <v>14</v>
      </c>
      <c r="B84" t="s">
        <v>11</v>
      </c>
      <c r="C84" t="s">
        <v>52</v>
      </c>
      <c r="D84" s="2">
        <v>98</v>
      </c>
      <c r="E84" s="3">
        <v>159</v>
      </c>
      <c r="F84" s="23">
        <f>_xlfn.XLOOKUP(tab_d[[#This Row],[Product]],products[Product],products[Cost per unit])</f>
        <v>5.6</v>
      </c>
      <c r="G84">
        <f>tab_d[[#This Row],[cost per unit]]*tab_d[[#This Row],[Units]]</f>
        <v>890.4</v>
      </c>
    </row>
    <row r="85" spans="1:7" x14ac:dyDescent="0.35">
      <c r="A85" t="s">
        <v>35</v>
      </c>
      <c r="B85" t="s">
        <v>11</v>
      </c>
      <c r="C85" t="s">
        <v>45</v>
      </c>
      <c r="D85" s="2">
        <v>13391</v>
      </c>
      <c r="E85" s="3">
        <v>201</v>
      </c>
      <c r="F85" s="23">
        <f>_xlfn.XLOOKUP(tab_d[[#This Row],[Product]],products[Product],products[Cost per unit])</f>
        <v>11.73</v>
      </c>
      <c r="G85">
        <f>tab_d[[#This Row],[cost per unit]]*tab_d[[#This Row],[Units]]</f>
        <v>2357.73</v>
      </c>
    </row>
    <row r="86" spans="1:7" x14ac:dyDescent="0.35">
      <c r="A86" t="s">
        <v>10</v>
      </c>
      <c r="B86" t="s">
        <v>22</v>
      </c>
      <c r="C86" t="s">
        <v>28</v>
      </c>
      <c r="D86" s="2">
        <v>8890</v>
      </c>
      <c r="E86" s="3">
        <v>210</v>
      </c>
      <c r="F86" s="23">
        <f>_xlfn.XLOOKUP(tab_d[[#This Row],[Product]],products[Product],products[Cost per unit])</f>
        <v>5.79</v>
      </c>
      <c r="G86">
        <f>tab_d[[#This Row],[cost per unit]]*tab_d[[#This Row],[Units]]</f>
        <v>1215.9000000000001</v>
      </c>
    </row>
    <row r="87" spans="1:7" x14ac:dyDescent="0.35">
      <c r="A87" t="s">
        <v>37</v>
      </c>
      <c r="B87" t="s">
        <v>27</v>
      </c>
      <c r="C87" t="s">
        <v>42</v>
      </c>
      <c r="D87" s="2">
        <v>56</v>
      </c>
      <c r="E87" s="3">
        <v>51</v>
      </c>
      <c r="F87" s="23">
        <f>_xlfn.XLOOKUP(tab_d[[#This Row],[Product]],products[Product],products[Cost per unit])</f>
        <v>9.33</v>
      </c>
      <c r="G87">
        <f>tab_d[[#This Row],[cost per unit]]*tab_d[[#This Row],[Units]]</f>
        <v>475.83</v>
      </c>
    </row>
    <row r="88" spans="1:7" x14ac:dyDescent="0.35">
      <c r="A88" t="s">
        <v>38</v>
      </c>
      <c r="B88" t="s">
        <v>18</v>
      </c>
      <c r="C88" t="s">
        <v>23</v>
      </c>
      <c r="D88" s="2">
        <v>3339</v>
      </c>
      <c r="E88" s="3">
        <v>39</v>
      </c>
      <c r="F88" s="23">
        <f>_xlfn.XLOOKUP(tab_d[[#This Row],[Product]],products[Product],products[Cost per unit])</f>
        <v>13.15</v>
      </c>
      <c r="G88">
        <f>tab_d[[#This Row],[cost per unit]]*tab_d[[#This Row],[Units]]</f>
        <v>512.85</v>
      </c>
    </row>
    <row r="89" spans="1:7" x14ac:dyDescent="0.35">
      <c r="A89" t="s">
        <v>50</v>
      </c>
      <c r="B89" t="s">
        <v>11</v>
      </c>
      <c r="C89" t="s">
        <v>19</v>
      </c>
      <c r="D89" s="2">
        <v>3808</v>
      </c>
      <c r="E89" s="3">
        <v>279</v>
      </c>
      <c r="F89" s="23">
        <f>_xlfn.XLOOKUP(tab_d[[#This Row],[Product]],products[Product],products[Cost per unit])</f>
        <v>6.47</v>
      </c>
      <c r="G89">
        <f>tab_d[[#This Row],[cost per unit]]*tab_d[[#This Row],[Units]]</f>
        <v>1805.1299999999999</v>
      </c>
    </row>
    <row r="90" spans="1:7" x14ac:dyDescent="0.35">
      <c r="A90" t="s">
        <v>50</v>
      </c>
      <c r="B90" t="s">
        <v>27</v>
      </c>
      <c r="C90" t="s">
        <v>42</v>
      </c>
      <c r="D90" s="2">
        <v>63</v>
      </c>
      <c r="E90" s="3">
        <v>123</v>
      </c>
      <c r="F90" s="23">
        <f>_xlfn.XLOOKUP(tab_d[[#This Row],[Product]],products[Product],products[Cost per unit])</f>
        <v>9.33</v>
      </c>
      <c r="G90">
        <f>tab_d[[#This Row],[cost per unit]]*tab_d[[#This Row],[Units]]</f>
        <v>1147.5899999999999</v>
      </c>
    </row>
    <row r="91" spans="1:7" x14ac:dyDescent="0.35">
      <c r="A91" t="s">
        <v>37</v>
      </c>
      <c r="B91" t="s">
        <v>22</v>
      </c>
      <c r="C91" t="s">
        <v>53</v>
      </c>
      <c r="D91" s="2">
        <v>7812</v>
      </c>
      <c r="E91" s="3">
        <v>81</v>
      </c>
      <c r="F91" s="23">
        <f>_xlfn.XLOOKUP(tab_d[[#This Row],[Product]],products[Product],products[Cost per unit])</f>
        <v>16.73</v>
      </c>
      <c r="G91">
        <f>tab_d[[#This Row],[cost per unit]]*tab_d[[#This Row],[Units]]</f>
        <v>1355.13</v>
      </c>
    </row>
    <row r="92" spans="1:7" x14ac:dyDescent="0.35">
      <c r="A92" t="s">
        <v>6</v>
      </c>
      <c r="B92" t="s">
        <v>7</v>
      </c>
      <c r="C92" t="s">
        <v>47</v>
      </c>
      <c r="D92" s="2">
        <v>7693</v>
      </c>
      <c r="E92" s="3">
        <v>21</v>
      </c>
      <c r="F92" s="23">
        <f>_xlfn.XLOOKUP(tab_d[[#This Row],[Product]],products[Product],products[Cost per unit])</f>
        <v>7.64</v>
      </c>
      <c r="G92">
        <f>tab_d[[#This Row],[cost per unit]]*tab_d[[#This Row],[Units]]</f>
        <v>160.44</v>
      </c>
    </row>
    <row r="93" spans="1:7" x14ac:dyDescent="0.35">
      <c r="A93" t="s">
        <v>38</v>
      </c>
      <c r="B93" t="s">
        <v>18</v>
      </c>
      <c r="C93" t="s">
        <v>54</v>
      </c>
      <c r="D93" s="2">
        <v>973</v>
      </c>
      <c r="E93" s="3">
        <v>162</v>
      </c>
      <c r="F93" s="23">
        <f>_xlfn.XLOOKUP(tab_d[[#This Row],[Product]],products[Product],products[Cost per unit])</f>
        <v>10.38</v>
      </c>
      <c r="G93">
        <f>tab_d[[#This Row],[cost per unit]]*tab_d[[#This Row],[Units]]</f>
        <v>1681.5600000000002</v>
      </c>
    </row>
    <row r="94" spans="1:7" x14ac:dyDescent="0.35">
      <c r="A94" t="s">
        <v>50</v>
      </c>
      <c r="B94" t="s">
        <v>11</v>
      </c>
      <c r="C94" t="s">
        <v>49</v>
      </c>
      <c r="D94" s="2">
        <v>567</v>
      </c>
      <c r="E94" s="3">
        <v>228</v>
      </c>
      <c r="F94" s="23">
        <f>_xlfn.XLOOKUP(tab_d[[#This Row],[Product]],products[Product],products[Cost per unit])</f>
        <v>9</v>
      </c>
      <c r="G94">
        <f>tab_d[[#This Row],[cost per unit]]*tab_d[[#This Row],[Units]]</f>
        <v>2052</v>
      </c>
    </row>
    <row r="95" spans="1:7" x14ac:dyDescent="0.35">
      <c r="A95" t="s">
        <v>50</v>
      </c>
      <c r="B95" t="s">
        <v>18</v>
      </c>
      <c r="C95" t="s">
        <v>44</v>
      </c>
      <c r="D95" s="2">
        <v>2471</v>
      </c>
      <c r="E95" s="3">
        <v>342</v>
      </c>
      <c r="F95" s="23">
        <f>_xlfn.XLOOKUP(tab_d[[#This Row],[Product]],products[Product],products[Cost per unit])</f>
        <v>7.16</v>
      </c>
      <c r="G95">
        <f>tab_d[[#This Row],[cost per unit]]*tab_d[[#This Row],[Units]]</f>
        <v>2448.7200000000003</v>
      </c>
    </row>
    <row r="96" spans="1:7" x14ac:dyDescent="0.35">
      <c r="A96" t="s">
        <v>35</v>
      </c>
      <c r="B96" t="s">
        <v>27</v>
      </c>
      <c r="C96" t="s">
        <v>42</v>
      </c>
      <c r="D96" s="2">
        <v>7189</v>
      </c>
      <c r="E96" s="3">
        <v>54</v>
      </c>
      <c r="F96" s="23">
        <f>_xlfn.XLOOKUP(tab_d[[#This Row],[Product]],products[Product],products[Cost per unit])</f>
        <v>9.33</v>
      </c>
      <c r="G96">
        <f>tab_d[[#This Row],[cost per unit]]*tab_d[[#This Row],[Units]]</f>
        <v>503.82</v>
      </c>
    </row>
    <row r="97" spans="1:7" x14ac:dyDescent="0.35">
      <c r="A97" t="s">
        <v>17</v>
      </c>
      <c r="B97" t="s">
        <v>11</v>
      </c>
      <c r="C97" t="s">
        <v>54</v>
      </c>
      <c r="D97" s="2">
        <v>7455</v>
      </c>
      <c r="E97" s="3">
        <v>216</v>
      </c>
      <c r="F97" s="23">
        <f>_xlfn.XLOOKUP(tab_d[[#This Row],[Product]],products[Product],products[Cost per unit])</f>
        <v>10.38</v>
      </c>
      <c r="G97">
        <f>tab_d[[#This Row],[cost per unit]]*tab_d[[#This Row],[Units]]</f>
        <v>2242.0800000000004</v>
      </c>
    </row>
    <row r="98" spans="1:7" x14ac:dyDescent="0.35">
      <c r="A98" t="s">
        <v>38</v>
      </c>
      <c r="B98" t="s">
        <v>43</v>
      </c>
      <c r="C98" t="s">
        <v>52</v>
      </c>
      <c r="D98" s="2">
        <v>3108</v>
      </c>
      <c r="E98" s="3">
        <v>54</v>
      </c>
      <c r="F98" s="23">
        <f>_xlfn.XLOOKUP(tab_d[[#This Row],[Product]],products[Product],products[Cost per unit])</f>
        <v>5.6</v>
      </c>
      <c r="G98">
        <f>tab_d[[#This Row],[cost per unit]]*tab_d[[#This Row],[Units]]</f>
        <v>302.39999999999998</v>
      </c>
    </row>
    <row r="99" spans="1:7" x14ac:dyDescent="0.35">
      <c r="A99" t="s">
        <v>21</v>
      </c>
      <c r="B99" t="s">
        <v>27</v>
      </c>
      <c r="C99" t="s">
        <v>23</v>
      </c>
      <c r="D99" s="2">
        <v>469</v>
      </c>
      <c r="E99" s="3">
        <v>75</v>
      </c>
      <c r="F99" s="23">
        <f>_xlfn.XLOOKUP(tab_d[[#This Row],[Product]],products[Product],products[Cost per unit])</f>
        <v>13.15</v>
      </c>
      <c r="G99">
        <f>tab_d[[#This Row],[cost per unit]]*tab_d[[#This Row],[Units]]</f>
        <v>986.25</v>
      </c>
    </row>
    <row r="100" spans="1:7" x14ac:dyDescent="0.35">
      <c r="A100" t="s">
        <v>14</v>
      </c>
      <c r="B100" t="s">
        <v>7</v>
      </c>
      <c r="C100" t="s">
        <v>48</v>
      </c>
      <c r="D100" s="2">
        <v>2737</v>
      </c>
      <c r="E100" s="3">
        <v>93</v>
      </c>
      <c r="F100" s="23">
        <f>_xlfn.XLOOKUP(tab_d[[#This Row],[Product]],products[Product],products[Cost per unit])</f>
        <v>6.49</v>
      </c>
      <c r="G100">
        <f>tab_d[[#This Row],[cost per unit]]*tab_d[[#This Row],[Units]]</f>
        <v>603.57000000000005</v>
      </c>
    </row>
    <row r="101" spans="1:7" x14ac:dyDescent="0.35">
      <c r="A101" t="s">
        <v>14</v>
      </c>
      <c r="B101" t="s">
        <v>7</v>
      </c>
      <c r="C101" t="s">
        <v>23</v>
      </c>
      <c r="D101" s="2">
        <v>4305</v>
      </c>
      <c r="E101" s="3">
        <v>156</v>
      </c>
      <c r="F101" s="23">
        <f>_xlfn.XLOOKUP(tab_d[[#This Row],[Product]],products[Product],products[Cost per unit])</f>
        <v>13.15</v>
      </c>
      <c r="G101">
        <f>tab_d[[#This Row],[cost per unit]]*tab_d[[#This Row],[Units]]</f>
        <v>2051.4</v>
      </c>
    </row>
    <row r="102" spans="1:7" x14ac:dyDescent="0.35">
      <c r="A102" t="s">
        <v>14</v>
      </c>
      <c r="B102" t="s">
        <v>27</v>
      </c>
      <c r="C102" t="s">
        <v>39</v>
      </c>
      <c r="D102" s="2">
        <v>2408</v>
      </c>
      <c r="E102" s="3">
        <v>9</v>
      </c>
      <c r="F102" s="23">
        <f>_xlfn.XLOOKUP(tab_d[[#This Row],[Product]],products[Product],products[Cost per unit])</f>
        <v>3.11</v>
      </c>
      <c r="G102">
        <f>tab_d[[#This Row],[cost per unit]]*tab_d[[#This Row],[Units]]</f>
        <v>27.99</v>
      </c>
    </row>
    <row r="103" spans="1:7" x14ac:dyDescent="0.35">
      <c r="A103" t="s">
        <v>38</v>
      </c>
      <c r="B103" t="s">
        <v>18</v>
      </c>
      <c r="C103" t="s">
        <v>47</v>
      </c>
      <c r="D103" s="2">
        <v>1281</v>
      </c>
      <c r="E103" s="3">
        <v>18</v>
      </c>
      <c r="F103" s="23">
        <f>_xlfn.XLOOKUP(tab_d[[#This Row],[Product]],products[Product],products[Cost per unit])</f>
        <v>7.64</v>
      </c>
      <c r="G103">
        <f>tab_d[[#This Row],[cost per unit]]*tab_d[[#This Row],[Units]]</f>
        <v>137.51999999999998</v>
      </c>
    </row>
    <row r="104" spans="1:7" x14ac:dyDescent="0.35">
      <c r="A104" t="s">
        <v>6</v>
      </c>
      <c r="B104" t="s">
        <v>11</v>
      </c>
      <c r="C104" t="s">
        <v>12</v>
      </c>
      <c r="D104" s="2">
        <v>12348</v>
      </c>
      <c r="E104" s="3">
        <v>234</v>
      </c>
      <c r="F104" s="23">
        <f>_xlfn.XLOOKUP(tab_d[[#This Row],[Product]],products[Product],products[Cost per unit])</f>
        <v>8.65</v>
      </c>
      <c r="G104">
        <f>tab_d[[#This Row],[cost per unit]]*tab_d[[#This Row],[Units]]</f>
        <v>2024.1000000000001</v>
      </c>
    </row>
    <row r="105" spans="1:7" x14ac:dyDescent="0.35">
      <c r="A105" t="s">
        <v>38</v>
      </c>
      <c r="B105" t="s">
        <v>43</v>
      </c>
      <c r="C105" t="s">
        <v>54</v>
      </c>
      <c r="D105" s="2">
        <v>3689</v>
      </c>
      <c r="E105" s="3">
        <v>312</v>
      </c>
      <c r="F105" s="23">
        <f>_xlfn.XLOOKUP(tab_d[[#This Row],[Product]],products[Product],products[Cost per unit])</f>
        <v>10.38</v>
      </c>
      <c r="G105">
        <f>tab_d[[#This Row],[cost per unit]]*tab_d[[#This Row],[Units]]</f>
        <v>3238.5600000000004</v>
      </c>
    </row>
    <row r="106" spans="1:7" x14ac:dyDescent="0.35">
      <c r="A106" t="s">
        <v>32</v>
      </c>
      <c r="B106" t="s">
        <v>18</v>
      </c>
      <c r="C106" t="s">
        <v>47</v>
      </c>
      <c r="D106" s="2">
        <v>2870</v>
      </c>
      <c r="E106" s="3">
        <v>300</v>
      </c>
      <c r="F106" s="23">
        <f>_xlfn.XLOOKUP(tab_d[[#This Row],[Product]],products[Product],products[Cost per unit])</f>
        <v>7.64</v>
      </c>
      <c r="G106">
        <f>tab_d[[#This Row],[cost per unit]]*tab_d[[#This Row],[Units]]</f>
        <v>2292</v>
      </c>
    </row>
    <row r="107" spans="1:7" x14ac:dyDescent="0.35">
      <c r="A107" t="s">
        <v>37</v>
      </c>
      <c r="B107" t="s">
        <v>18</v>
      </c>
      <c r="C107" t="s">
        <v>53</v>
      </c>
      <c r="D107" s="2">
        <v>798</v>
      </c>
      <c r="E107" s="3">
        <v>519</v>
      </c>
      <c r="F107" s="23">
        <f>_xlfn.XLOOKUP(tab_d[[#This Row],[Product]],products[Product],products[Cost per unit])</f>
        <v>16.73</v>
      </c>
      <c r="G107">
        <f>tab_d[[#This Row],[cost per unit]]*tab_d[[#This Row],[Units]]</f>
        <v>8682.8700000000008</v>
      </c>
    </row>
    <row r="108" spans="1:7" x14ac:dyDescent="0.35">
      <c r="A108" t="s">
        <v>17</v>
      </c>
      <c r="B108" t="s">
        <v>7</v>
      </c>
      <c r="C108" t="s">
        <v>49</v>
      </c>
      <c r="D108" s="2">
        <v>2933</v>
      </c>
      <c r="E108" s="3">
        <v>9</v>
      </c>
      <c r="F108" s="23">
        <f>_xlfn.XLOOKUP(tab_d[[#This Row],[Product]],products[Product],products[Cost per unit])</f>
        <v>9</v>
      </c>
      <c r="G108">
        <f>tab_d[[#This Row],[cost per unit]]*tab_d[[#This Row],[Units]]</f>
        <v>81</v>
      </c>
    </row>
    <row r="109" spans="1:7" x14ac:dyDescent="0.35">
      <c r="A109" t="s">
        <v>35</v>
      </c>
      <c r="B109" t="s">
        <v>11</v>
      </c>
      <c r="C109" t="s">
        <v>15</v>
      </c>
      <c r="D109" s="2">
        <v>2744</v>
      </c>
      <c r="E109" s="3">
        <v>9</v>
      </c>
      <c r="F109" s="23">
        <f>_xlfn.XLOOKUP(tab_d[[#This Row],[Product]],products[Product],products[Cost per unit])</f>
        <v>11.88</v>
      </c>
      <c r="G109">
        <f>tab_d[[#This Row],[cost per unit]]*tab_d[[#This Row],[Units]]</f>
        <v>106.92</v>
      </c>
    </row>
    <row r="110" spans="1:7" x14ac:dyDescent="0.35">
      <c r="A110" t="s">
        <v>6</v>
      </c>
      <c r="B110" t="s">
        <v>18</v>
      </c>
      <c r="C110" t="s">
        <v>25</v>
      </c>
      <c r="D110" s="2">
        <v>9772</v>
      </c>
      <c r="E110" s="3">
        <v>90</v>
      </c>
      <c r="F110" s="23">
        <f>_xlfn.XLOOKUP(tab_d[[#This Row],[Product]],products[Product],products[Cost per unit])</f>
        <v>12.37</v>
      </c>
      <c r="G110">
        <f>tab_d[[#This Row],[cost per unit]]*tab_d[[#This Row],[Units]]</f>
        <v>1113.3</v>
      </c>
    </row>
    <row r="111" spans="1:7" x14ac:dyDescent="0.35">
      <c r="A111" t="s">
        <v>32</v>
      </c>
      <c r="B111" t="s">
        <v>43</v>
      </c>
      <c r="C111" t="s">
        <v>23</v>
      </c>
      <c r="D111" s="2">
        <v>1568</v>
      </c>
      <c r="E111" s="3">
        <v>96</v>
      </c>
      <c r="F111" s="23">
        <f>_xlfn.XLOOKUP(tab_d[[#This Row],[Product]],products[Product],products[Cost per unit])</f>
        <v>13.15</v>
      </c>
      <c r="G111">
        <f>tab_d[[#This Row],[cost per unit]]*tab_d[[#This Row],[Units]]</f>
        <v>1262.4000000000001</v>
      </c>
    </row>
    <row r="112" spans="1:7" x14ac:dyDescent="0.35">
      <c r="A112" t="s">
        <v>37</v>
      </c>
      <c r="B112" t="s">
        <v>18</v>
      </c>
      <c r="C112" t="s">
        <v>41</v>
      </c>
      <c r="D112" s="2">
        <v>11417</v>
      </c>
      <c r="E112" s="3">
        <v>21</v>
      </c>
      <c r="F112" s="23">
        <f>_xlfn.XLOOKUP(tab_d[[#This Row],[Product]],products[Product],products[Cost per unit])</f>
        <v>8.7899999999999991</v>
      </c>
      <c r="G112">
        <f>tab_d[[#This Row],[cost per unit]]*tab_d[[#This Row],[Units]]</f>
        <v>184.58999999999997</v>
      </c>
    </row>
    <row r="113" spans="1:7" x14ac:dyDescent="0.35">
      <c r="A113" t="s">
        <v>6</v>
      </c>
      <c r="B113" t="s">
        <v>43</v>
      </c>
      <c r="C113" t="s">
        <v>52</v>
      </c>
      <c r="D113" s="2">
        <v>6748</v>
      </c>
      <c r="E113" s="3">
        <v>48</v>
      </c>
      <c r="F113" s="23">
        <f>_xlfn.XLOOKUP(tab_d[[#This Row],[Product]],products[Product],products[Cost per unit])</f>
        <v>5.6</v>
      </c>
      <c r="G113">
        <f>tab_d[[#This Row],[cost per unit]]*tab_d[[#This Row],[Units]]</f>
        <v>268.79999999999995</v>
      </c>
    </row>
    <row r="114" spans="1:7" x14ac:dyDescent="0.35">
      <c r="A114" t="s">
        <v>50</v>
      </c>
      <c r="B114" t="s">
        <v>18</v>
      </c>
      <c r="C114" t="s">
        <v>53</v>
      </c>
      <c r="D114" s="2">
        <v>1407</v>
      </c>
      <c r="E114" s="3">
        <v>72</v>
      </c>
      <c r="F114" s="23">
        <f>_xlfn.XLOOKUP(tab_d[[#This Row],[Product]],products[Product],products[Cost per unit])</f>
        <v>16.73</v>
      </c>
      <c r="G114">
        <f>tab_d[[#This Row],[cost per unit]]*tab_d[[#This Row],[Units]]</f>
        <v>1204.56</v>
      </c>
    </row>
    <row r="115" spans="1:7" x14ac:dyDescent="0.35">
      <c r="A115" t="s">
        <v>10</v>
      </c>
      <c r="B115" t="s">
        <v>11</v>
      </c>
      <c r="C115" t="s">
        <v>44</v>
      </c>
      <c r="D115" s="2">
        <v>2023</v>
      </c>
      <c r="E115" s="3">
        <v>168</v>
      </c>
      <c r="F115" s="23">
        <f>_xlfn.XLOOKUP(tab_d[[#This Row],[Product]],products[Product],products[Cost per unit])</f>
        <v>7.16</v>
      </c>
      <c r="G115">
        <f>tab_d[[#This Row],[cost per unit]]*tab_d[[#This Row],[Units]]</f>
        <v>1202.8800000000001</v>
      </c>
    </row>
    <row r="116" spans="1:7" x14ac:dyDescent="0.35">
      <c r="A116" t="s">
        <v>35</v>
      </c>
      <c r="B116" t="s">
        <v>22</v>
      </c>
      <c r="C116" t="s">
        <v>52</v>
      </c>
      <c r="D116" s="2">
        <v>5236</v>
      </c>
      <c r="E116" s="3">
        <v>51</v>
      </c>
      <c r="F116" s="23">
        <f>_xlfn.XLOOKUP(tab_d[[#This Row],[Product]],products[Product],products[Cost per unit])</f>
        <v>5.6</v>
      </c>
      <c r="G116">
        <f>tab_d[[#This Row],[cost per unit]]*tab_d[[#This Row],[Units]]</f>
        <v>285.59999999999997</v>
      </c>
    </row>
    <row r="117" spans="1:7" x14ac:dyDescent="0.35">
      <c r="A117" t="s">
        <v>17</v>
      </c>
      <c r="B117" t="s">
        <v>18</v>
      </c>
      <c r="C117" t="s">
        <v>47</v>
      </c>
      <c r="D117" s="2">
        <v>1925</v>
      </c>
      <c r="E117" s="3">
        <v>192</v>
      </c>
      <c r="F117" s="23">
        <f>_xlfn.XLOOKUP(tab_d[[#This Row],[Product]],products[Product],products[Cost per unit])</f>
        <v>7.64</v>
      </c>
      <c r="G117">
        <f>tab_d[[#This Row],[cost per unit]]*tab_d[[#This Row],[Units]]</f>
        <v>1466.8799999999999</v>
      </c>
    </row>
    <row r="118" spans="1:7" x14ac:dyDescent="0.35">
      <c r="A118" t="s">
        <v>32</v>
      </c>
      <c r="B118" t="s">
        <v>7</v>
      </c>
      <c r="C118" t="s">
        <v>33</v>
      </c>
      <c r="D118" s="2">
        <v>6608</v>
      </c>
      <c r="E118" s="3">
        <v>225</v>
      </c>
      <c r="F118" s="23">
        <f>_xlfn.XLOOKUP(tab_d[[#This Row],[Product]],products[Product],products[Cost per unit])</f>
        <v>11.7</v>
      </c>
      <c r="G118">
        <f>tab_d[[#This Row],[cost per unit]]*tab_d[[#This Row],[Units]]</f>
        <v>2632.5</v>
      </c>
    </row>
    <row r="119" spans="1:7" x14ac:dyDescent="0.35">
      <c r="A119" t="s">
        <v>21</v>
      </c>
      <c r="B119" t="s">
        <v>43</v>
      </c>
      <c r="C119" t="s">
        <v>52</v>
      </c>
      <c r="D119" s="2">
        <v>8008</v>
      </c>
      <c r="E119" s="3">
        <v>456</v>
      </c>
      <c r="F119" s="23">
        <f>_xlfn.XLOOKUP(tab_d[[#This Row],[Product]],products[Product],products[Cost per unit])</f>
        <v>5.6</v>
      </c>
      <c r="G119">
        <f>tab_d[[#This Row],[cost per unit]]*tab_d[[#This Row],[Units]]</f>
        <v>2553.6</v>
      </c>
    </row>
    <row r="120" spans="1:7" x14ac:dyDescent="0.35">
      <c r="A120" t="s">
        <v>50</v>
      </c>
      <c r="B120" t="s">
        <v>43</v>
      </c>
      <c r="C120" t="s">
        <v>23</v>
      </c>
      <c r="D120" s="2">
        <v>1428</v>
      </c>
      <c r="E120" s="3">
        <v>93</v>
      </c>
      <c r="F120" s="23">
        <f>_xlfn.XLOOKUP(tab_d[[#This Row],[Product]],products[Product],products[Cost per unit])</f>
        <v>13.15</v>
      </c>
      <c r="G120">
        <f>tab_d[[#This Row],[cost per unit]]*tab_d[[#This Row],[Units]]</f>
        <v>1222.95</v>
      </c>
    </row>
    <row r="121" spans="1:7" x14ac:dyDescent="0.35">
      <c r="A121" t="s">
        <v>21</v>
      </c>
      <c r="B121" t="s">
        <v>43</v>
      </c>
      <c r="C121" t="s">
        <v>15</v>
      </c>
      <c r="D121" s="2">
        <v>525</v>
      </c>
      <c r="E121" s="3">
        <v>48</v>
      </c>
      <c r="F121" s="23">
        <f>_xlfn.XLOOKUP(tab_d[[#This Row],[Product]],products[Product],products[Cost per unit])</f>
        <v>11.88</v>
      </c>
      <c r="G121">
        <f>tab_d[[#This Row],[cost per unit]]*tab_d[[#This Row],[Units]]</f>
        <v>570.24</v>
      </c>
    </row>
    <row r="122" spans="1:7" x14ac:dyDescent="0.35">
      <c r="A122" t="s">
        <v>21</v>
      </c>
      <c r="B122" t="s">
        <v>7</v>
      </c>
      <c r="C122" t="s">
        <v>19</v>
      </c>
      <c r="D122" s="2">
        <v>1505</v>
      </c>
      <c r="E122" s="3">
        <v>102</v>
      </c>
      <c r="F122" s="23">
        <f>_xlfn.XLOOKUP(tab_d[[#This Row],[Product]],products[Product],products[Cost per unit])</f>
        <v>6.47</v>
      </c>
      <c r="G122">
        <f>tab_d[[#This Row],[cost per unit]]*tab_d[[#This Row],[Units]]</f>
        <v>659.93999999999994</v>
      </c>
    </row>
    <row r="123" spans="1:7" x14ac:dyDescent="0.35">
      <c r="A123" t="s">
        <v>32</v>
      </c>
      <c r="B123" t="s">
        <v>11</v>
      </c>
      <c r="C123" t="s">
        <v>8</v>
      </c>
      <c r="D123" s="2">
        <v>6755</v>
      </c>
      <c r="E123" s="3">
        <v>252</v>
      </c>
      <c r="F123" s="23">
        <f>_xlfn.XLOOKUP(tab_d[[#This Row],[Product]],products[Product],products[Cost per unit])</f>
        <v>14.49</v>
      </c>
      <c r="G123">
        <f>tab_d[[#This Row],[cost per unit]]*tab_d[[#This Row],[Units]]</f>
        <v>3651.48</v>
      </c>
    </row>
    <row r="124" spans="1:7" x14ac:dyDescent="0.35">
      <c r="A124" t="s">
        <v>37</v>
      </c>
      <c r="B124" t="s">
        <v>7</v>
      </c>
      <c r="C124" t="s">
        <v>19</v>
      </c>
      <c r="D124" s="2">
        <v>11571</v>
      </c>
      <c r="E124" s="3">
        <v>138</v>
      </c>
      <c r="F124" s="23">
        <f>_xlfn.XLOOKUP(tab_d[[#This Row],[Product]],products[Product],products[Cost per unit])</f>
        <v>6.47</v>
      </c>
      <c r="G124">
        <f>tab_d[[#This Row],[cost per unit]]*tab_d[[#This Row],[Units]]</f>
        <v>892.86</v>
      </c>
    </row>
    <row r="125" spans="1:7" x14ac:dyDescent="0.35">
      <c r="A125" t="s">
        <v>6</v>
      </c>
      <c r="B125" t="s">
        <v>27</v>
      </c>
      <c r="C125" t="s">
        <v>23</v>
      </c>
      <c r="D125" s="2">
        <v>2541</v>
      </c>
      <c r="E125" s="3">
        <v>90</v>
      </c>
      <c r="F125" s="23">
        <f>_xlfn.XLOOKUP(tab_d[[#This Row],[Product]],products[Product],products[Cost per unit])</f>
        <v>13.15</v>
      </c>
      <c r="G125">
        <f>tab_d[[#This Row],[cost per unit]]*tab_d[[#This Row],[Units]]</f>
        <v>1183.5</v>
      </c>
    </row>
    <row r="126" spans="1:7" x14ac:dyDescent="0.35">
      <c r="A126" t="s">
        <v>17</v>
      </c>
      <c r="B126" t="s">
        <v>7</v>
      </c>
      <c r="C126" t="s">
        <v>8</v>
      </c>
      <c r="D126" s="2">
        <v>1526</v>
      </c>
      <c r="E126" s="3">
        <v>240</v>
      </c>
      <c r="F126" s="23">
        <f>_xlfn.XLOOKUP(tab_d[[#This Row],[Product]],products[Product],products[Cost per unit])</f>
        <v>14.49</v>
      </c>
      <c r="G126">
        <f>tab_d[[#This Row],[cost per unit]]*tab_d[[#This Row],[Units]]</f>
        <v>3477.6</v>
      </c>
    </row>
    <row r="127" spans="1:7" x14ac:dyDescent="0.35">
      <c r="A127" t="s">
        <v>6</v>
      </c>
      <c r="B127" t="s">
        <v>27</v>
      </c>
      <c r="C127" t="s">
        <v>15</v>
      </c>
      <c r="D127" s="2">
        <v>6125</v>
      </c>
      <c r="E127" s="3">
        <v>102</v>
      </c>
      <c r="F127" s="23">
        <f>_xlfn.XLOOKUP(tab_d[[#This Row],[Product]],products[Product],products[Cost per unit])</f>
        <v>11.88</v>
      </c>
      <c r="G127">
        <f>tab_d[[#This Row],[cost per unit]]*tab_d[[#This Row],[Units]]</f>
        <v>1211.76</v>
      </c>
    </row>
    <row r="128" spans="1:7" x14ac:dyDescent="0.35">
      <c r="A128" t="s">
        <v>17</v>
      </c>
      <c r="B128" t="s">
        <v>11</v>
      </c>
      <c r="C128" t="s">
        <v>53</v>
      </c>
      <c r="D128" s="2">
        <v>847</v>
      </c>
      <c r="E128" s="3">
        <v>129</v>
      </c>
      <c r="F128" s="23">
        <f>_xlfn.XLOOKUP(tab_d[[#This Row],[Product]],products[Product],products[Cost per unit])</f>
        <v>16.73</v>
      </c>
      <c r="G128">
        <f>tab_d[[#This Row],[cost per unit]]*tab_d[[#This Row],[Units]]</f>
        <v>2158.17</v>
      </c>
    </row>
    <row r="129" spans="1:7" x14ac:dyDescent="0.35">
      <c r="A129" t="s">
        <v>10</v>
      </c>
      <c r="B129" t="s">
        <v>11</v>
      </c>
      <c r="C129" t="s">
        <v>53</v>
      </c>
      <c r="D129" s="2">
        <v>4753</v>
      </c>
      <c r="E129" s="3">
        <v>300</v>
      </c>
      <c r="F129" s="23">
        <f>_xlfn.XLOOKUP(tab_d[[#This Row],[Product]],products[Product],products[Cost per unit])</f>
        <v>16.73</v>
      </c>
      <c r="G129">
        <f>tab_d[[#This Row],[cost per unit]]*tab_d[[#This Row],[Units]]</f>
        <v>5019</v>
      </c>
    </row>
    <row r="130" spans="1:7" x14ac:dyDescent="0.35">
      <c r="A130" t="s">
        <v>21</v>
      </c>
      <c r="B130" t="s">
        <v>27</v>
      </c>
      <c r="C130" t="s">
        <v>25</v>
      </c>
      <c r="D130" s="2">
        <v>959</v>
      </c>
      <c r="E130" s="3">
        <v>135</v>
      </c>
      <c r="F130" s="23">
        <f>_xlfn.XLOOKUP(tab_d[[#This Row],[Product]],products[Product],products[Cost per unit])</f>
        <v>12.37</v>
      </c>
      <c r="G130">
        <f>tab_d[[#This Row],[cost per unit]]*tab_d[[#This Row],[Units]]</f>
        <v>1669.9499999999998</v>
      </c>
    </row>
    <row r="131" spans="1:7" x14ac:dyDescent="0.35">
      <c r="A131" t="s">
        <v>32</v>
      </c>
      <c r="B131" t="s">
        <v>11</v>
      </c>
      <c r="C131" t="s">
        <v>51</v>
      </c>
      <c r="D131" s="2">
        <v>2793</v>
      </c>
      <c r="E131" s="3">
        <v>114</v>
      </c>
      <c r="F131" s="23">
        <f>_xlfn.XLOOKUP(tab_d[[#This Row],[Product]],products[Product],products[Cost per unit])</f>
        <v>4.97</v>
      </c>
      <c r="G131">
        <f>tab_d[[#This Row],[cost per unit]]*tab_d[[#This Row],[Units]]</f>
        <v>566.57999999999993</v>
      </c>
    </row>
    <row r="132" spans="1:7" x14ac:dyDescent="0.35">
      <c r="A132" t="s">
        <v>32</v>
      </c>
      <c r="B132" t="s">
        <v>11</v>
      </c>
      <c r="C132" t="s">
        <v>33</v>
      </c>
      <c r="D132" s="2">
        <v>4606</v>
      </c>
      <c r="E132" s="3">
        <v>63</v>
      </c>
      <c r="F132" s="23">
        <f>_xlfn.XLOOKUP(tab_d[[#This Row],[Product]],products[Product],products[Cost per unit])</f>
        <v>11.7</v>
      </c>
      <c r="G132">
        <f>tab_d[[#This Row],[cost per unit]]*tab_d[[#This Row],[Units]]</f>
        <v>737.09999999999991</v>
      </c>
    </row>
    <row r="133" spans="1:7" x14ac:dyDescent="0.35">
      <c r="A133" t="s">
        <v>32</v>
      </c>
      <c r="B133" t="s">
        <v>18</v>
      </c>
      <c r="C133" t="s">
        <v>44</v>
      </c>
      <c r="D133" s="2">
        <v>5551</v>
      </c>
      <c r="E133" s="3">
        <v>252</v>
      </c>
      <c r="F133" s="23">
        <f>_xlfn.XLOOKUP(tab_d[[#This Row],[Product]],products[Product],products[Cost per unit])</f>
        <v>7.16</v>
      </c>
      <c r="G133">
        <f>tab_d[[#This Row],[cost per unit]]*tab_d[[#This Row],[Units]]</f>
        <v>1804.32</v>
      </c>
    </row>
    <row r="134" spans="1:7" x14ac:dyDescent="0.35">
      <c r="A134" t="s">
        <v>50</v>
      </c>
      <c r="B134" t="s">
        <v>18</v>
      </c>
      <c r="C134" t="s">
        <v>12</v>
      </c>
      <c r="D134" s="2">
        <v>6657</v>
      </c>
      <c r="E134" s="3">
        <v>303</v>
      </c>
      <c r="F134" s="23">
        <f>_xlfn.XLOOKUP(tab_d[[#This Row],[Product]],products[Product],products[Cost per unit])</f>
        <v>8.65</v>
      </c>
      <c r="G134">
        <f>tab_d[[#This Row],[cost per unit]]*tab_d[[#This Row],[Units]]</f>
        <v>2620.9500000000003</v>
      </c>
    </row>
    <row r="135" spans="1:7" x14ac:dyDescent="0.35">
      <c r="A135" t="s">
        <v>32</v>
      </c>
      <c r="B135" t="s">
        <v>22</v>
      </c>
      <c r="C135" t="s">
        <v>39</v>
      </c>
      <c r="D135" s="2">
        <v>4438</v>
      </c>
      <c r="E135" s="3">
        <v>246</v>
      </c>
      <c r="F135" s="23">
        <f>_xlfn.XLOOKUP(tab_d[[#This Row],[Product]],products[Product],products[Cost per unit])</f>
        <v>3.11</v>
      </c>
      <c r="G135">
        <f>tab_d[[#This Row],[cost per unit]]*tab_d[[#This Row],[Units]]</f>
        <v>765.06</v>
      </c>
    </row>
    <row r="136" spans="1:7" x14ac:dyDescent="0.35">
      <c r="A136" t="s">
        <v>10</v>
      </c>
      <c r="B136" t="s">
        <v>27</v>
      </c>
      <c r="C136" t="s">
        <v>30</v>
      </c>
      <c r="D136" s="2">
        <v>168</v>
      </c>
      <c r="E136" s="3">
        <v>84</v>
      </c>
      <c r="F136" s="23">
        <f>_xlfn.XLOOKUP(tab_d[[#This Row],[Product]],products[Product],products[Cost per unit])</f>
        <v>9.77</v>
      </c>
      <c r="G136">
        <f>tab_d[[#This Row],[cost per unit]]*tab_d[[#This Row],[Units]]</f>
        <v>820.68</v>
      </c>
    </row>
    <row r="137" spans="1:7" x14ac:dyDescent="0.35">
      <c r="A137" t="s">
        <v>32</v>
      </c>
      <c r="B137" t="s">
        <v>43</v>
      </c>
      <c r="C137" t="s">
        <v>39</v>
      </c>
      <c r="D137" s="2">
        <v>7777</v>
      </c>
      <c r="E137" s="3">
        <v>39</v>
      </c>
      <c r="F137" s="23">
        <f>_xlfn.XLOOKUP(tab_d[[#This Row],[Product]],products[Product],products[Cost per unit])</f>
        <v>3.11</v>
      </c>
      <c r="G137">
        <f>tab_d[[#This Row],[cost per unit]]*tab_d[[#This Row],[Units]]</f>
        <v>121.28999999999999</v>
      </c>
    </row>
    <row r="138" spans="1:7" x14ac:dyDescent="0.35">
      <c r="A138" t="s">
        <v>35</v>
      </c>
      <c r="B138" t="s">
        <v>18</v>
      </c>
      <c r="C138" t="s">
        <v>39</v>
      </c>
      <c r="D138" s="2">
        <v>3339</v>
      </c>
      <c r="E138" s="3">
        <v>348</v>
      </c>
      <c r="F138" s="23">
        <f>_xlfn.XLOOKUP(tab_d[[#This Row],[Product]],products[Product],products[Cost per unit])</f>
        <v>3.11</v>
      </c>
      <c r="G138">
        <f>tab_d[[#This Row],[cost per unit]]*tab_d[[#This Row],[Units]]</f>
        <v>1082.28</v>
      </c>
    </row>
    <row r="139" spans="1:7" x14ac:dyDescent="0.35">
      <c r="A139" t="s">
        <v>32</v>
      </c>
      <c r="B139" t="s">
        <v>7</v>
      </c>
      <c r="C139" t="s">
        <v>25</v>
      </c>
      <c r="D139" s="2">
        <v>6391</v>
      </c>
      <c r="E139" s="3">
        <v>48</v>
      </c>
      <c r="F139" s="23">
        <f>_xlfn.XLOOKUP(tab_d[[#This Row],[Product]],products[Product],products[Cost per unit])</f>
        <v>12.37</v>
      </c>
      <c r="G139">
        <f>tab_d[[#This Row],[cost per unit]]*tab_d[[#This Row],[Units]]</f>
        <v>593.76</v>
      </c>
    </row>
    <row r="140" spans="1:7" x14ac:dyDescent="0.35">
      <c r="A140" t="s">
        <v>35</v>
      </c>
      <c r="B140" t="s">
        <v>7</v>
      </c>
      <c r="C140" t="s">
        <v>30</v>
      </c>
      <c r="D140" s="2">
        <v>518</v>
      </c>
      <c r="E140" s="3">
        <v>75</v>
      </c>
      <c r="F140" s="23">
        <f>_xlfn.XLOOKUP(tab_d[[#This Row],[Product]],products[Product],products[Cost per unit])</f>
        <v>9.77</v>
      </c>
      <c r="G140">
        <f>tab_d[[#This Row],[cost per unit]]*tab_d[[#This Row],[Units]]</f>
        <v>732.75</v>
      </c>
    </row>
    <row r="141" spans="1:7" x14ac:dyDescent="0.35">
      <c r="A141" t="s">
        <v>32</v>
      </c>
      <c r="B141" t="s">
        <v>27</v>
      </c>
      <c r="C141" t="s">
        <v>54</v>
      </c>
      <c r="D141" s="2">
        <v>5677</v>
      </c>
      <c r="E141" s="3">
        <v>258</v>
      </c>
      <c r="F141" s="23">
        <f>_xlfn.XLOOKUP(tab_d[[#This Row],[Product]],products[Product],products[Cost per unit])</f>
        <v>10.38</v>
      </c>
      <c r="G141">
        <f>tab_d[[#This Row],[cost per unit]]*tab_d[[#This Row],[Units]]</f>
        <v>2678.0400000000004</v>
      </c>
    </row>
    <row r="142" spans="1:7" x14ac:dyDescent="0.35">
      <c r="A142" t="s">
        <v>21</v>
      </c>
      <c r="B142" t="s">
        <v>22</v>
      </c>
      <c r="C142" t="s">
        <v>39</v>
      </c>
      <c r="D142" s="2">
        <v>6048</v>
      </c>
      <c r="E142" s="3">
        <v>27</v>
      </c>
      <c r="F142" s="23">
        <f>_xlfn.XLOOKUP(tab_d[[#This Row],[Product]],products[Product],products[Cost per unit])</f>
        <v>3.11</v>
      </c>
      <c r="G142">
        <f>tab_d[[#This Row],[cost per unit]]*tab_d[[#This Row],[Units]]</f>
        <v>83.97</v>
      </c>
    </row>
    <row r="143" spans="1:7" x14ac:dyDescent="0.35">
      <c r="A143" t="s">
        <v>10</v>
      </c>
      <c r="B143" t="s">
        <v>27</v>
      </c>
      <c r="C143" t="s">
        <v>12</v>
      </c>
      <c r="D143" s="2">
        <v>3752</v>
      </c>
      <c r="E143" s="3">
        <v>213</v>
      </c>
      <c r="F143" s="23">
        <f>_xlfn.XLOOKUP(tab_d[[#This Row],[Product]],products[Product],products[Cost per unit])</f>
        <v>8.65</v>
      </c>
      <c r="G143">
        <f>tab_d[[#This Row],[cost per unit]]*tab_d[[#This Row],[Units]]</f>
        <v>1842.45</v>
      </c>
    </row>
    <row r="144" spans="1:7" x14ac:dyDescent="0.35">
      <c r="A144" t="s">
        <v>35</v>
      </c>
      <c r="B144" t="s">
        <v>11</v>
      </c>
      <c r="C144" t="s">
        <v>44</v>
      </c>
      <c r="D144" s="2">
        <v>4480</v>
      </c>
      <c r="E144" s="3">
        <v>357</v>
      </c>
      <c r="F144" s="23">
        <f>_xlfn.XLOOKUP(tab_d[[#This Row],[Product]],products[Product],products[Cost per unit])</f>
        <v>7.16</v>
      </c>
      <c r="G144">
        <f>tab_d[[#This Row],[cost per unit]]*tab_d[[#This Row],[Units]]</f>
        <v>2556.12</v>
      </c>
    </row>
    <row r="145" spans="1:7" x14ac:dyDescent="0.35">
      <c r="A145" t="s">
        <v>14</v>
      </c>
      <c r="B145" t="s">
        <v>7</v>
      </c>
      <c r="C145" t="s">
        <v>15</v>
      </c>
      <c r="D145" s="2">
        <v>259</v>
      </c>
      <c r="E145" s="3">
        <v>207</v>
      </c>
      <c r="F145" s="23">
        <f>_xlfn.XLOOKUP(tab_d[[#This Row],[Product]],products[Product],products[Cost per unit])</f>
        <v>11.88</v>
      </c>
      <c r="G145">
        <f>tab_d[[#This Row],[cost per unit]]*tab_d[[#This Row],[Units]]</f>
        <v>2459.1600000000003</v>
      </c>
    </row>
    <row r="146" spans="1:7" x14ac:dyDescent="0.35">
      <c r="A146" t="s">
        <v>10</v>
      </c>
      <c r="B146" t="s">
        <v>7</v>
      </c>
      <c r="C146" t="s">
        <v>8</v>
      </c>
      <c r="D146" s="2">
        <v>42</v>
      </c>
      <c r="E146" s="3">
        <v>150</v>
      </c>
      <c r="F146" s="23">
        <f>_xlfn.XLOOKUP(tab_d[[#This Row],[Product]],products[Product],products[Cost per unit])</f>
        <v>14.49</v>
      </c>
      <c r="G146">
        <f>tab_d[[#This Row],[cost per unit]]*tab_d[[#This Row],[Units]]</f>
        <v>2173.5</v>
      </c>
    </row>
    <row r="147" spans="1:7" x14ac:dyDescent="0.35">
      <c r="A147" t="s">
        <v>17</v>
      </c>
      <c r="B147" t="s">
        <v>18</v>
      </c>
      <c r="C147" t="s">
        <v>52</v>
      </c>
      <c r="D147" s="2">
        <v>98</v>
      </c>
      <c r="E147" s="3">
        <v>204</v>
      </c>
      <c r="F147" s="23">
        <f>_xlfn.XLOOKUP(tab_d[[#This Row],[Product]],products[Product],products[Cost per unit])</f>
        <v>5.6</v>
      </c>
      <c r="G147">
        <f>tab_d[[#This Row],[cost per unit]]*tab_d[[#This Row],[Units]]</f>
        <v>1142.3999999999999</v>
      </c>
    </row>
    <row r="148" spans="1:7" x14ac:dyDescent="0.35">
      <c r="A148" t="s">
        <v>32</v>
      </c>
      <c r="B148" t="s">
        <v>11</v>
      </c>
      <c r="C148" t="s">
        <v>53</v>
      </c>
      <c r="D148" s="2">
        <v>2478</v>
      </c>
      <c r="E148" s="3">
        <v>21</v>
      </c>
      <c r="F148" s="23">
        <f>_xlfn.XLOOKUP(tab_d[[#This Row],[Product]],products[Product],products[Cost per unit])</f>
        <v>16.73</v>
      </c>
      <c r="G148">
        <f>tab_d[[#This Row],[cost per unit]]*tab_d[[#This Row],[Units]]</f>
        <v>351.33</v>
      </c>
    </row>
    <row r="149" spans="1:7" x14ac:dyDescent="0.35">
      <c r="A149" t="s">
        <v>17</v>
      </c>
      <c r="B149" t="s">
        <v>43</v>
      </c>
      <c r="C149" t="s">
        <v>25</v>
      </c>
      <c r="D149" s="2">
        <v>7847</v>
      </c>
      <c r="E149" s="3">
        <v>174</v>
      </c>
      <c r="F149" s="23">
        <f>_xlfn.XLOOKUP(tab_d[[#This Row],[Product]],products[Product],products[Cost per unit])</f>
        <v>12.37</v>
      </c>
      <c r="G149">
        <f>tab_d[[#This Row],[cost per unit]]*tab_d[[#This Row],[Units]]</f>
        <v>2152.3799999999997</v>
      </c>
    </row>
    <row r="150" spans="1:7" x14ac:dyDescent="0.35">
      <c r="A150" t="s">
        <v>37</v>
      </c>
      <c r="B150" t="s">
        <v>7</v>
      </c>
      <c r="C150" t="s">
        <v>39</v>
      </c>
      <c r="D150" s="2">
        <v>9926</v>
      </c>
      <c r="E150" s="3">
        <v>201</v>
      </c>
      <c r="F150" s="23">
        <f>_xlfn.XLOOKUP(tab_d[[#This Row],[Product]],products[Product],products[Cost per unit])</f>
        <v>3.11</v>
      </c>
      <c r="G150">
        <f>tab_d[[#This Row],[cost per unit]]*tab_d[[#This Row],[Units]]</f>
        <v>625.11</v>
      </c>
    </row>
    <row r="151" spans="1:7" x14ac:dyDescent="0.35">
      <c r="A151" t="s">
        <v>10</v>
      </c>
      <c r="B151" t="s">
        <v>27</v>
      </c>
      <c r="C151" t="s">
        <v>42</v>
      </c>
      <c r="D151" s="2">
        <v>819</v>
      </c>
      <c r="E151" s="3">
        <v>510</v>
      </c>
      <c r="F151" s="23">
        <f>_xlfn.XLOOKUP(tab_d[[#This Row],[Product]],products[Product],products[Cost per unit])</f>
        <v>9.33</v>
      </c>
      <c r="G151">
        <f>tab_d[[#This Row],[cost per unit]]*tab_d[[#This Row],[Units]]</f>
        <v>4758.3</v>
      </c>
    </row>
    <row r="152" spans="1:7" x14ac:dyDescent="0.35">
      <c r="A152" t="s">
        <v>21</v>
      </c>
      <c r="B152" t="s">
        <v>22</v>
      </c>
      <c r="C152" t="s">
        <v>44</v>
      </c>
      <c r="D152" s="2">
        <v>3052</v>
      </c>
      <c r="E152" s="3">
        <v>378</v>
      </c>
      <c r="F152" s="23">
        <f>_xlfn.XLOOKUP(tab_d[[#This Row],[Product]],products[Product],products[Cost per unit])</f>
        <v>7.16</v>
      </c>
      <c r="G152">
        <f>tab_d[[#This Row],[cost per unit]]*tab_d[[#This Row],[Units]]</f>
        <v>2706.48</v>
      </c>
    </row>
    <row r="153" spans="1:7" x14ac:dyDescent="0.35">
      <c r="A153" t="s">
        <v>14</v>
      </c>
      <c r="B153" t="s">
        <v>43</v>
      </c>
      <c r="C153" t="s">
        <v>49</v>
      </c>
      <c r="D153" s="2">
        <v>6832</v>
      </c>
      <c r="E153" s="3">
        <v>27</v>
      </c>
      <c r="F153" s="23">
        <f>_xlfn.XLOOKUP(tab_d[[#This Row],[Product]],products[Product],products[Cost per unit])</f>
        <v>9</v>
      </c>
      <c r="G153">
        <f>tab_d[[#This Row],[cost per unit]]*tab_d[[#This Row],[Units]]</f>
        <v>243</v>
      </c>
    </row>
    <row r="154" spans="1:7" x14ac:dyDescent="0.35">
      <c r="A154" t="s">
        <v>37</v>
      </c>
      <c r="B154" t="s">
        <v>22</v>
      </c>
      <c r="C154" t="s">
        <v>41</v>
      </c>
      <c r="D154" s="2">
        <v>2016</v>
      </c>
      <c r="E154" s="3">
        <v>117</v>
      </c>
      <c r="F154" s="23">
        <f>_xlfn.XLOOKUP(tab_d[[#This Row],[Product]],products[Product],products[Cost per unit])</f>
        <v>8.7899999999999991</v>
      </c>
      <c r="G154">
        <f>tab_d[[#This Row],[cost per unit]]*tab_d[[#This Row],[Units]]</f>
        <v>1028.4299999999998</v>
      </c>
    </row>
    <row r="155" spans="1:7" x14ac:dyDescent="0.35">
      <c r="A155" t="s">
        <v>21</v>
      </c>
      <c r="B155" t="s">
        <v>27</v>
      </c>
      <c r="C155" t="s">
        <v>49</v>
      </c>
      <c r="D155" s="2">
        <v>7322</v>
      </c>
      <c r="E155" s="3">
        <v>36</v>
      </c>
      <c r="F155" s="23">
        <f>_xlfn.XLOOKUP(tab_d[[#This Row],[Product]],products[Product],products[Cost per unit])</f>
        <v>9</v>
      </c>
      <c r="G155">
        <f>tab_d[[#This Row],[cost per unit]]*tab_d[[#This Row],[Units]]</f>
        <v>324</v>
      </c>
    </row>
    <row r="156" spans="1:7" x14ac:dyDescent="0.35">
      <c r="A156" t="s">
        <v>10</v>
      </c>
      <c r="B156" t="s">
        <v>11</v>
      </c>
      <c r="C156" t="s">
        <v>25</v>
      </c>
      <c r="D156" s="2">
        <v>357</v>
      </c>
      <c r="E156" s="3">
        <v>126</v>
      </c>
      <c r="F156" s="23">
        <f>_xlfn.XLOOKUP(tab_d[[#This Row],[Product]],products[Product],products[Cost per unit])</f>
        <v>12.37</v>
      </c>
      <c r="G156">
        <f>tab_d[[#This Row],[cost per unit]]*tab_d[[#This Row],[Units]]</f>
        <v>1558.62</v>
      </c>
    </row>
    <row r="157" spans="1:7" x14ac:dyDescent="0.35">
      <c r="A157" t="s">
        <v>14</v>
      </c>
      <c r="B157" t="s">
        <v>22</v>
      </c>
      <c r="C157" t="s">
        <v>23</v>
      </c>
      <c r="D157" s="2">
        <v>3192</v>
      </c>
      <c r="E157" s="3">
        <v>72</v>
      </c>
      <c r="F157" s="23">
        <f>_xlfn.XLOOKUP(tab_d[[#This Row],[Product]],products[Product],products[Cost per unit])</f>
        <v>13.15</v>
      </c>
      <c r="G157">
        <f>tab_d[[#This Row],[cost per unit]]*tab_d[[#This Row],[Units]]</f>
        <v>946.80000000000007</v>
      </c>
    </row>
    <row r="158" spans="1:7" x14ac:dyDescent="0.35">
      <c r="A158" t="s">
        <v>32</v>
      </c>
      <c r="B158" t="s">
        <v>18</v>
      </c>
      <c r="C158" t="s">
        <v>30</v>
      </c>
      <c r="D158" s="2">
        <v>8435</v>
      </c>
      <c r="E158" s="3">
        <v>42</v>
      </c>
      <c r="F158" s="23">
        <f>_xlfn.XLOOKUP(tab_d[[#This Row],[Product]],products[Product],products[Cost per unit])</f>
        <v>9.77</v>
      </c>
      <c r="G158">
        <f>tab_d[[#This Row],[cost per unit]]*tab_d[[#This Row],[Units]]</f>
        <v>410.34</v>
      </c>
    </row>
    <row r="159" spans="1:7" x14ac:dyDescent="0.35">
      <c r="A159" t="s">
        <v>6</v>
      </c>
      <c r="B159" t="s">
        <v>22</v>
      </c>
      <c r="C159" t="s">
        <v>44</v>
      </c>
      <c r="D159" s="2">
        <v>0</v>
      </c>
      <c r="E159" s="3">
        <v>135</v>
      </c>
      <c r="F159" s="23">
        <f>_xlfn.XLOOKUP(tab_d[[#This Row],[Product]],products[Product],products[Cost per unit])</f>
        <v>7.16</v>
      </c>
      <c r="G159">
        <f>tab_d[[#This Row],[cost per unit]]*tab_d[[#This Row],[Units]]</f>
        <v>966.6</v>
      </c>
    </row>
    <row r="160" spans="1:7" x14ac:dyDescent="0.35">
      <c r="A160" t="s">
        <v>32</v>
      </c>
      <c r="B160" t="s">
        <v>43</v>
      </c>
      <c r="C160" t="s">
        <v>51</v>
      </c>
      <c r="D160" s="2">
        <v>8862</v>
      </c>
      <c r="E160" s="3">
        <v>189</v>
      </c>
      <c r="F160" s="23">
        <f>_xlfn.XLOOKUP(tab_d[[#This Row],[Product]],products[Product],products[Cost per unit])</f>
        <v>4.97</v>
      </c>
      <c r="G160">
        <f>tab_d[[#This Row],[cost per unit]]*tab_d[[#This Row],[Units]]</f>
        <v>939.32999999999993</v>
      </c>
    </row>
    <row r="161" spans="1:7" x14ac:dyDescent="0.35">
      <c r="A161" t="s">
        <v>21</v>
      </c>
      <c r="B161" t="s">
        <v>7</v>
      </c>
      <c r="C161" t="s">
        <v>54</v>
      </c>
      <c r="D161" s="2">
        <v>3556</v>
      </c>
      <c r="E161" s="3">
        <v>459</v>
      </c>
      <c r="F161" s="23">
        <f>_xlfn.XLOOKUP(tab_d[[#This Row],[Product]],products[Product],products[Cost per unit])</f>
        <v>10.38</v>
      </c>
      <c r="G161">
        <f>tab_d[[#This Row],[cost per unit]]*tab_d[[#This Row],[Units]]</f>
        <v>4764.42</v>
      </c>
    </row>
    <row r="162" spans="1:7" x14ac:dyDescent="0.35">
      <c r="A162" t="s">
        <v>35</v>
      </c>
      <c r="B162" t="s">
        <v>43</v>
      </c>
      <c r="C162" t="s">
        <v>45</v>
      </c>
      <c r="D162" s="2">
        <v>7280</v>
      </c>
      <c r="E162" s="3">
        <v>201</v>
      </c>
      <c r="F162" s="23">
        <f>_xlfn.XLOOKUP(tab_d[[#This Row],[Product]],products[Product],products[Cost per unit])</f>
        <v>11.73</v>
      </c>
      <c r="G162">
        <f>tab_d[[#This Row],[cost per unit]]*tab_d[[#This Row],[Units]]</f>
        <v>2357.73</v>
      </c>
    </row>
    <row r="163" spans="1:7" x14ac:dyDescent="0.35">
      <c r="A163" t="s">
        <v>21</v>
      </c>
      <c r="B163" t="s">
        <v>43</v>
      </c>
      <c r="C163" t="s">
        <v>8</v>
      </c>
      <c r="D163" s="2">
        <v>3402</v>
      </c>
      <c r="E163" s="3">
        <v>366</v>
      </c>
      <c r="F163" s="23">
        <f>_xlfn.XLOOKUP(tab_d[[#This Row],[Product]],products[Product],products[Cost per unit])</f>
        <v>14.49</v>
      </c>
      <c r="G163">
        <f>tab_d[[#This Row],[cost per unit]]*tab_d[[#This Row],[Units]]</f>
        <v>5303.34</v>
      </c>
    </row>
    <row r="164" spans="1:7" x14ac:dyDescent="0.35">
      <c r="A164" t="s">
        <v>38</v>
      </c>
      <c r="B164" t="s">
        <v>7</v>
      </c>
      <c r="C164" t="s">
        <v>44</v>
      </c>
      <c r="D164" s="2">
        <v>4592</v>
      </c>
      <c r="E164" s="3">
        <v>324</v>
      </c>
      <c r="F164" s="23">
        <f>_xlfn.XLOOKUP(tab_d[[#This Row],[Product]],products[Product],products[Cost per unit])</f>
        <v>7.16</v>
      </c>
      <c r="G164">
        <f>tab_d[[#This Row],[cost per unit]]*tab_d[[#This Row],[Units]]</f>
        <v>2319.84</v>
      </c>
    </row>
    <row r="165" spans="1:7" x14ac:dyDescent="0.35">
      <c r="A165" t="s">
        <v>14</v>
      </c>
      <c r="B165" t="s">
        <v>11</v>
      </c>
      <c r="C165" t="s">
        <v>45</v>
      </c>
      <c r="D165" s="2">
        <v>7833</v>
      </c>
      <c r="E165" s="3">
        <v>243</v>
      </c>
      <c r="F165" s="23">
        <f>_xlfn.XLOOKUP(tab_d[[#This Row],[Product]],products[Product],products[Cost per unit])</f>
        <v>11.73</v>
      </c>
      <c r="G165">
        <f>tab_d[[#This Row],[cost per unit]]*tab_d[[#This Row],[Units]]</f>
        <v>2850.3900000000003</v>
      </c>
    </row>
    <row r="166" spans="1:7" x14ac:dyDescent="0.35">
      <c r="A166" t="s">
        <v>37</v>
      </c>
      <c r="B166" t="s">
        <v>22</v>
      </c>
      <c r="C166" t="s">
        <v>49</v>
      </c>
      <c r="D166" s="2">
        <v>7651</v>
      </c>
      <c r="E166" s="3">
        <v>213</v>
      </c>
      <c r="F166" s="23">
        <f>_xlfn.XLOOKUP(tab_d[[#This Row],[Product]],products[Product],products[Cost per unit])</f>
        <v>9</v>
      </c>
      <c r="G166">
        <f>tab_d[[#This Row],[cost per unit]]*tab_d[[#This Row],[Units]]</f>
        <v>1917</v>
      </c>
    </row>
    <row r="167" spans="1:7" x14ac:dyDescent="0.35">
      <c r="A167" t="s">
        <v>6</v>
      </c>
      <c r="B167" t="s">
        <v>11</v>
      </c>
      <c r="C167" t="s">
        <v>8</v>
      </c>
      <c r="D167" s="2">
        <v>2275</v>
      </c>
      <c r="E167" s="3">
        <v>447</v>
      </c>
      <c r="F167" s="23">
        <f>_xlfn.XLOOKUP(tab_d[[#This Row],[Product]],products[Product],products[Cost per unit])</f>
        <v>14.49</v>
      </c>
      <c r="G167">
        <f>tab_d[[#This Row],[cost per unit]]*tab_d[[#This Row],[Units]]</f>
        <v>6477.03</v>
      </c>
    </row>
    <row r="168" spans="1:7" x14ac:dyDescent="0.35">
      <c r="A168" t="s">
        <v>6</v>
      </c>
      <c r="B168" t="s">
        <v>27</v>
      </c>
      <c r="C168" t="s">
        <v>42</v>
      </c>
      <c r="D168" s="2">
        <v>5670</v>
      </c>
      <c r="E168" s="3">
        <v>297</v>
      </c>
      <c r="F168" s="23">
        <f>_xlfn.XLOOKUP(tab_d[[#This Row],[Product]],products[Product],products[Cost per unit])</f>
        <v>9.33</v>
      </c>
      <c r="G168">
        <f>tab_d[[#This Row],[cost per unit]]*tab_d[[#This Row],[Units]]</f>
        <v>2771.01</v>
      </c>
    </row>
    <row r="169" spans="1:7" x14ac:dyDescent="0.35">
      <c r="A169" t="s">
        <v>32</v>
      </c>
      <c r="B169" t="s">
        <v>11</v>
      </c>
      <c r="C169" t="s">
        <v>41</v>
      </c>
      <c r="D169" s="2">
        <v>2135</v>
      </c>
      <c r="E169" s="3">
        <v>27</v>
      </c>
      <c r="F169" s="23">
        <f>_xlfn.XLOOKUP(tab_d[[#This Row],[Product]],products[Product],products[Cost per unit])</f>
        <v>8.7899999999999991</v>
      </c>
      <c r="G169">
        <f>tab_d[[#This Row],[cost per unit]]*tab_d[[#This Row],[Units]]</f>
        <v>237.32999999999998</v>
      </c>
    </row>
    <row r="170" spans="1:7" x14ac:dyDescent="0.35">
      <c r="A170" t="s">
        <v>6</v>
      </c>
      <c r="B170" t="s">
        <v>43</v>
      </c>
      <c r="C170" t="s">
        <v>48</v>
      </c>
      <c r="D170" s="2">
        <v>2779</v>
      </c>
      <c r="E170" s="3">
        <v>75</v>
      </c>
      <c r="F170" s="23">
        <f>_xlfn.XLOOKUP(tab_d[[#This Row],[Product]],products[Product],products[Cost per unit])</f>
        <v>6.49</v>
      </c>
      <c r="G170">
        <f>tab_d[[#This Row],[cost per unit]]*tab_d[[#This Row],[Units]]</f>
        <v>486.75</v>
      </c>
    </row>
    <row r="171" spans="1:7" x14ac:dyDescent="0.35">
      <c r="A171" t="s">
        <v>50</v>
      </c>
      <c r="B171" t="s">
        <v>22</v>
      </c>
      <c r="C171" t="s">
        <v>25</v>
      </c>
      <c r="D171" s="2">
        <v>12950</v>
      </c>
      <c r="E171" s="3">
        <v>30</v>
      </c>
      <c r="F171" s="23">
        <f>_xlfn.XLOOKUP(tab_d[[#This Row],[Product]],products[Product],products[Cost per unit])</f>
        <v>12.37</v>
      </c>
      <c r="G171">
        <f>tab_d[[#This Row],[cost per unit]]*tab_d[[#This Row],[Units]]</f>
        <v>371.09999999999997</v>
      </c>
    </row>
    <row r="172" spans="1:7" x14ac:dyDescent="0.35">
      <c r="A172" t="s">
        <v>32</v>
      </c>
      <c r="B172" t="s">
        <v>18</v>
      </c>
      <c r="C172" t="s">
        <v>19</v>
      </c>
      <c r="D172" s="2">
        <v>2646</v>
      </c>
      <c r="E172" s="3">
        <v>177</v>
      </c>
      <c r="F172" s="23">
        <f>_xlfn.XLOOKUP(tab_d[[#This Row],[Product]],products[Product],products[Cost per unit])</f>
        <v>6.47</v>
      </c>
      <c r="G172">
        <f>tab_d[[#This Row],[cost per unit]]*tab_d[[#This Row],[Units]]</f>
        <v>1145.19</v>
      </c>
    </row>
    <row r="173" spans="1:7" x14ac:dyDescent="0.35">
      <c r="A173" t="s">
        <v>6</v>
      </c>
      <c r="B173" t="s">
        <v>43</v>
      </c>
      <c r="C173" t="s">
        <v>25</v>
      </c>
      <c r="D173" s="2">
        <v>3794</v>
      </c>
      <c r="E173" s="3">
        <v>159</v>
      </c>
      <c r="F173" s="23">
        <f>_xlfn.XLOOKUP(tab_d[[#This Row],[Product]],products[Product],products[Cost per unit])</f>
        <v>12.37</v>
      </c>
      <c r="G173">
        <f>tab_d[[#This Row],[cost per unit]]*tab_d[[#This Row],[Units]]</f>
        <v>1966.83</v>
      </c>
    </row>
    <row r="174" spans="1:7" x14ac:dyDescent="0.35">
      <c r="A174" t="s">
        <v>38</v>
      </c>
      <c r="B174" t="s">
        <v>11</v>
      </c>
      <c r="C174" t="s">
        <v>25</v>
      </c>
      <c r="D174" s="2">
        <v>819</v>
      </c>
      <c r="E174" s="3">
        <v>306</v>
      </c>
      <c r="F174" s="23">
        <f>_xlfn.XLOOKUP(tab_d[[#This Row],[Product]],products[Product],products[Cost per unit])</f>
        <v>12.37</v>
      </c>
      <c r="G174">
        <f>tab_d[[#This Row],[cost per unit]]*tab_d[[#This Row],[Units]]</f>
        <v>3785.22</v>
      </c>
    </row>
    <row r="175" spans="1:7" x14ac:dyDescent="0.35">
      <c r="A175" t="s">
        <v>38</v>
      </c>
      <c r="B175" t="s">
        <v>43</v>
      </c>
      <c r="C175" t="s">
        <v>46</v>
      </c>
      <c r="D175" s="2">
        <v>2583</v>
      </c>
      <c r="E175" s="3">
        <v>18</v>
      </c>
      <c r="F175" s="23">
        <f>_xlfn.XLOOKUP(tab_d[[#This Row],[Product]],products[Product],products[Cost per unit])</f>
        <v>10.62</v>
      </c>
      <c r="G175">
        <f>tab_d[[#This Row],[cost per unit]]*tab_d[[#This Row],[Units]]</f>
        <v>191.16</v>
      </c>
    </row>
    <row r="176" spans="1:7" x14ac:dyDescent="0.35">
      <c r="A176" t="s">
        <v>32</v>
      </c>
      <c r="B176" t="s">
        <v>11</v>
      </c>
      <c r="C176" t="s">
        <v>47</v>
      </c>
      <c r="D176" s="2">
        <v>4585</v>
      </c>
      <c r="E176" s="3">
        <v>240</v>
      </c>
      <c r="F176" s="23">
        <f>_xlfn.XLOOKUP(tab_d[[#This Row],[Product]],products[Product],products[Cost per unit])</f>
        <v>7.64</v>
      </c>
      <c r="G176">
        <f>tab_d[[#This Row],[cost per unit]]*tab_d[[#This Row],[Units]]</f>
        <v>1833.6</v>
      </c>
    </row>
    <row r="177" spans="1:7" x14ac:dyDescent="0.35">
      <c r="A177" t="s">
        <v>35</v>
      </c>
      <c r="B177" t="s">
        <v>43</v>
      </c>
      <c r="C177" t="s">
        <v>25</v>
      </c>
      <c r="D177" s="2">
        <v>1652</v>
      </c>
      <c r="E177" s="3">
        <v>93</v>
      </c>
      <c r="F177" s="23">
        <f>_xlfn.XLOOKUP(tab_d[[#This Row],[Product]],products[Product],products[Cost per unit])</f>
        <v>12.37</v>
      </c>
      <c r="G177">
        <f>tab_d[[#This Row],[cost per unit]]*tab_d[[#This Row],[Units]]</f>
        <v>1150.4099999999999</v>
      </c>
    </row>
    <row r="178" spans="1:7" x14ac:dyDescent="0.35">
      <c r="A178" t="s">
        <v>50</v>
      </c>
      <c r="B178" t="s">
        <v>43</v>
      </c>
      <c r="C178" t="s">
        <v>52</v>
      </c>
      <c r="D178" s="2">
        <v>4991</v>
      </c>
      <c r="E178" s="3">
        <v>9</v>
      </c>
      <c r="F178" s="23">
        <f>_xlfn.XLOOKUP(tab_d[[#This Row],[Product]],products[Product],products[Cost per unit])</f>
        <v>5.6</v>
      </c>
      <c r="G178">
        <f>tab_d[[#This Row],[cost per unit]]*tab_d[[#This Row],[Units]]</f>
        <v>50.4</v>
      </c>
    </row>
    <row r="179" spans="1:7" x14ac:dyDescent="0.35">
      <c r="A179" t="s">
        <v>10</v>
      </c>
      <c r="B179" t="s">
        <v>43</v>
      </c>
      <c r="C179" t="s">
        <v>41</v>
      </c>
      <c r="D179" s="2">
        <v>2009</v>
      </c>
      <c r="E179" s="3">
        <v>219</v>
      </c>
      <c r="F179" s="23">
        <f>_xlfn.XLOOKUP(tab_d[[#This Row],[Product]],products[Product],products[Cost per unit])</f>
        <v>8.7899999999999991</v>
      </c>
      <c r="G179">
        <f>tab_d[[#This Row],[cost per unit]]*tab_d[[#This Row],[Units]]</f>
        <v>1925.0099999999998</v>
      </c>
    </row>
    <row r="180" spans="1:7" x14ac:dyDescent="0.35">
      <c r="A180" t="s">
        <v>37</v>
      </c>
      <c r="B180" t="s">
        <v>22</v>
      </c>
      <c r="C180" t="s">
        <v>30</v>
      </c>
      <c r="D180" s="2">
        <v>1568</v>
      </c>
      <c r="E180" s="3">
        <v>141</v>
      </c>
      <c r="F180" s="23">
        <f>_xlfn.XLOOKUP(tab_d[[#This Row],[Product]],products[Product],products[Cost per unit])</f>
        <v>9.77</v>
      </c>
      <c r="G180">
        <f>tab_d[[#This Row],[cost per unit]]*tab_d[[#This Row],[Units]]</f>
        <v>1377.57</v>
      </c>
    </row>
    <row r="181" spans="1:7" x14ac:dyDescent="0.35">
      <c r="A181" t="s">
        <v>17</v>
      </c>
      <c r="B181" t="s">
        <v>7</v>
      </c>
      <c r="C181" t="s">
        <v>46</v>
      </c>
      <c r="D181" s="2">
        <v>3388</v>
      </c>
      <c r="E181" s="3">
        <v>123</v>
      </c>
      <c r="F181" s="23">
        <f>_xlfn.XLOOKUP(tab_d[[#This Row],[Product]],products[Product],products[Cost per unit])</f>
        <v>10.62</v>
      </c>
      <c r="G181">
        <f>tab_d[[#This Row],[cost per unit]]*tab_d[[#This Row],[Units]]</f>
        <v>1306.26</v>
      </c>
    </row>
    <row r="182" spans="1:7" x14ac:dyDescent="0.35">
      <c r="A182" t="s">
        <v>6</v>
      </c>
      <c r="B182" t="s">
        <v>27</v>
      </c>
      <c r="C182" t="s">
        <v>51</v>
      </c>
      <c r="D182" s="2">
        <v>623</v>
      </c>
      <c r="E182" s="3">
        <v>51</v>
      </c>
      <c r="F182" s="23">
        <f>_xlfn.XLOOKUP(tab_d[[#This Row],[Product]],products[Product],products[Cost per unit])</f>
        <v>4.97</v>
      </c>
      <c r="G182">
        <f>tab_d[[#This Row],[cost per unit]]*tab_d[[#This Row],[Units]]</f>
        <v>253.47</v>
      </c>
    </row>
    <row r="183" spans="1:7" x14ac:dyDescent="0.35">
      <c r="A183" t="s">
        <v>21</v>
      </c>
      <c r="B183" t="s">
        <v>18</v>
      </c>
      <c r="C183" t="s">
        <v>15</v>
      </c>
      <c r="D183" s="2">
        <v>10073</v>
      </c>
      <c r="E183" s="3">
        <v>120</v>
      </c>
      <c r="F183" s="23">
        <f>_xlfn.XLOOKUP(tab_d[[#This Row],[Product]],products[Product],products[Cost per unit])</f>
        <v>11.88</v>
      </c>
      <c r="G183">
        <f>tab_d[[#This Row],[cost per unit]]*tab_d[[#This Row],[Units]]</f>
        <v>1425.6000000000001</v>
      </c>
    </row>
    <row r="184" spans="1:7" x14ac:dyDescent="0.35">
      <c r="A184" t="s">
        <v>10</v>
      </c>
      <c r="B184" t="s">
        <v>22</v>
      </c>
      <c r="C184" t="s">
        <v>52</v>
      </c>
      <c r="D184" s="2">
        <v>1561</v>
      </c>
      <c r="E184" s="3">
        <v>27</v>
      </c>
      <c r="F184" s="23">
        <f>_xlfn.XLOOKUP(tab_d[[#This Row],[Product]],products[Product],products[Cost per unit])</f>
        <v>5.6</v>
      </c>
      <c r="G184">
        <f>tab_d[[#This Row],[cost per unit]]*tab_d[[#This Row],[Units]]</f>
        <v>151.19999999999999</v>
      </c>
    </row>
    <row r="185" spans="1:7" x14ac:dyDescent="0.35">
      <c r="A185" t="s">
        <v>14</v>
      </c>
      <c r="B185" t="s">
        <v>18</v>
      </c>
      <c r="C185" t="s">
        <v>53</v>
      </c>
      <c r="D185" s="2">
        <v>11522</v>
      </c>
      <c r="E185" s="3">
        <v>204</v>
      </c>
      <c r="F185" s="23">
        <f>_xlfn.XLOOKUP(tab_d[[#This Row],[Product]],products[Product],products[Cost per unit])</f>
        <v>16.73</v>
      </c>
      <c r="G185">
        <f>tab_d[[#This Row],[cost per unit]]*tab_d[[#This Row],[Units]]</f>
        <v>3412.92</v>
      </c>
    </row>
    <row r="186" spans="1:7" x14ac:dyDescent="0.35">
      <c r="A186" t="s">
        <v>21</v>
      </c>
      <c r="B186" t="s">
        <v>27</v>
      </c>
      <c r="C186" t="s">
        <v>42</v>
      </c>
      <c r="D186" s="2">
        <v>2317</v>
      </c>
      <c r="E186" s="3">
        <v>123</v>
      </c>
      <c r="F186" s="23">
        <f>_xlfn.XLOOKUP(tab_d[[#This Row],[Product]],products[Product],products[Cost per unit])</f>
        <v>9.33</v>
      </c>
      <c r="G186">
        <f>tab_d[[#This Row],[cost per unit]]*tab_d[[#This Row],[Units]]</f>
        <v>1147.5899999999999</v>
      </c>
    </row>
    <row r="187" spans="1:7" x14ac:dyDescent="0.35">
      <c r="A187" t="s">
        <v>50</v>
      </c>
      <c r="B187" t="s">
        <v>7</v>
      </c>
      <c r="C187" t="s">
        <v>54</v>
      </c>
      <c r="D187" s="2">
        <v>3059</v>
      </c>
      <c r="E187" s="3">
        <v>27</v>
      </c>
      <c r="F187" s="23">
        <f>_xlfn.XLOOKUP(tab_d[[#This Row],[Product]],products[Product],products[Cost per unit])</f>
        <v>10.38</v>
      </c>
      <c r="G187">
        <f>tab_d[[#This Row],[cost per unit]]*tab_d[[#This Row],[Units]]</f>
        <v>280.26000000000005</v>
      </c>
    </row>
    <row r="188" spans="1:7" x14ac:dyDescent="0.35">
      <c r="A188" t="s">
        <v>17</v>
      </c>
      <c r="B188" t="s">
        <v>7</v>
      </c>
      <c r="C188" t="s">
        <v>52</v>
      </c>
      <c r="D188" s="2">
        <v>2324</v>
      </c>
      <c r="E188" s="3">
        <v>177</v>
      </c>
      <c r="F188" s="23">
        <f>_xlfn.XLOOKUP(tab_d[[#This Row],[Product]],products[Product],products[Cost per unit])</f>
        <v>5.6</v>
      </c>
      <c r="G188">
        <f>tab_d[[#This Row],[cost per unit]]*tab_d[[#This Row],[Units]]</f>
        <v>991.19999999999993</v>
      </c>
    </row>
    <row r="189" spans="1:7" x14ac:dyDescent="0.35">
      <c r="A189" t="s">
        <v>38</v>
      </c>
      <c r="B189" t="s">
        <v>22</v>
      </c>
      <c r="C189" t="s">
        <v>52</v>
      </c>
      <c r="D189" s="2">
        <v>4956</v>
      </c>
      <c r="E189" s="3">
        <v>171</v>
      </c>
      <c r="F189" s="23">
        <f>_xlfn.XLOOKUP(tab_d[[#This Row],[Product]],products[Product],products[Cost per unit])</f>
        <v>5.6</v>
      </c>
      <c r="G189">
        <f>tab_d[[#This Row],[cost per unit]]*tab_d[[#This Row],[Units]]</f>
        <v>957.59999999999991</v>
      </c>
    </row>
    <row r="190" spans="1:7" x14ac:dyDescent="0.35">
      <c r="A190" t="s">
        <v>50</v>
      </c>
      <c r="B190" t="s">
        <v>43</v>
      </c>
      <c r="C190" t="s">
        <v>47</v>
      </c>
      <c r="D190" s="2">
        <v>5355</v>
      </c>
      <c r="E190" s="3">
        <v>204</v>
      </c>
      <c r="F190" s="23">
        <f>_xlfn.XLOOKUP(tab_d[[#This Row],[Product]],products[Product],products[Cost per unit])</f>
        <v>7.64</v>
      </c>
      <c r="G190">
        <f>tab_d[[#This Row],[cost per unit]]*tab_d[[#This Row],[Units]]</f>
        <v>1558.56</v>
      </c>
    </row>
    <row r="191" spans="1:7" x14ac:dyDescent="0.35">
      <c r="A191" t="s">
        <v>38</v>
      </c>
      <c r="B191" t="s">
        <v>43</v>
      </c>
      <c r="C191" t="s">
        <v>33</v>
      </c>
      <c r="D191" s="2">
        <v>7259</v>
      </c>
      <c r="E191" s="3">
        <v>276</v>
      </c>
      <c r="F191" s="23">
        <f>_xlfn.XLOOKUP(tab_d[[#This Row],[Product]],products[Product],products[Cost per unit])</f>
        <v>11.7</v>
      </c>
      <c r="G191">
        <f>tab_d[[#This Row],[cost per unit]]*tab_d[[#This Row],[Units]]</f>
        <v>3229.2</v>
      </c>
    </row>
    <row r="192" spans="1:7" x14ac:dyDescent="0.35">
      <c r="A192" t="s">
        <v>10</v>
      </c>
      <c r="B192" t="s">
        <v>7</v>
      </c>
      <c r="C192" t="s">
        <v>52</v>
      </c>
      <c r="D192" s="2">
        <v>6279</v>
      </c>
      <c r="E192" s="3">
        <v>45</v>
      </c>
      <c r="F192" s="23">
        <f>_xlfn.XLOOKUP(tab_d[[#This Row],[Product]],products[Product],products[Cost per unit])</f>
        <v>5.6</v>
      </c>
      <c r="G192">
        <f>tab_d[[#This Row],[cost per unit]]*tab_d[[#This Row],[Units]]</f>
        <v>251.99999999999997</v>
      </c>
    </row>
    <row r="193" spans="1:7" x14ac:dyDescent="0.35">
      <c r="A193" t="s">
        <v>6</v>
      </c>
      <c r="B193" t="s">
        <v>27</v>
      </c>
      <c r="C193" t="s">
        <v>44</v>
      </c>
      <c r="D193" s="2">
        <v>2541</v>
      </c>
      <c r="E193" s="3">
        <v>45</v>
      </c>
      <c r="F193" s="23">
        <f>_xlfn.XLOOKUP(tab_d[[#This Row],[Product]],products[Product],products[Cost per unit])</f>
        <v>7.16</v>
      </c>
      <c r="G193">
        <f>tab_d[[#This Row],[cost per unit]]*tab_d[[#This Row],[Units]]</f>
        <v>322.2</v>
      </c>
    </row>
    <row r="194" spans="1:7" x14ac:dyDescent="0.35">
      <c r="A194" t="s">
        <v>21</v>
      </c>
      <c r="B194" t="s">
        <v>11</v>
      </c>
      <c r="C194" t="s">
        <v>53</v>
      </c>
      <c r="D194" s="2">
        <v>3864</v>
      </c>
      <c r="E194" s="3">
        <v>177</v>
      </c>
      <c r="F194" s="23">
        <f>_xlfn.XLOOKUP(tab_d[[#This Row],[Product]],products[Product],products[Cost per unit])</f>
        <v>16.73</v>
      </c>
      <c r="G194">
        <f>tab_d[[#This Row],[cost per unit]]*tab_d[[#This Row],[Units]]</f>
        <v>2961.21</v>
      </c>
    </row>
    <row r="195" spans="1:7" x14ac:dyDescent="0.35">
      <c r="A195" t="s">
        <v>35</v>
      </c>
      <c r="B195" t="s">
        <v>18</v>
      </c>
      <c r="C195" t="s">
        <v>42</v>
      </c>
      <c r="D195" s="2">
        <v>6146</v>
      </c>
      <c r="E195" s="3">
        <v>63</v>
      </c>
      <c r="F195" s="23">
        <f>_xlfn.XLOOKUP(tab_d[[#This Row],[Product]],products[Product],products[Cost per unit])</f>
        <v>9.33</v>
      </c>
      <c r="G195">
        <f>tab_d[[#This Row],[cost per unit]]*tab_d[[#This Row],[Units]]</f>
        <v>587.79</v>
      </c>
    </row>
    <row r="196" spans="1:7" x14ac:dyDescent="0.35">
      <c r="A196" t="s">
        <v>14</v>
      </c>
      <c r="B196" t="s">
        <v>22</v>
      </c>
      <c r="C196" t="s">
        <v>19</v>
      </c>
      <c r="D196" s="2">
        <v>2639</v>
      </c>
      <c r="E196" s="3">
        <v>204</v>
      </c>
      <c r="F196" s="23">
        <f>_xlfn.XLOOKUP(tab_d[[#This Row],[Product]],products[Product],products[Cost per unit])</f>
        <v>6.47</v>
      </c>
      <c r="G196">
        <f>tab_d[[#This Row],[cost per unit]]*tab_d[[#This Row],[Units]]</f>
        <v>1319.8799999999999</v>
      </c>
    </row>
    <row r="197" spans="1:7" x14ac:dyDescent="0.35">
      <c r="A197" t="s">
        <v>10</v>
      </c>
      <c r="B197" t="s">
        <v>7</v>
      </c>
      <c r="C197" t="s">
        <v>30</v>
      </c>
      <c r="D197" s="2">
        <v>1890</v>
      </c>
      <c r="E197" s="3">
        <v>195</v>
      </c>
      <c r="F197" s="23">
        <f>_xlfn.XLOOKUP(tab_d[[#This Row],[Product]],products[Product],products[Cost per unit])</f>
        <v>9.77</v>
      </c>
      <c r="G197">
        <f>tab_d[[#This Row],[cost per unit]]*tab_d[[#This Row],[Units]]</f>
        <v>1905.1499999999999</v>
      </c>
    </row>
    <row r="198" spans="1:7" x14ac:dyDescent="0.35">
      <c r="A198" t="s">
        <v>32</v>
      </c>
      <c r="B198" t="s">
        <v>43</v>
      </c>
      <c r="C198" t="s">
        <v>33</v>
      </c>
      <c r="D198" s="2">
        <v>1932</v>
      </c>
      <c r="E198" s="3">
        <v>369</v>
      </c>
      <c r="F198" s="23">
        <f>_xlfn.XLOOKUP(tab_d[[#This Row],[Product]],products[Product],products[Cost per unit])</f>
        <v>11.7</v>
      </c>
      <c r="G198">
        <f>tab_d[[#This Row],[cost per unit]]*tab_d[[#This Row],[Units]]</f>
        <v>4317.3</v>
      </c>
    </row>
    <row r="199" spans="1:7" x14ac:dyDescent="0.35">
      <c r="A199" t="s">
        <v>38</v>
      </c>
      <c r="B199" t="s">
        <v>43</v>
      </c>
      <c r="C199" t="s">
        <v>23</v>
      </c>
      <c r="D199" s="2">
        <v>6300</v>
      </c>
      <c r="E199" s="3">
        <v>42</v>
      </c>
      <c r="F199" s="23">
        <f>_xlfn.XLOOKUP(tab_d[[#This Row],[Product]],products[Product],products[Cost per unit])</f>
        <v>13.15</v>
      </c>
      <c r="G199">
        <f>tab_d[[#This Row],[cost per unit]]*tab_d[[#This Row],[Units]]</f>
        <v>552.30000000000007</v>
      </c>
    </row>
    <row r="200" spans="1:7" x14ac:dyDescent="0.35">
      <c r="A200" t="s">
        <v>21</v>
      </c>
      <c r="B200" t="s">
        <v>7</v>
      </c>
      <c r="C200" t="s">
        <v>8</v>
      </c>
      <c r="D200" s="2">
        <v>560</v>
      </c>
      <c r="E200" s="3">
        <v>81</v>
      </c>
      <c r="F200" s="23">
        <f>_xlfn.XLOOKUP(tab_d[[#This Row],[Product]],products[Product],products[Cost per unit])</f>
        <v>14.49</v>
      </c>
      <c r="G200">
        <f>tab_d[[#This Row],[cost per unit]]*tab_d[[#This Row],[Units]]</f>
        <v>1173.69</v>
      </c>
    </row>
    <row r="201" spans="1:7" x14ac:dyDescent="0.35">
      <c r="A201" t="s">
        <v>14</v>
      </c>
      <c r="B201" t="s">
        <v>7</v>
      </c>
      <c r="C201" t="s">
        <v>52</v>
      </c>
      <c r="D201" s="2">
        <v>2856</v>
      </c>
      <c r="E201" s="3">
        <v>246</v>
      </c>
      <c r="F201" s="23">
        <f>_xlfn.XLOOKUP(tab_d[[#This Row],[Product]],products[Product],products[Cost per unit])</f>
        <v>5.6</v>
      </c>
      <c r="G201">
        <f>tab_d[[#This Row],[cost per unit]]*tab_d[[#This Row],[Units]]</f>
        <v>1377.6</v>
      </c>
    </row>
    <row r="202" spans="1:7" x14ac:dyDescent="0.35">
      <c r="A202" t="s">
        <v>14</v>
      </c>
      <c r="B202" t="s">
        <v>43</v>
      </c>
      <c r="C202" t="s">
        <v>39</v>
      </c>
      <c r="D202" s="2">
        <v>707</v>
      </c>
      <c r="E202" s="3">
        <v>174</v>
      </c>
      <c r="F202" s="23">
        <f>_xlfn.XLOOKUP(tab_d[[#This Row],[Product]],products[Product],products[Cost per unit])</f>
        <v>3.11</v>
      </c>
      <c r="G202">
        <f>tab_d[[#This Row],[cost per unit]]*tab_d[[#This Row],[Units]]</f>
        <v>541.14</v>
      </c>
    </row>
    <row r="203" spans="1:7" x14ac:dyDescent="0.35">
      <c r="A203" t="s">
        <v>10</v>
      </c>
      <c r="B203" t="s">
        <v>11</v>
      </c>
      <c r="C203" t="s">
        <v>8</v>
      </c>
      <c r="D203" s="2">
        <v>3598</v>
      </c>
      <c r="E203" s="3">
        <v>81</v>
      </c>
      <c r="F203" s="23">
        <f>_xlfn.XLOOKUP(tab_d[[#This Row],[Product]],products[Product],products[Cost per unit])</f>
        <v>14.49</v>
      </c>
      <c r="G203">
        <f>tab_d[[#This Row],[cost per unit]]*tab_d[[#This Row],[Units]]</f>
        <v>1173.69</v>
      </c>
    </row>
    <row r="204" spans="1:7" x14ac:dyDescent="0.35">
      <c r="A204" t="s">
        <v>6</v>
      </c>
      <c r="B204" t="s">
        <v>11</v>
      </c>
      <c r="C204" t="s">
        <v>30</v>
      </c>
      <c r="D204" s="2">
        <v>6853</v>
      </c>
      <c r="E204" s="3">
        <v>372</v>
      </c>
      <c r="F204" s="23">
        <f>_xlfn.XLOOKUP(tab_d[[#This Row],[Product]],products[Product],products[Cost per unit])</f>
        <v>9.77</v>
      </c>
      <c r="G204">
        <f>tab_d[[#This Row],[cost per unit]]*tab_d[[#This Row],[Units]]</f>
        <v>3634.44</v>
      </c>
    </row>
    <row r="205" spans="1:7" x14ac:dyDescent="0.35">
      <c r="A205" t="s">
        <v>6</v>
      </c>
      <c r="B205" t="s">
        <v>11</v>
      </c>
      <c r="C205" t="s">
        <v>41</v>
      </c>
      <c r="D205" s="2">
        <v>4725</v>
      </c>
      <c r="E205" s="3">
        <v>174</v>
      </c>
      <c r="F205" s="23">
        <f>_xlfn.XLOOKUP(tab_d[[#This Row],[Product]],products[Product],products[Cost per unit])</f>
        <v>8.7899999999999991</v>
      </c>
      <c r="G205">
        <f>tab_d[[#This Row],[cost per unit]]*tab_d[[#This Row],[Units]]</f>
        <v>1529.4599999999998</v>
      </c>
    </row>
    <row r="206" spans="1:7" x14ac:dyDescent="0.35">
      <c r="A206" t="s">
        <v>17</v>
      </c>
      <c r="B206" t="s">
        <v>18</v>
      </c>
      <c r="C206" t="s">
        <v>12</v>
      </c>
      <c r="D206" s="2">
        <v>10304</v>
      </c>
      <c r="E206" s="3">
        <v>84</v>
      </c>
      <c r="F206" s="23">
        <f>_xlfn.XLOOKUP(tab_d[[#This Row],[Product]],products[Product],products[Cost per unit])</f>
        <v>8.65</v>
      </c>
      <c r="G206">
        <f>tab_d[[#This Row],[cost per unit]]*tab_d[[#This Row],[Units]]</f>
        <v>726.6</v>
      </c>
    </row>
    <row r="207" spans="1:7" x14ac:dyDescent="0.35">
      <c r="A207" t="s">
        <v>17</v>
      </c>
      <c r="B207" t="s">
        <v>43</v>
      </c>
      <c r="C207" t="s">
        <v>41</v>
      </c>
      <c r="D207" s="2">
        <v>1274</v>
      </c>
      <c r="E207" s="3">
        <v>225</v>
      </c>
      <c r="F207" s="23">
        <f>_xlfn.XLOOKUP(tab_d[[#This Row],[Product]],products[Product],products[Cost per unit])</f>
        <v>8.7899999999999991</v>
      </c>
      <c r="G207">
        <f>tab_d[[#This Row],[cost per unit]]*tab_d[[#This Row],[Units]]</f>
        <v>1977.7499999999998</v>
      </c>
    </row>
    <row r="208" spans="1:7" x14ac:dyDescent="0.35">
      <c r="A208" t="s">
        <v>35</v>
      </c>
      <c r="B208" t="s">
        <v>18</v>
      </c>
      <c r="C208" t="s">
        <v>8</v>
      </c>
      <c r="D208" s="2">
        <v>1526</v>
      </c>
      <c r="E208" s="3">
        <v>105</v>
      </c>
      <c r="F208" s="23">
        <f>_xlfn.XLOOKUP(tab_d[[#This Row],[Product]],products[Product],products[Cost per unit])</f>
        <v>14.49</v>
      </c>
      <c r="G208">
        <f>tab_d[[#This Row],[cost per unit]]*tab_d[[#This Row],[Units]]</f>
        <v>1521.45</v>
      </c>
    </row>
    <row r="209" spans="1:7" x14ac:dyDescent="0.35">
      <c r="A209" t="s">
        <v>6</v>
      </c>
      <c r="B209" t="s">
        <v>22</v>
      </c>
      <c r="C209" t="s">
        <v>54</v>
      </c>
      <c r="D209" s="2">
        <v>3101</v>
      </c>
      <c r="E209" s="3">
        <v>225</v>
      </c>
      <c r="F209" s="23">
        <f>_xlfn.XLOOKUP(tab_d[[#This Row],[Product]],products[Product],products[Cost per unit])</f>
        <v>10.38</v>
      </c>
      <c r="G209">
        <f>tab_d[[#This Row],[cost per unit]]*tab_d[[#This Row],[Units]]</f>
        <v>2335.5</v>
      </c>
    </row>
    <row r="210" spans="1:7" x14ac:dyDescent="0.35">
      <c r="A210" t="s">
        <v>37</v>
      </c>
      <c r="B210" t="s">
        <v>7</v>
      </c>
      <c r="C210" t="s">
        <v>33</v>
      </c>
      <c r="D210" s="2">
        <v>1057</v>
      </c>
      <c r="E210" s="3">
        <v>54</v>
      </c>
      <c r="F210" s="23">
        <f>_xlfn.XLOOKUP(tab_d[[#This Row],[Product]],products[Product],products[Cost per unit])</f>
        <v>11.7</v>
      </c>
      <c r="G210">
        <f>tab_d[[#This Row],[cost per unit]]*tab_d[[#This Row],[Units]]</f>
        <v>631.79999999999995</v>
      </c>
    </row>
    <row r="211" spans="1:7" x14ac:dyDescent="0.35">
      <c r="A211" t="s">
        <v>32</v>
      </c>
      <c r="B211" t="s">
        <v>7</v>
      </c>
      <c r="C211" t="s">
        <v>52</v>
      </c>
      <c r="D211" s="2">
        <v>5306</v>
      </c>
      <c r="E211" s="3">
        <v>0</v>
      </c>
      <c r="F211" s="23">
        <f>_xlfn.XLOOKUP(tab_d[[#This Row],[Product]],products[Product],products[Cost per unit])</f>
        <v>5.6</v>
      </c>
      <c r="G211">
        <f>tab_d[[#This Row],[cost per unit]]*tab_d[[#This Row],[Units]]</f>
        <v>0</v>
      </c>
    </row>
    <row r="212" spans="1:7" x14ac:dyDescent="0.35">
      <c r="A212" t="s">
        <v>35</v>
      </c>
      <c r="B212" t="s">
        <v>22</v>
      </c>
      <c r="C212" t="s">
        <v>51</v>
      </c>
      <c r="D212" s="2">
        <v>4018</v>
      </c>
      <c r="E212" s="3">
        <v>171</v>
      </c>
      <c r="F212" s="23">
        <f>_xlfn.XLOOKUP(tab_d[[#This Row],[Product]],products[Product],products[Cost per unit])</f>
        <v>4.97</v>
      </c>
      <c r="G212">
        <f>tab_d[[#This Row],[cost per unit]]*tab_d[[#This Row],[Units]]</f>
        <v>849.87</v>
      </c>
    </row>
    <row r="213" spans="1:7" x14ac:dyDescent="0.35">
      <c r="A213" t="s">
        <v>14</v>
      </c>
      <c r="B213" t="s">
        <v>43</v>
      </c>
      <c r="C213" t="s">
        <v>41</v>
      </c>
      <c r="D213" s="2">
        <v>938</v>
      </c>
      <c r="E213" s="3">
        <v>189</v>
      </c>
      <c r="F213" s="23">
        <f>_xlfn.XLOOKUP(tab_d[[#This Row],[Product]],products[Product],products[Cost per unit])</f>
        <v>8.7899999999999991</v>
      </c>
      <c r="G213">
        <f>tab_d[[#This Row],[cost per unit]]*tab_d[[#This Row],[Units]]</f>
        <v>1661.31</v>
      </c>
    </row>
    <row r="214" spans="1:7" x14ac:dyDescent="0.35">
      <c r="A214" t="s">
        <v>32</v>
      </c>
      <c r="B214" t="s">
        <v>27</v>
      </c>
      <c r="C214" t="s">
        <v>19</v>
      </c>
      <c r="D214" s="2">
        <v>1778</v>
      </c>
      <c r="E214" s="3">
        <v>270</v>
      </c>
      <c r="F214" s="23">
        <f>_xlfn.XLOOKUP(tab_d[[#This Row],[Product]],products[Product],products[Cost per unit])</f>
        <v>6.47</v>
      </c>
      <c r="G214">
        <f>tab_d[[#This Row],[cost per unit]]*tab_d[[#This Row],[Units]]</f>
        <v>1746.8999999999999</v>
      </c>
    </row>
    <row r="215" spans="1:7" x14ac:dyDescent="0.35">
      <c r="A215" t="s">
        <v>21</v>
      </c>
      <c r="B215" t="s">
        <v>22</v>
      </c>
      <c r="C215" t="s">
        <v>8</v>
      </c>
      <c r="D215" s="2">
        <v>1638</v>
      </c>
      <c r="E215" s="3">
        <v>63</v>
      </c>
      <c r="F215" s="23">
        <f>_xlfn.XLOOKUP(tab_d[[#This Row],[Product]],products[Product],products[Cost per unit])</f>
        <v>14.49</v>
      </c>
      <c r="G215">
        <f>tab_d[[#This Row],[cost per unit]]*tab_d[[#This Row],[Units]]</f>
        <v>912.87</v>
      </c>
    </row>
    <row r="216" spans="1:7" x14ac:dyDescent="0.35">
      <c r="A216" t="s">
        <v>17</v>
      </c>
      <c r="B216" t="s">
        <v>27</v>
      </c>
      <c r="C216" t="s">
        <v>23</v>
      </c>
      <c r="D216" s="2">
        <v>154</v>
      </c>
      <c r="E216" s="3">
        <v>21</v>
      </c>
      <c r="F216" s="23">
        <f>_xlfn.XLOOKUP(tab_d[[#This Row],[Product]],products[Product],products[Cost per unit])</f>
        <v>13.15</v>
      </c>
      <c r="G216">
        <f>tab_d[[#This Row],[cost per unit]]*tab_d[[#This Row],[Units]]</f>
        <v>276.15000000000003</v>
      </c>
    </row>
    <row r="217" spans="1:7" x14ac:dyDescent="0.35">
      <c r="A217" t="s">
        <v>32</v>
      </c>
      <c r="B217" t="s">
        <v>7</v>
      </c>
      <c r="C217" t="s">
        <v>30</v>
      </c>
      <c r="D217" s="2">
        <v>9835</v>
      </c>
      <c r="E217" s="3">
        <v>207</v>
      </c>
      <c r="F217" s="23">
        <f>_xlfn.XLOOKUP(tab_d[[#This Row],[Product]],products[Product],products[Cost per unit])</f>
        <v>9.77</v>
      </c>
      <c r="G217">
        <f>tab_d[[#This Row],[cost per unit]]*tab_d[[#This Row],[Units]]</f>
        <v>2022.3899999999999</v>
      </c>
    </row>
    <row r="218" spans="1:7" x14ac:dyDescent="0.35">
      <c r="A218" t="s">
        <v>14</v>
      </c>
      <c r="B218" t="s">
        <v>7</v>
      </c>
      <c r="C218" t="s">
        <v>46</v>
      </c>
      <c r="D218" s="2">
        <v>7273</v>
      </c>
      <c r="E218" s="3">
        <v>96</v>
      </c>
      <c r="F218" s="23">
        <f>_xlfn.XLOOKUP(tab_d[[#This Row],[Product]],products[Product],products[Cost per unit])</f>
        <v>10.62</v>
      </c>
      <c r="G218">
        <f>tab_d[[#This Row],[cost per unit]]*tab_d[[#This Row],[Units]]</f>
        <v>1019.52</v>
      </c>
    </row>
    <row r="219" spans="1:7" x14ac:dyDescent="0.35">
      <c r="A219" t="s">
        <v>35</v>
      </c>
      <c r="B219" t="s">
        <v>22</v>
      </c>
      <c r="C219" t="s">
        <v>30</v>
      </c>
      <c r="D219" s="2">
        <v>6909</v>
      </c>
      <c r="E219" s="3">
        <v>81</v>
      </c>
      <c r="F219" s="23">
        <f>_xlfn.XLOOKUP(tab_d[[#This Row],[Product]],products[Product],products[Cost per unit])</f>
        <v>9.77</v>
      </c>
      <c r="G219">
        <f>tab_d[[#This Row],[cost per unit]]*tab_d[[#This Row],[Units]]</f>
        <v>791.37</v>
      </c>
    </row>
    <row r="220" spans="1:7" x14ac:dyDescent="0.35">
      <c r="A220" t="s">
        <v>14</v>
      </c>
      <c r="B220" t="s">
        <v>22</v>
      </c>
      <c r="C220" t="s">
        <v>51</v>
      </c>
      <c r="D220" s="2">
        <v>3920</v>
      </c>
      <c r="E220" s="3">
        <v>306</v>
      </c>
      <c r="F220" s="23">
        <f>_xlfn.XLOOKUP(tab_d[[#This Row],[Product]],products[Product],products[Cost per unit])</f>
        <v>4.97</v>
      </c>
      <c r="G220">
        <f>tab_d[[#This Row],[cost per unit]]*tab_d[[#This Row],[Units]]</f>
        <v>1520.82</v>
      </c>
    </row>
    <row r="221" spans="1:7" x14ac:dyDescent="0.35">
      <c r="A221" t="s">
        <v>50</v>
      </c>
      <c r="B221" t="s">
        <v>22</v>
      </c>
      <c r="C221" t="s">
        <v>49</v>
      </c>
      <c r="D221" s="2">
        <v>4858</v>
      </c>
      <c r="E221" s="3">
        <v>279</v>
      </c>
      <c r="F221" s="23">
        <f>_xlfn.XLOOKUP(tab_d[[#This Row],[Product]],products[Product],products[Cost per unit])</f>
        <v>9</v>
      </c>
      <c r="G221">
        <f>tab_d[[#This Row],[cost per unit]]*tab_d[[#This Row],[Units]]</f>
        <v>2511</v>
      </c>
    </row>
    <row r="222" spans="1:7" x14ac:dyDescent="0.35">
      <c r="A222" t="s">
        <v>37</v>
      </c>
      <c r="B222" t="s">
        <v>27</v>
      </c>
      <c r="C222" t="s">
        <v>15</v>
      </c>
      <c r="D222" s="2">
        <v>3549</v>
      </c>
      <c r="E222" s="3">
        <v>3</v>
      </c>
      <c r="F222" s="23">
        <f>_xlfn.XLOOKUP(tab_d[[#This Row],[Product]],products[Product],products[Cost per unit])</f>
        <v>11.88</v>
      </c>
      <c r="G222">
        <f>tab_d[[#This Row],[cost per unit]]*tab_d[[#This Row],[Units]]</f>
        <v>35.64</v>
      </c>
    </row>
    <row r="223" spans="1:7" x14ac:dyDescent="0.35">
      <c r="A223" t="s">
        <v>32</v>
      </c>
      <c r="B223" t="s">
        <v>22</v>
      </c>
      <c r="C223" t="s">
        <v>53</v>
      </c>
      <c r="D223" s="2">
        <v>966</v>
      </c>
      <c r="E223" s="3">
        <v>198</v>
      </c>
      <c r="F223" s="23">
        <f>_xlfn.XLOOKUP(tab_d[[#This Row],[Product]],products[Product],products[Cost per unit])</f>
        <v>16.73</v>
      </c>
      <c r="G223">
        <f>tab_d[[#This Row],[cost per unit]]*tab_d[[#This Row],[Units]]</f>
        <v>3312.54</v>
      </c>
    </row>
    <row r="224" spans="1:7" x14ac:dyDescent="0.35">
      <c r="A224" t="s">
        <v>35</v>
      </c>
      <c r="B224" t="s">
        <v>22</v>
      </c>
      <c r="C224" t="s">
        <v>19</v>
      </c>
      <c r="D224" s="2">
        <v>385</v>
      </c>
      <c r="E224" s="3">
        <v>249</v>
      </c>
      <c r="F224" s="23">
        <f>_xlfn.XLOOKUP(tab_d[[#This Row],[Product]],products[Product],products[Cost per unit])</f>
        <v>6.47</v>
      </c>
      <c r="G224">
        <f>tab_d[[#This Row],[cost per unit]]*tab_d[[#This Row],[Units]]</f>
        <v>1611.03</v>
      </c>
    </row>
    <row r="225" spans="1:7" x14ac:dyDescent="0.35">
      <c r="A225" t="s">
        <v>21</v>
      </c>
      <c r="B225" t="s">
        <v>43</v>
      </c>
      <c r="C225" t="s">
        <v>41</v>
      </c>
      <c r="D225" s="2">
        <v>2219</v>
      </c>
      <c r="E225" s="3">
        <v>75</v>
      </c>
      <c r="F225" s="23">
        <f>_xlfn.XLOOKUP(tab_d[[#This Row],[Product]],products[Product],products[Cost per unit])</f>
        <v>8.7899999999999991</v>
      </c>
      <c r="G225">
        <f>tab_d[[#This Row],[cost per unit]]*tab_d[[#This Row],[Units]]</f>
        <v>659.24999999999989</v>
      </c>
    </row>
    <row r="226" spans="1:7" x14ac:dyDescent="0.35">
      <c r="A226" t="s">
        <v>14</v>
      </c>
      <c r="B226" t="s">
        <v>18</v>
      </c>
      <c r="C226" t="s">
        <v>12</v>
      </c>
      <c r="D226" s="2">
        <v>2954</v>
      </c>
      <c r="E226" s="3">
        <v>189</v>
      </c>
      <c r="F226" s="23">
        <f>_xlfn.XLOOKUP(tab_d[[#This Row],[Product]],products[Product],products[Cost per unit])</f>
        <v>8.65</v>
      </c>
      <c r="G226">
        <f>tab_d[[#This Row],[cost per unit]]*tab_d[[#This Row],[Units]]</f>
        <v>1634.8500000000001</v>
      </c>
    </row>
    <row r="227" spans="1:7" x14ac:dyDescent="0.35">
      <c r="A227" t="s">
        <v>32</v>
      </c>
      <c r="B227" t="s">
        <v>18</v>
      </c>
      <c r="C227" t="s">
        <v>12</v>
      </c>
      <c r="D227" s="2">
        <v>280</v>
      </c>
      <c r="E227" s="3">
        <v>87</v>
      </c>
      <c r="F227" s="23">
        <f>_xlfn.XLOOKUP(tab_d[[#This Row],[Product]],products[Product],products[Cost per unit])</f>
        <v>8.65</v>
      </c>
      <c r="G227">
        <f>tab_d[[#This Row],[cost per unit]]*tab_d[[#This Row],[Units]]</f>
        <v>752.55000000000007</v>
      </c>
    </row>
    <row r="228" spans="1:7" x14ac:dyDescent="0.35">
      <c r="A228" t="s">
        <v>17</v>
      </c>
      <c r="B228" t="s">
        <v>18</v>
      </c>
      <c r="C228" t="s">
        <v>8</v>
      </c>
      <c r="D228" s="2">
        <v>6118</v>
      </c>
      <c r="E228" s="3">
        <v>174</v>
      </c>
      <c r="F228" s="23">
        <f>_xlfn.XLOOKUP(tab_d[[#This Row],[Product]],products[Product],products[Cost per unit])</f>
        <v>14.49</v>
      </c>
      <c r="G228">
        <f>tab_d[[#This Row],[cost per unit]]*tab_d[[#This Row],[Units]]</f>
        <v>2521.2600000000002</v>
      </c>
    </row>
    <row r="229" spans="1:7" x14ac:dyDescent="0.35">
      <c r="A229" t="s">
        <v>37</v>
      </c>
      <c r="B229" t="s">
        <v>22</v>
      </c>
      <c r="C229" t="s">
        <v>45</v>
      </c>
      <c r="D229" s="2">
        <v>4802</v>
      </c>
      <c r="E229" s="3">
        <v>36</v>
      </c>
      <c r="F229" s="23">
        <f>_xlfn.XLOOKUP(tab_d[[#This Row],[Product]],products[Product],products[Cost per unit])</f>
        <v>11.73</v>
      </c>
      <c r="G229">
        <f>tab_d[[#This Row],[cost per unit]]*tab_d[[#This Row],[Units]]</f>
        <v>422.28000000000003</v>
      </c>
    </row>
    <row r="230" spans="1:7" x14ac:dyDescent="0.35">
      <c r="A230" t="s">
        <v>14</v>
      </c>
      <c r="B230" t="s">
        <v>27</v>
      </c>
      <c r="C230" t="s">
        <v>51</v>
      </c>
      <c r="D230" s="2">
        <v>4137</v>
      </c>
      <c r="E230" s="3">
        <v>60</v>
      </c>
      <c r="F230" s="23">
        <f>_xlfn.XLOOKUP(tab_d[[#This Row],[Product]],products[Product],products[Cost per unit])</f>
        <v>4.97</v>
      </c>
      <c r="G230">
        <f>tab_d[[#This Row],[cost per unit]]*tab_d[[#This Row],[Units]]</f>
        <v>298.2</v>
      </c>
    </row>
    <row r="231" spans="1:7" x14ac:dyDescent="0.35">
      <c r="A231" t="s">
        <v>38</v>
      </c>
      <c r="B231" t="s">
        <v>11</v>
      </c>
      <c r="C231" t="s">
        <v>48</v>
      </c>
      <c r="D231" s="2">
        <v>2023</v>
      </c>
      <c r="E231" s="3">
        <v>78</v>
      </c>
      <c r="F231" s="23">
        <f>_xlfn.XLOOKUP(tab_d[[#This Row],[Product]],products[Product],products[Cost per unit])</f>
        <v>6.49</v>
      </c>
      <c r="G231">
        <f>tab_d[[#This Row],[cost per unit]]*tab_d[[#This Row],[Units]]</f>
        <v>506.22</v>
      </c>
    </row>
    <row r="232" spans="1:7" x14ac:dyDescent="0.35">
      <c r="A232" t="s">
        <v>14</v>
      </c>
      <c r="B232" t="s">
        <v>18</v>
      </c>
      <c r="C232" t="s">
        <v>8</v>
      </c>
      <c r="D232" s="2">
        <v>9051</v>
      </c>
      <c r="E232" s="3">
        <v>57</v>
      </c>
      <c r="F232" s="23">
        <f>_xlfn.XLOOKUP(tab_d[[#This Row],[Product]],products[Product],products[Cost per unit])</f>
        <v>14.49</v>
      </c>
      <c r="G232">
        <f>tab_d[[#This Row],[cost per unit]]*tab_d[[#This Row],[Units]]</f>
        <v>825.93000000000006</v>
      </c>
    </row>
    <row r="233" spans="1:7" x14ac:dyDescent="0.35">
      <c r="A233" t="s">
        <v>14</v>
      </c>
      <c r="B233" t="s">
        <v>7</v>
      </c>
      <c r="C233" t="s">
        <v>54</v>
      </c>
      <c r="D233" s="2">
        <v>2919</v>
      </c>
      <c r="E233" s="3">
        <v>45</v>
      </c>
      <c r="F233" s="23">
        <f>_xlfn.XLOOKUP(tab_d[[#This Row],[Product]],products[Product],products[Cost per unit])</f>
        <v>10.38</v>
      </c>
      <c r="G233">
        <f>tab_d[[#This Row],[cost per unit]]*tab_d[[#This Row],[Units]]</f>
        <v>467.1</v>
      </c>
    </row>
    <row r="234" spans="1:7" x14ac:dyDescent="0.35">
      <c r="A234" t="s">
        <v>17</v>
      </c>
      <c r="B234" t="s">
        <v>27</v>
      </c>
      <c r="C234" t="s">
        <v>30</v>
      </c>
      <c r="D234" s="2">
        <v>5915</v>
      </c>
      <c r="E234" s="3">
        <v>3</v>
      </c>
      <c r="F234" s="23">
        <f>_xlfn.XLOOKUP(tab_d[[#This Row],[Product]],products[Product],products[Cost per unit])</f>
        <v>9.77</v>
      </c>
      <c r="G234">
        <f>tab_d[[#This Row],[cost per unit]]*tab_d[[#This Row],[Units]]</f>
        <v>29.31</v>
      </c>
    </row>
    <row r="235" spans="1:7" x14ac:dyDescent="0.35">
      <c r="A235" t="s">
        <v>50</v>
      </c>
      <c r="B235" t="s">
        <v>11</v>
      </c>
      <c r="C235" t="s">
        <v>45</v>
      </c>
      <c r="D235" s="2">
        <v>2562</v>
      </c>
      <c r="E235" s="3">
        <v>6</v>
      </c>
      <c r="F235" s="23">
        <f>_xlfn.XLOOKUP(tab_d[[#This Row],[Product]],products[Product],products[Cost per unit])</f>
        <v>11.73</v>
      </c>
      <c r="G235">
        <f>tab_d[[#This Row],[cost per unit]]*tab_d[[#This Row],[Units]]</f>
        <v>70.38</v>
      </c>
    </row>
    <row r="236" spans="1:7" x14ac:dyDescent="0.35">
      <c r="A236" t="s">
        <v>35</v>
      </c>
      <c r="B236" t="s">
        <v>7</v>
      </c>
      <c r="C236" t="s">
        <v>23</v>
      </c>
      <c r="D236" s="2">
        <v>8813</v>
      </c>
      <c r="E236" s="3">
        <v>21</v>
      </c>
      <c r="F236" s="23">
        <f>_xlfn.XLOOKUP(tab_d[[#This Row],[Product]],products[Product],products[Cost per unit])</f>
        <v>13.15</v>
      </c>
      <c r="G236">
        <f>tab_d[[#This Row],[cost per unit]]*tab_d[[#This Row],[Units]]</f>
        <v>276.15000000000003</v>
      </c>
    </row>
    <row r="237" spans="1:7" x14ac:dyDescent="0.35">
      <c r="A237" t="s">
        <v>35</v>
      </c>
      <c r="B237" t="s">
        <v>18</v>
      </c>
      <c r="C237" t="s">
        <v>19</v>
      </c>
      <c r="D237" s="2">
        <v>6111</v>
      </c>
      <c r="E237" s="3">
        <v>3</v>
      </c>
      <c r="F237" s="23">
        <f>_xlfn.XLOOKUP(tab_d[[#This Row],[Product]],products[Product],products[Cost per unit])</f>
        <v>6.47</v>
      </c>
      <c r="G237">
        <f>tab_d[[#This Row],[cost per unit]]*tab_d[[#This Row],[Units]]</f>
        <v>19.41</v>
      </c>
    </row>
    <row r="238" spans="1:7" x14ac:dyDescent="0.35">
      <c r="A238" t="s">
        <v>10</v>
      </c>
      <c r="B238" t="s">
        <v>43</v>
      </c>
      <c r="C238" t="s">
        <v>28</v>
      </c>
      <c r="D238" s="2">
        <v>3507</v>
      </c>
      <c r="E238" s="3">
        <v>288</v>
      </c>
      <c r="F238" s="23">
        <f>_xlfn.XLOOKUP(tab_d[[#This Row],[Product]],products[Product],products[Cost per unit])</f>
        <v>5.79</v>
      </c>
      <c r="G238">
        <f>tab_d[[#This Row],[cost per unit]]*tab_d[[#This Row],[Units]]</f>
        <v>1667.52</v>
      </c>
    </row>
    <row r="239" spans="1:7" x14ac:dyDescent="0.35">
      <c r="A239" t="s">
        <v>21</v>
      </c>
      <c r="B239" t="s">
        <v>18</v>
      </c>
      <c r="C239" t="s">
        <v>42</v>
      </c>
      <c r="D239" s="2">
        <v>4319</v>
      </c>
      <c r="E239" s="3">
        <v>30</v>
      </c>
      <c r="F239" s="23">
        <f>_xlfn.XLOOKUP(tab_d[[#This Row],[Product]],products[Product],products[Cost per unit])</f>
        <v>9.33</v>
      </c>
      <c r="G239">
        <f>tab_d[[#This Row],[cost per unit]]*tab_d[[#This Row],[Units]]</f>
        <v>279.89999999999998</v>
      </c>
    </row>
    <row r="240" spans="1:7" x14ac:dyDescent="0.35">
      <c r="A240" t="s">
        <v>6</v>
      </c>
      <c r="B240" t="s">
        <v>27</v>
      </c>
      <c r="C240" t="s">
        <v>52</v>
      </c>
      <c r="D240" s="2">
        <v>609</v>
      </c>
      <c r="E240" s="3">
        <v>87</v>
      </c>
      <c r="F240" s="23">
        <f>_xlfn.XLOOKUP(tab_d[[#This Row],[Product]],products[Product],products[Cost per unit])</f>
        <v>5.6</v>
      </c>
      <c r="G240">
        <f>tab_d[[#This Row],[cost per unit]]*tab_d[[#This Row],[Units]]</f>
        <v>487.2</v>
      </c>
    </row>
    <row r="241" spans="1:7" x14ac:dyDescent="0.35">
      <c r="A241" t="s">
        <v>6</v>
      </c>
      <c r="B241" t="s">
        <v>22</v>
      </c>
      <c r="C241" t="s">
        <v>53</v>
      </c>
      <c r="D241" s="2">
        <v>6370</v>
      </c>
      <c r="E241" s="3">
        <v>30</v>
      </c>
      <c r="F241" s="23">
        <f>_xlfn.XLOOKUP(tab_d[[#This Row],[Product]],products[Product],products[Cost per unit])</f>
        <v>16.73</v>
      </c>
      <c r="G241">
        <f>tab_d[[#This Row],[cost per unit]]*tab_d[[#This Row],[Units]]</f>
        <v>501.90000000000003</v>
      </c>
    </row>
    <row r="242" spans="1:7" x14ac:dyDescent="0.35">
      <c r="A242" t="s">
        <v>35</v>
      </c>
      <c r="B242" t="s">
        <v>27</v>
      </c>
      <c r="C242" t="s">
        <v>47</v>
      </c>
      <c r="D242" s="2">
        <v>5474</v>
      </c>
      <c r="E242" s="3">
        <v>168</v>
      </c>
      <c r="F242" s="23">
        <f>_xlfn.XLOOKUP(tab_d[[#This Row],[Product]],products[Product],products[Cost per unit])</f>
        <v>7.64</v>
      </c>
      <c r="G242">
        <f>tab_d[[#This Row],[cost per unit]]*tab_d[[#This Row],[Units]]</f>
        <v>1283.52</v>
      </c>
    </row>
    <row r="243" spans="1:7" x14ac:dyDescent="0.35">
      <c r="A243" t="s">
        <v>6</v>
      </c>
      <c r="B243" t="s">
        <v>18</v>
      </c>
      <c r="C243" t="s">
        <v>53</v>
      </c>
      <c r="D243" s="2">
        <v>3164</v>
      </c>
      <c r="E243" s="3">
        <v>306</v>
      </c>
      <c r="F243" s="23">
        <f>_xlfn.XLOOKUP(tab_d[[#This Row],[Product]],products[Product],products[Cost per unit])</f>
        <v>16.73</v>
      </c>
      <c r="G243">
        <f>tab_d[[#This Row],[cost per unit]]*tab_d[[#This Row],[Units]]</f>
        <v>5119.38</v>
      </c>
    </row>
    <row r="244" spans="1:7" x14ac:dyDescent="0.35">
      <c r="A244" t="s">
        <v>21</v>
      </c>
      <c r="B244" t="s">
        <v>11</v>
      </c>
      <c r="C244" t="s">
        <v>15</v>
      </c>
      <c r="D244" s="2">
        <v>1302</v>
      </c>
      <c r="E244" s="3">
        <v>402</v>
      </c>
      <c r="F244" s="23">
        <f>_xlfn.XLOOKUP(tab_d[[#This Row],[Product]],products[Product],products[Cost per unit])</f>
        <v>11.88</v>
      </c>
      <c r="G244">
        <f>tab_d[[#This Row],[cost per unit]]*tab_d[[#This Row],[Units]]</f>
        <v>4775.76</v>
      </c>
    </row>
    <row r="245" spans="1:7" x14ac:dyDescent="0.35">
      <c r="A245" t="s">
        <v>38</v>
      </c>
      <c r="B245" t="s">
        <v>7</v>
      </c>
      <c r="C245" t="s">
        <v>54</v>
      </c>
      <c r="D245" s="2">
        <v>7308</v>
      </c>
      <c r="E245" s="3">
        <v>327</v>
      </c>
      <c r="F245" s="23">
        <f>_xlfn.XLOOKUP(tab_d[[#This Row],[Product]],products[Product],products[Cost per unit])</f>
        <v>10.38</v>
      </c>
      <c r="G245">
        <f>tab_d[[#This Row],[cost per unit]]*tab_d[[#This Row],[Units]]</f>
        <v>3394.26</v>
      </c>
    </row>
    <row r="246" spans="1:7" x14ac:dyDescent="0.35">
      <c r="A246" t="s">
        <v>6</v>
      </c>
      <c r="B246" t="s">
        <v>7</v>
      </c>
      <c r="C246" t="s">
        <v>53</v>
      </c>
      <c r="D246" s="2">
        <v>6132</v>
      </c>
      <c r="E246" s="3">
        <v>93</v>
      </c>
      <c r="F246" s="23">
        <f>_xlfn.XLOOKUP(tab_d[[#This Row],[Product]],products[Product],products[Cost per unit])</f>
        <v>16.73</v>
      </c>
      <c r="G246">
        <f>tab_d[[#This Row],[cost per unit]]*tab_d[[#This Row],[Units]]</f>
        <v>1555.89</v>
      </c>
    </row>
    <row r="247" spans="1:7" x14ac:dyDescent="0.35">
      <c r="A247" t="s">
        <v>50</v>
      </c>
      <c r="B247" t="s">
        <v>11</v>
      </c>
      <c r="C247" t="s">
        <v>33</v>
      </c>
      <c r="D247" s="2">
        <v>3472</v>
      </c>
      <c r="E247" s="3">
        <v>96</v>
      </c>
      <c r="F247" s="23">
        <f>_xlfn.XLOOKUP(tab_d[[#This Row],[Product]],products[Product],products[Cost per unit])</f>
        <v>11.7</v>
      </c>
      <c r="G247">
        <f>tab_d[[#This Row],[cost per unit]]*tab_d[[#This Row],[Units]]</f>
        <v>1123.1999999999998</v>
      </c>
    </row>
    <row r="248" spans="1:7" x14ac:dyDescent="0.35">
      <c r="A248" t="s">
        <v>10</v>
      </c>
      <c r="B248" t="s">
        <v>22</v>
      </c>
      <c r="C248" t="s">
        <v>19</v>
      </c>
      <c r="D248" s="2">
        <v>9660</v>
      </c>
      <c r="E248" s="3">
        <v>27</v>
      </c>
      <c r="F248" s="23">
        <f>_xlfn.XLOOKUP(tab_d[[#This Row],[Product]],products[Product],products[Cost per unit])</f>
        <v>6.47</v>
      </c>
      <c r="G248">
        <f>tab_d[[#This Row],[cost per unit]]*tab_d[[#This Row],[Units]]</f>
        <v>174.69</v>
      </c>
    </row>
    <row r="249" spans="1:7" x14ac:dyDescent="0.35">
      <c r="A249" t="s">
        <v>14</v>
      </c>
      <c r="B249" t="s">
        <v>27</v>
      </c>
      <c r="C249" t="s">
        <v>52</v>
      </c>
      <c r="D249" s="2">
        <v>2436</v>
      </c>
      <c r="E249" s="3">
        <v>99</v>
      </c>
      <c r="F249" s="23">
        <f>_xlfn.XLOOKUP(tab_d[[#This Row],[Product]],products[Product],products[Cost per unit])</f>
        <v>5.6</v>
      </c>
      <c r="G249">
        <f>tab_d[[#This Row],[cost per unit]]*tab_d[[#This Row],[Units]]</f>
        <v>554.4</v>
      </c>
    </row>
    <row r="250" spans="1:7" x14ac:dyDescent="0.35">
      <c r="A250" t="s">
        <v>14</v>
      </c>
      <c r="B250" t="s">
        <v>27</v>
      </c>
      <c r="C250" t="s">
        <v>25</v>
      </c>
      <c r="D250" s="2">
        <v>9506</v>
      </c>
      <c r="E250" s="3">
        <v>87</v>
      </c>
      <c r="F250" s="23">
        <f>_xlfn.XLOOKUP(tab_d[[#This Row],[Product]],products[Product],products[Cost per unit])</f>
        <v>12.37</v>
      </c>
      <c r="G250">
        <f>tab_d[[#This Row],[cost per unit]]*tab_d[[#This Row],[Units]]</f>
        <v>1076.1899999999998</v>
      </c>
    </row>
    <row r="251" spans="1:7" x14ac:dyDescent="0.35">
      <c r="A251" t="s">
        <v>50</v>
      </c>
      <c r="B251" t="s">
        <v>7</v>
      </c>
      <c r="C251" t="s">
        <v>49</v>
      </c>
      <c r="D251" s="2">
        <v>245</v>
      </c>
      <c r="E251" s="3">
        <v>288</v>
      </c>
      <c r="F251" s="23">
        <f>_xlfn.XLOOKUP(tab_d[[#This Row],[Product]],products[Product],products[Cost per unit])</f>
        <v>9</v>
      </c>
      <c r="G251">
        <f>tab_d[[#This Row],[cost per unit]]*tab_d[[#This Row],[Units]]</f>
        <v>2592</v>
      </c>
    </row>
    <row r="252" spans="1:7" x14ac:dyDescent="0.35">
      <c r="A252" t="s">
        <v>10</v>
      </c>
      <c r="B252" t="s">
        <v>11</v>
      </c>
      <c r="C252" t="s">
        <v>46</v>
      </c>
      <c r="D252" s="2">
        <v>2702</v>
      </c>
      <c r="E252" s="3">
        <v>363</v>
      </c>
      <c r="F252" s="23">
        <f>_xlfn.XLOOKUP(tab_d[[#This Row],[Product]],products[Product],products[Cost per unit])</f>
        <v>10.62</v>
      </c>
      <c r="G252">
        <f>tab_d[[#This Row],[cost per unit]]*tab_d[[#This Row],[Units]]</f>
        <v>3855.0599999999995</v>
      </c>
    </row>
    <row r="253" spans="1:7" x14ac:dyDescent="0.35">
      <c r="A253" t="s">
        <v>50</v>
      </c>
      <c r="B253" t="s">
        <v>43</v>
      </c>
      <c r="C253" t="s">
        <v>39</v>
      </c>
      <c r="D253" s="2">
        <v>700</v>
      </c>
      <c r="E253" s="3">
        <v>87</v>
      </c>
      <c r="F253" s="23">
        <f>_xlfn.XLOOKUP(tab_d[[#This Row],[Product]],products[Product],products[Cost per unit])</f>
        <v>3.11</v>
      </c>
      <c r="G253">
        <f>tab_d[[#This Row],[cost per unit]]*tab_d[[#This Row],[Units]]</f>
        <v>270.57</v>
      </c>
    </row>
    <row r="254" spans="1:7" x14ac:dyDescent="0.35">
      <c r="A254" t="s">
        <v>21</v>
      </c>
      <c r="B254" t="s">
        <v>43</v>
      </c>
      <c r="C254" t="s">
        <v>39</v>
      </c>
      <c r="D254" s="2">
        <v>3759</v>
      </c>
      <c r="E254" s="3">
        <v>150</v>
      </c>
      <c r="F254" s="23">
        <f>_xlfn.XLOOKUP(tab_d[[#This Row],[Product]],products[Product],products[Cost per unit])</f>
        <v>3.11</v>
      </c>
      <c r="G254">
        <f>tab_d[[#This Row],[cost per unit]]*tab_d[[#This Row],[Units]]</f>
        <v>466.5</v>
      </c>
    </row>
    <row r="255" spans="1:7" x14ac:dyDescent="0.35">
      <c r="A255" t="s">
        <v>37</v>
      </c>
      <c r="B255" t="s">
        <v>11</v>
      </c>
      <c r="C255" t="s">
        <v>39</v>
      </c>
      <c r="D255" s="2">
        <v>1589</v>
      </c>
      <c r="E255" s="3">
        <v>303</v>
      </c>
      <c r="F255" s="23">
        <f>_xlfn.XLOOKUP(tab_d[[#This Row],[Product]],products[Product],products[Cost per unit])</f>
        <v>3.11</v>
      </c>
      <c r="G255">
        <f>tab_d[[#This Row],[cost per unit]]*tab_d[[#This Row],[Units]]</f>
        <v>942.32999999999993</v>
      </c>
    </row>
    <row r="256" spans="1:7" x14ac:dyDescent="0.35">
      <c r="A256" t="s">
        <v>32</v>
      </c>
      <c r="B256" t="s">
        <v>11</v>
      </c>
      <c r="C256" t="s">
        <v>54</v>
      </c>
      <c r="D256" s="2">
        <v>5194</v>
      </c>
      <c r="E256" s="3">
        <v>288</v>
      </c>
      <c r="F256" s="23">
        <f>_xlfn.XLOOKUP(tab_d[[#This Row],[Product]],products[Product],products[Cost per unit])</f>
        <v>10.38</v>
      </c>
      <c r="G256">
        <f>tab_d[[#This Row],[cost per unit]]*tab_d[[#This Row],[Units]]</f>
        <v>2989.44</v>
      </c>
    </row>
    <row r="257" spans="1:7" x14ac:dyDescent="0.35">
      <c r="A257" t="s">
        <v>50</v>
      </c>
      <c r="B257" t="s">
        <v>18</v>
      </c>
      <c r="C257" t="s">
        <v>42</v>
      </c>
      <c r="D257" s="2">
        <v>945</v>
      </c>
      <c r="E257" s="3">
        <v>75</v>
      </c>
      <c r="F257" s="23">
        <f>_xlfn.XLOOKUP(tab_d[[#This Row],[Product]],products[Product],products[Cost per unit])</f>
        <v>9.33</v>
      </c>
      <c r="G257">
        <f>tab_d[[#This Row],[cost per unit]]*tab_d[[#This Row],[Units]]</f>
        <v>699.75</v>
      </c>
    </row>
    <row r="258" spans="1:7" x14ac:dyDescent="0.35">
      <c r="A258" t="s">
        <v>6</v>
      </c>
      <c r="B258" t="s">
        <v>27</v>
      </c>
      <c r="C258" t="s">
        <v>28</v>
      </c>
      <c r="D258" s="2">
        <v>1988</v>
      </c>
      <c r="E258" s="3">
        <v>39</v>
      </c>
      <c r="F258" s="23">
        <f>_xlfn.XLOOKUP(tab_d[[#This Row],[Product]],products[Product],products[Cost per unit])</f>
        <v>5.79</v>
      </c>
      <c r="G258">
        <f>tab_d[[#This Row],[cost per unit]]*tab_d[[#This Row],[Units]]</f>
        <v>225.81</v>
      </c>
    </row>
    <row r="259" spans="1:7" x14ac:dyDescent="0.35">
      <c r="A259" t="s">
        <v>21</v>
      </c>
      <c r="B259" t="s">
        <v>43</v>
      </c>
      <c r="C259" t="s">
        <v>12</v>
      </c>
      <c r="D259" s="2">
        <v>6734</v>
      </c>
      <c r="E259" s="3">
        <v>123</v>
      </c>
      <c r="F259" s="23">
        <f>_xlfn.XLOOKUP(tab_d[[#This Row],[Product]],products[Product],products[Cost per unit])</f>
        <v>8.65</v>
      </c>
      <c r="G259">
        <f>tab_d[[#This Row],[cost per unit]]*tab_d[[#This Row],[Units]]</f>
        <v>1063.95</v>
      </c>
    </row>
    <row r="260" spans="1:7" x14ac:dyDescent="0.35">
      <c r="A260" t="s">
        <v>6</v>
      </c>
      <c r="B260" t="s">
        <v>18</v>
      </c>
      <c r="C260" t="s">
        <v>15</v>
      </c>
      <c r="D260" s="2">
        <v>217</v>
      </c>
      <c r="E260" s="3">
        <v>36</v>
      </c>
      <c r="F260" s="23">
        <f>_xlfn.XLOOKUP(tab_d[[#This Row],[Product]],products[Product],products[Cost per unit])</f>
        <v>11.88</v>
      </c>
      <c r="G260">
        <f>tab_d[[#This Row],[cost per unit]]*tab_d[[#This Row],[Units]]</f>
        <v>427.68</v>
      </c>
    </row>
    <row r="261" spans="1:7" x14ac:dyDescent="0.35">
      <c r="A261" t="s">
        <v>35</v>
      </c>
      <c r="B261" t="s">
        <v>43</v>
      </c>
      <c r="C261" t="s">
        <v>30</v>
      </c>
      <c r="D261" s="2">
        <v>6279</v>
      </c>
      <c r="E261" s="3">
        <v>237</v>
      </c>
      <c r="F261" s="23">
        <f>_xlfn.XLOOKUP(tab_d[[#This Row],[Product]],products[Product],products[Cost per unit])</f>
        <v>9.77</v>
      </c>
      <c r="G261">
        <f>tab_d[[#This Row],[cost per unit]]*tab_d[[#This Row],[Units]]</f>
        <v>2315.4899999999998</v>
      </c>
    </row>
    <row r="262" spans="1:7" x14ac:dyDescent="0.35">
      <c r="A262" t="s">
        <v>6</v>
      </c>
      <c r="B262" t="s">
        <v>18</v>
      </c>
      <c r="C262" t="s">
        <v>42</v>
      </c>
      <c r="D262" s="2">
        <v>4424</v>
      </c>
      <c r="E262" s="3">
        <v>201</v>
      </c>
      <c r="F262" s="23">
        <f>_xlfn.XLOOKUP(tab_d[[#This Row],[Product]],products[Product],products[Cost per unit])</f>
        <v>9.33</v>
      </c>
      <c r="G262">
        <f>tab_d[[#This Row],[cost per unit]]*tab_d[[#This Row],[Units]]</f>
        <v>1875.33</v>
      </c>
    </row>
    <row r="263" spans="1:7" x14ac:dyDescent="0.35">
      <c r="A263" t="s">
        <v>37</v>
      </c>
      <c r="B263" t="s">
        <v>18</v>
      </c>
      <c r="C263" t="s">
        <v>39</v>
      </c>
      <c r="D263" s="2">
        <v>189</v>
      </c>
      <c r="E263" s="3">
        <v>48</v>
      </c>
      <c r="F263" s="23">
        <f>_xlfn.XLOOKUP(tab_d[[#This Row],[Product]],products[Product],products[Cost per unit])</f>
        <v>3.11</v>
      </c>
      <c r="G263">
        <f>tab_d[[#This Row],[cost per unit]]*tab_d[[#This Row],[Units]]</f>
        <v>149.28</v>
      </c>
    </row>
    <row r="264" spans="1:7" x14ac:dyDescent="0.35">
      <c r="A264" t="s">
        <v>35</v>
      </c>
      <c r="B264" t="s">
        <v>11</v>
      </c>
      <c r="C264" t="s">
        <v>30</v>
      </c>
      <c r="D264" s="2">
        <v>490</v>
      </c>
      <c r="E264" s="3">
        <v>84</v>
      </c>
      <c r="F264" s="23">
        <f>_xlfn.XLOOKUP(tab_d[[#This Row],[Product]],products[Product],products[Cost per unit])</f>
        <v>9.77</v>
      </c>
      <c r="G264">
        <f>tab_d[[#This Row],[cost per unit]]*tab_d[[#This Row],[Units]]</f>
        <v>820.68</v>
      </c>
    </row>
    <row r="265" spans="1:7" x14ac:dyDescent="0.35">
      <c r="A265" t="s">
        <v>10</v>
      </c>
      <c r="B265" t="s">
        <v>7</v>
      </c>
      <c r="C265" t="s">
        <v>49</v>
      </c>
      <c r="D265" s="2">
        <v>434</v>
      </c>
      <c r="E265" s="3">
        <v>87</v>
      </c>
      <c r="F265" s="23">
        <f>_xlfn.XLOOKUP(tab_d[[#This Row],[Product]],products[Product],products[Cost per unit])</f>
        <v>9</v>
      </c>
      <c r="G265">
        <f>tab_d[[#This Row],[cost per unit]]*tab_d[[#This Row],[Units]]</f>
        <v>783</v>
      </c>
    </row>
    <row r="266" spans="1:7" x14ac:dyDescent="0.35">
      <c r="A266" t="s">
        <v>32</v>
      </c>
      <c r="B266" t="s">
        <v>27</v>
      </c>
      <c r="C266" t="s">
        <v>8</v>
      </c>
      <c r="D266" s="2">
        <v>10129</v>
      </c>
      <c r="E266" s="3">
        <v>312</v>
      </c>
      <c r="F266" s="23">
        <f>_xlfn.XLOOKUP(tab_d[[#This Row],[Product]],products[Product],products[Cost per unit])</f>
        <v>14.49</v>
      </c>
      <c r="G266">
        <f>tab_d[[#This Row],[cost per unit]]*tab_d[[#This Row],[Units]]</f>
        <v>4520.88</v>
      </c>
    </row>
    <row r="267" spans="1:7" x14ac:dyDescent="0.35">
      <c r="A267" t="s">
        <v>38</v>
      </c>
      <c r="B267" t="s">
        <v>22</v>
      </c>
      <c r="C267" t="s">
        <v>54</v>
      </c>
      <c r="D267" s="2">
        <v>1652</v>
      </c>
      <c r="E267" s="3">
        <v>102</v>
      </c>
      <c r="F267" s="23">
        <f>_xlfn.XLOOKUP(tab_d[[#This Row],[Product]],products[Product],products[Cost per unit])</f>
        <v>10.38</v>
      </c>
      <c r="G267">
        <f>tab_d[[#This Row],[cost per unit]]*tab_d[[#This Row],[Units]]</f>
        <v>1058.76</v>
      </c>
    </row>
    <row r="268" spans="1:7" x14ac:dyDescent="0.35">
      <c r="A268" t="s">
        <v>10</v>
      </c>
      <c r="B268" t="s">
        <v>27</v>
      </c>
      <c r="C268" t="s">
        <v>49</v>
      </c>
      <c r="D268" s="2">
        <v>6433</v>
      </c>
      <c r="E268" s="3">
        <v>78</v>
      </c>
      <c r="F268" s="23">
        <f>_xlfn.XLOOKUP(tab_d[[#This Row],[Product]],products[Product],products[Cost per unit])</f>
        <v>9</v>
      </c>
      <c r="G268">
        <f>tab_d[[#This Row],[cost per unit]]*tab_d[[#This Row],[Units]]</f>
        <v>702</v>
      </c>
    </row>
    <row r="269" spans="1:7" x14ac:dyDescent="0.35">
      <c r="A269" t="s">
        <v>38</v>
      </c>
      <c r="B269" t="s">
        <v>43</v>
      </c>
      <c r="C269" t="s">
        <v>48</v>
      </c>
      <c r="D269" s="2">
        <v>2212</v>
      </c>
      <c r="E269" s="3">
        <v>117</v>
      </c>
      <c r="F269" s="23">
        <f>_xlfn.XLOOKUP(tab_d[[#This Row],[Product]],products[Product],products[Cost per unit])</f>
        <v>6.49</v>
      </c>
      <c r="G269">
        <f>tab_d[[#This Row],[cost per unit]]*tab_d[[#This Row],[Units]]</f>
        <v>759.33</v>
      </c>
    </row>
    <row r="270" spans="1:7" x14ac:dyDescent="0.35">
      <c r="A270" t="s">
        <v>17</v>
      </c>
      <c r="B270" t="s">
        <v>11</v>
      </c>
      <c r="C270" t="s">
        <v>47</v>
      </c>
      <c r="D270" s="2">
        <v>609</v>
      </c>
      <c r="E270" s="3">
        <v>99</v>
      </c>
      <c r="F270" s="23">
        <f>_xlfn.XLOOKUP(tab_d[[#This Row],[Product]],products[Product],products[Cost per unit])</f>
        <v>7.64</v>
      </c>
      <c r="G270">
        <f>tab_d[[#This Row],[cost per unit]]*tab_d[[#This Row],[Units]]</f>
        <v>756.36</v>
      </c>
    </row>
    <row r="271" spans="1:7" x14ac:dyDescent="0.35">
      <c r="A271" t="s">
        <v>6</v>
      </c>
      <c r="B271" t="s">
        <v>11</v>
      </c>
      <c r="C271" t="s">
        <v>51</v>
      </c>
      <c r="D271" s="2">
        <v>1638</v>
      </c>
      <c r="E271" s="3">
        <v>48</v>
      </c>
      <c r="F271" s="23">
        <f>_xlfn.XLOOKUP(tab_d[[#This Row],[Product]],products[Product],products[Cost per unit])</f>
        <v>4.97</v>
      </c>
      <c r="G271">
        <f>tab_d[[#This Row],[cost per unit]]*tab_d[[#This Row],[Units]]</f>
        <v>238.56</v>
      </c>
    </row>
    <row r="272" spans="1:7" x14ac:dyDescent="0.35">
      <c r="A272" t="s">
        <v>32</v>
      </c>
      <c r="B272" t="s">
        <v>43</v>
      </c>
      <c r="C272" t="s">
        <v>45</v>
      </c>
      <c r="D272" s="2">
        <v>3829</v>
      </c>
      <c r="E272" s="3">
        <v>24</v>
      </c>
      <c r="F272" s="23">
        <f>_xlfn.XLOOKUP(tab_d[[#This Row],[Product]],products[Product],products[Cost per unit])</f>
        <v>11.73</v>
      </c>
      <c r="G272">
        <f>tab_d[[#This Row],[cost per unit]]*tab_d[[#This Row],[Units]]</f>
        <v>281.52</v>
      </c>
    </row>
    <row r="273" spans="1:7" x14ac:dyDescent="0.35">
      <c r="A273" t="s">
        <v>6</v>
      </c>
      <c r="B273" t="s">
        <v>22</v>
      </c>
      <c r="C273" t="s">
        <v>45</v>
      </c>
      <c r="D273" s="2">
        <v>5775</v>
      </c>
      <c r="E273" s="3">
        <v>42</v>
      </c>
      <c r="F273" s="23">
        <f>_xlfn.XLOOKUP(tab_d[[#This Row],[Product]],products[Product],products[Cost per unit])</f>
        <v>11.73</v>
      </c>
      <c r="G273">
        <f>tab_d[[#This Row],[cost per unit]]*tab_d[[#This Row],[Units]]</f>
        <v>492.66</v>
      </c>
    </row>
    <row r="274" spans="1:7" x14ac:dyDescent="0.35">
      <c r="A274" t="s">
        <v>21</v>
      </c>
      <c r="B274" t="s">
        <v>11</v>
      </c>
      <c r="C274" t="s">
        <v>46</v>
      </c>
      <c r="D274" s="2">
        <v>1071</v>
      </c>
      <c r="E274" s="3">
        <v>270</v>
      </c>
      <c r="F274" s="23">
        <f>_xlfn.XLOOKUP(tab_d[[#This Row],[Product]],products[Product],products[Cost per unit])</f>
        <v>10.62</v>
      </c>
      <c r="G274">
        <f>tab_d[[#This Row],[cost per unit]]*tab_d[[#This Row],[Units]]</f>
        <v>2867.3999999999996</v>
      </c>
    </row>
    <row r="275" spans="1:7" x14ac:dyDescent="0.35">
      <c r="A275" t="s">
        <v>10</v>
      </c>
      <c r="B275" t="s">
        <v>18</v>
      </c>
      <c r="C275" t="s">
        <v>48</v>
      </c>
      <c r="D275" s="2">
        <v>5019</v>
      </c>
      <c r="E275" s="3">
        <v>150</v>
      </c>
      <c r="F275" s="23">
        <f>_xlfn.XLOOKUP(tab_d[[#This Row],[Product]],products[Product],products[Cost per unit])</f>
        <v>6.49</v>
      </c>
      <c r="G275">
        <f>tab_d[[#This Row],[cost per unit]]*tab_d[[#This Row],[Units]]</f>
        <v>973.5</v>
      </c>
    </row>
    <row r="276" spans="1:7" x14ac:dyDescent="0.35">
      <c r="A276" t="s">
        <v>37</v>
      </c>
      <c r="B276" t="s">
        <v>7</v>
      </c>
      <c r="C276" t="s">
        <v>45</v>
      </c>
      <c r="D276" s="2">
        <v>2863</v>
      </c>
      <c r="E276" s="3">
        <v>42</v>
      </c>
      <c r="F276" s="23">
        <f>_xlfn.XLOOKUP(tab_d[[#This Row],[Product]],products[Product],products[Cost per unit])</f>
        <v>11.73</v>
      </c>
      <c r="G276">
        <f>tab_d[[#This Row],[cost per unit]]*tab_d[[#This Row],[Units]]</f>
        <v>492.66</v>
      </c>
    </row>
    <row r="277" spans="1:7" x14ac:dyDescent="0.35">
      <c r="A277" t="s">
        <v>6</v>
      </c>
      <c r="B277" t="s">
        <v>11</v>
      </c>
      <c r="C277" t="s">
        <v>44</v>
      </c>
      <c r="D277" s="2">
        <v>1617</v>
      </c>
      <c r="E277" s="3">
        <v>126</v>
      </c>
      <c r="F277" s="23">
        <f>_xlfn.XLOOKUP(tab_d[[#This Row],[Product]],products[Product],products[Cost per unit])</f>
        <v>7.16</v>
      </c>
      <c r="G277">
        <f>tab_d[[#This Row],[cost per unit]]*tab_d[[#This Row],[Units]]</f>
        <v>902.16</v>
      </c>
    </row>
    <row r="278" spans="1:7" x14ac:dyDescent="0.35">
      <c r="A278" t="s">
        <v>21</v>
      </c>
      <c r="B278" t="s">
        <v>7</v>
      </c>
      <c r="C278" t="s">
        <v>52</v>
      </c>
      <c r="D278" s="2">
        <v>6818</v>
      </c>
      <c r="E278" s="3">
        <v>6</v>
      </c>
      <c r="F278" s="23">
        <f>_xlfn.XLOOKUP(tab_d[[#This Row],[Product]],products[Product],products[Cost per unit])</f>
        <v>5.6</v>
      </c>
      <c r="G278">
        <f>tab_d[[#This Row],[cost per unit]]*tab_d[[#This Row],[Units]]</f>
        <v>33.599999999999994</v>
      </c>
    </row>
    <row r="279" spans="1:7" x14ac:dyDescent="0.35">
      <c r="A279" t="s">
        <v>38</v>
      </c>
      <c r="B279" t="s">
        <v>11</v>
      </c>
      <c r="C279" t="s">
        <v>45</v>
      </c>
      <c r="D279" s="2">
        <v>6657</v>
      </c>
      <c r="E279" s="3">
        <v>276</v>
      </c>
      <c r="F279" s="23">
        <f>_xlfn.XLOOKUP(tab_d[[#This Row],[Product]],products[Product],products[Cost per unit])</f>
        <v>11.73</v>
      </c>
      <c r="G279">
        <f>tab_d[[#This Row],[cost per unit]]*tab_d[[#This Row],[Units]]</f>
        <v>3237.48</v>
      </c>
    </row>
    <row r="280" spans="1:7" x14ac:dyDescent="0.35">
      <c r="A280" t="s">
        <v>38</v>
      </c>
      <c r="B280" t="s">
        <v>43</v>
      </c>
      <c r="C280" t="s">
        <v>39</v>
      </c>
      <c r="D280" s="2">
        <v>2919</v>
      </c>
      <c r="E280" s="3">
        <v>93</v>
      </c>
      <c r="F280" s="23">
        <f>_xlfn.XLOOKUP(tab_d[[#This Row],[Product]],products[Product],products[Cost per unit])</f>
        <v>3.11</v>
      </c>
      <c r="G280">
        <f>tab_d[[#This Row],[cost per unit]]*tab_d[[#This Row],[Units]]</f>
        <v>289.22999999999996</v>
      </c>
    </row>
    <row r="281" spans="1:7" x14ac:dyDescent="0.35">
      <c r="A281" t="s">
        <v>37</v>
      </c>
      <c r="B281" t="s">
        <v>18</v>
      </c>
      <c r="C281" t="s">
        <v>28</v>
      </c>
      <c r="D281" s="2">
        <v>3094</v>
      </c>
      <c r="E281" s="3">
        <v>246</v>
      </c>
      <c r="F281" s="23">
        <f>_xlfn.XLOOKUP(tab_d[[#This Row],[Product]],products[Product],products[Cost per unit])</f>
        <v>5.79</v>
      </c>
      <c r="G281">
        <f>tab_d[[#This Row],[cost per unit]]*tab_d[[#This Row],[Units]]</f>
        <v>1424.34</v>
      </c>
    </row>
    <row r="282" spans="1:7" x14ac:dyDescent="0.35">
      <c r="A282" t="s">
        <v>21</v>
      </c>
      <c r="B282" t="s">
        <v>22</v>
      </c>
      <c r="C282" t="s">
        <v>51</v>
      </c>
      <c r="D282" s="2">
        <v>2989</v>
      </c>
      <c r="E282" s="3">
        <v>3</v>
      </c>
      <c r="F282" s="23">
        <f>_xlfn.XLOOKUP(tab_d[[#This Row],[Product]],products[Product],products[Cost per unit])</f>
        <v>4.97</v>
      </c>
      <c r="G282">
        <f>tab_d[[#This Row],[cost per unit]]*tab_d[[#This Row],[Units]]</f>
        <v>14.91</v>
      </c>
    </row>
    <row r="283" spans="1:7" x14ac:dyDescent="0.35">
      <c r="A283" t="s">
        <v>10</v>
      </c>
      <c r="B283" t="s">
        <v>27</v>
      </c>
      <c r="C283" t="s">
        <v>53</v>
      </c>
      <c r="D283" s="2">
        <v>2268</v>
      </c>
      <c r="E283" s="3">
        <v>63</v>
      </c>
      <c r="F283" s="23">
        <f>_xlfn.XLOOKUP(tab_d[[#This Row],[Product]],products[Product],products[Cost per unit])</f>
        <v>16.73</v>
      </c>
      <c r="G283">
        <f>tab_d[[#This Row],[cost per unit]]*tab_d[[#This Row],[Units]]</f>
        <v>1053.99</v>
      </c>
    </row>
    <row r="284" spans="1:7" x14ac:dyDescent="0.35">
      <c r="A284" t="s">
        <v>35</v>
      </c>
      <c r="B284" t="s">
        <v>11</v>
      </c>
      <c r="C284" t="s">
        <v>28</v>
      </c>
      <c r="D284" s="2">
        <v>4753</v>
      </c>
      <c r="E284" s="3">
        <v>246</v>
      </c>
      <c r="F284" s="23">
        <f>_xlfn.XLOOKUP(tab_d[[#This Row],[Product]],products[Product],products[Cost per unit])</f>
        <v>5.79</v>
      </c>
      <c r="G284">
        <f>tab_d[[#This Row],[cost per unit]]*tab_d[[#This Row],[Units]]</f>
        <v>1424.34</v>
      </c>
    </row>
    <row r="285" spans="1:7" x14ac:dyDescent="0.35">
      <c r="A285" t="s">
        <v>37</v>
      </c>
      <c r="B285" t="s">
        <v>43</v>
      </c>
      <c r="C285" t="s">
        <v>47</v>
      </c>
      <c r="D285" s="2">
        <v>7511</v>
      </c>
      <c r="E285" s="3">
        <v>120</v>
      </c>
      <c r="F285" s="23">
        <f>_xlfn.XLOOKUP(tab_d[[#This Row],[Product]],products[Product],products[Cost per unit])</f>
        <v>7.64</v>
      </c>
      <c r="G285">
        <f>tab_d[[#This Row],[cost per unit]]*tab_d[[#This Row],[Units]]</f>
        <v>916.8</v>
      </c>
    </row>
    <row r="286" spans="1:7" x14ac:dyDescent="0.35">
      <c r="A286" t="s">
        <v>37</v>
      </c>
      <c r="B286" t="s">
        <v>27</v>
      </c>
      <c r="C286" t="s">
        <v>28</v>
      </c>
      <c r="D286" s="2">
        <v>4326</v>
      </c>
      <c r="E286" s="3">
        <v>348</v>
      </c>
      <c r="F286" s="23">
        <f>_xlfn.XLOOKUP(tab_d[[#This Row],[Product]],products[Product],products[Cost per unit])</f>
        <v>5.79</v>
      </c>
      <c r="G286">
        <f>tab_d[[#This Row],[cost per unit]]*tab_d[[#This Row],[Units]]</f>
        <v>2014.92</v>
      </c>
    </row>
    <row r="287" spans="1:7" x14ac:dyDescent="0.35">
      <c r="A287" t="s">
        <v>17</v>
      </c>
      <c r="B287" t="s">
        <v>43</v>
      </c>
      <c r="C287" t="s">
        <v>48</v>
      </c>
      <c r="D287" s="2">
        <v>4935</v>
      </c>
      <c r="E287" s="3">
        <v>126</v>
      </c>
      <c r="F287" s="23">
        <f>_xlfn.XLOOKUP(tab_d[[#This Row],[Product]],products[Product],products[Cost per unit])</f>
        <v>6.49</v>
      </c>
      <c r="G287">
        <f>tab_d[[#This Row],[cost per unit]]*tab_d[[#This Row],[Units]]</f>
        <v>817.74</v>
      </c>
    </row>
    <row r="288" spans="1:7" x14ac:dyDescent="0.35">
      <c r="A288" t="s">
        <v>21</v>
      </c>
      <c r="B288" t="s">
        <v>11</v>
      </c>
      <c r="C288" t="s">
        <v>8</v>
      </c>
      <c r="D288" s="2">
        <v>4781</v>
      </c>
      <c r="E288" s="3">
        <v>123</v>
      </c>
      <c r="F288" s="23">
        <f>_xlfn.XLOOKUP(tab_d[[#This Row],[Product]],products[Product],products[Cost per unit])</f>
        <v>14.49</v>
      </c>
      <c r="G288">
        <f>tab_d[[#This Row],[cost per unit]]*tab_d[[#This Row],[Units]]</f>
        <v>1782.27</v>
      </c>
    </row>
    <row r="289" spans="1:7" x14ac:dyDescent="0.35">
      <c r="A289" t="s">
        <v>35</v>
      </c>
      <c r="B289" t="s">
        <v>27</v>
      </c>
      <c r="C289" t="s">
        <v>23</v>
      </c>
      <c r="D289" s="2">
        <v>7483</v>
      </c>
      <c r="E289" s="3">
        <v>45</v>
      </c>
      <c r="F289" s="23">
        <f>_xlfn.XLOOKUP(tab_d[[#This Row],[Product]],products[Product],products[Cost per unit])</f>
        <v>13.15</v>
      </c>
      <c r="G289">
        <f>tab_d[[#This Row],[cost per unit]]*tab_d[[#This Row],[Units]]</f>
        <v>591.75</v>
      </c>
    </row>
    <row r="290" spans="1:7" x14ac:dyDescent="0.35">
      <c r="A290" t="s">
        <v>50</v>
      </c>
      <c r="B290" t="s">
        <v>27</v>
      </c>
      <c r="C290" t="s">
        <v>15</v>
      </c>
      <c r="D290" s="2">
        <v>6860</v>
      </c>
      <c r="E290" s="3">
        <v>126</v>
      </c>
      <c r="F290" s="23">
        <f>_xlfn.XLOOKUP(tab_d[[#This Row],[Product]],products[Product],products[Cost per unit])</f>
        <v>11.88</v>
      </c>
      <c r="G290">
        <f>tab_d[[#This Row],[cost per unit]]*tab_d[[#This Row],[Units]]</f>
        <v>1496.88</v>
      </c>
    </row>
    <row r="291" spans="1:7" x14ac:dyDescent="0.35">
      <c r="A291" t="s">
        <v>6</v>
      </c>
      <c r="B291" t="s">
        <v>7</v>
      </c>
      <c r="C291" t="s">
        <v>44</v>
      </c>
      <c r="D291" s="2">
        <v>9002</v>
      </c>
      <c r="E291" s="3">
        <v>72</v>
      </c>
      <c r="F291" s="23">
        <f>_xlfn.XLOOKUP(tab_d[[#This Row],[Product]],products[Product],products[Cost per unit])</f>
        <v>7.16</v>
      </c>
      <c r="G291">
        <f>tab_d[[#This Row],[cost per unit]]*tab_d[[#This Row],[Units]]</f>
        <v>515.52</v>
      </c>
    </row>
    <row r="292" spans="1:7" x14ac:dyDescent="0.35">
      <c r="A292" t="s">
        <v>21</v>
      </c>
      <c r="B292" t="s">
        <v>18</v>
      </c>
      <c r="C292" t="s">
        <v>44</v>
      </c>
      <c r="D292" s="2">
        <v>1400</v>
      </c>
      <c r="E292" s="3">
        <v>135</v>
      </c>
      <c r="F292" s="23">
        <f>_xlfn.XLOOKUP(tab_d[[#This Row],[Product]],products[Product],products[Cost per unit])</f>
        <v>7.16</v>
      </c>
      <c r="G292">
        <f>tab_d[[#This Row],[cost per unit]]*tab_d[[#This Row],[Units]]</f>
        <v>966.6</v>
      </c>
    </row>
    <row r="293" spans="1:7" x14ac:dyDescent="0.35">
      <c r="A293" t="s">
        <v>50</v>
      </c>
      <c r="B293" t="s">
        <v>43</v>
      </c>
      <c r="C293" t="s">
        <v>30</v>
      </c>
      <c r="D293" s="2">
        <v>4053</v>
      </c>
      <c r="E293" s="3">
        <v>24</v>
      </c>
      <c r="F293" s="23">
        <f>_xlfn.XLOOKUP(tab_d[[#This Row],[Product]],products[Product],products[Cost per unit])</f>
        <v>9.77</v>
      </c>
      <c r="G293">
        <f>tab_d[[#This Row],[cost per unit]]*tab_d[[#This Row],[Units]]</f>
        <v>234.48</v>
      </c>
    </row>
    <row r="294" spans="1:7" x14ac:dyDescent="0.35">
      <c r="A294" t="s">
        <v>32</v>
      </c>
      <c r="B294" t="s">
        <v>18</v>
      </c>
      <c r="C294" t="s">
        <v>28</v>
      </c>
      <c r="D294" s="2">
        <v>2149</v>
      </c>
      <c r="E294" s="3">
        <v>117</v>
      </c>
      <c r="F294" s="23">
        <f>_xlfn.XLOOKUP(tab_d[[#This Row],[Product]],products[Product],products[Cost per unit])</f>
        <v>5.79</v>
      </c>
      <c r="G294">
        <f>tab_d[[#This Row],[cost per unit]]*tab_d[[#This Row],[Units]]</f>
        <v>677.43</v>
      </c>
    </row>
    <row r="295" spans="1:7" x14ac:dyDescent="0.35">
      <c r="A295" t="s">
        <v>38</v>
      </c>
      <c r="B295" t="s">
        <v>22</v>
      </c>
      <c r="C295" t="s">
        <v>44</v>
      </c>
      <c r="D295" s="2">
        <v>3640</v>
      </c>
      <c r="E295" s="3">
        <v>51</v>
      </c>
      <c r="F295" s="23">
        <f>_xlfn.XLOOKUP(tab_d[[#This Row],[Product]],products[Product],products[Cost per unit])</f>
        <v>7.16</v>
      </c>
      <c r="G295">
        <f>tab_d[[#This Row],[cost per unit]]*tab_d[[#This Row],[Units]]</f>
        <v>365.16</v>
      </c>
    </row>
    <row r="296" spans="1:7" x14ac:dyDescent="0.35">
      <c r="A296" t="s">
        <v>37</v>
      </c>
      <c r="B296" t="s">
        <v>22</v>
      </c>
      <c r="C296" t="s">
        <v>48</v>
      </c>
      <c r="D296" s="2">
        <v>630</v>
      </c>
      <c r="E296" s="3">
        <v>36</v>
      </c>
      <c r="F296" s="23">
        <f>_xlfn.XLOOKUP(tab_d[[#This Row],[Product]],products[Product],products[Cost per unit])</f>
        <v>6.49</v>
      </c>
      <c r="G296">
        <f>tab_d[[#This Row],[cost per unit]]*tab_d[[#This Row],[Units]]</f>
        <v>233.64000000000001</v>
      </c>
    </row>
    <row r="297" spans="1:7" x14ac:dyDescent="0.35">
      <c r="A297" t="s">
        <v>14</v>
      </c>
      <c r="B297" t="s">
        <v>11</v>
      </c>
      <c r="C297" t="s">
        <v>53</v>
      </c>
      <c r="D297" s="2">
        <v>2429</v>
      </c>
      <c r="E297" s="3">
        <v>144</v>
      </c>
      <c r="F297" s="23">
        <f>_xlfn.XLOOKUP(tab_d[[#This Row],[Product]],products[Product],products[Cost per unit])</f>
        <v>16.73</v>
      </c>
      <c r="G297">
        <f>tab_d[[#This Row],[cost per unit]]*tab_d[[#This Row],[Units]]</f>
        <v>2409.12</v>
      </c>
    </row>
    <row r="298" spans="1:7" x14ac:dyDescent="0.35">
      <c r="A298" t="s">
        <v>14</v>
      </c>
      <c r="B298" t="s">
        <v>18</v>
      </c>
      <c r="C298" t="s">
        <v>23</v>
      </c>
      <c r="D298" s="2">
        <v>2142</v>
      </c>
      <c r="E298" s="3">
        <v>114</v>
      </c>
      <c r="F298" s="23">
        <f>_xlfn.XLOOKUP(tab_d[[#This Row],[Product]],products[Product],products[Cost per unit])</f>
        <v>13.15</v>
      </c>
      <c r="G298">
        <f>tab_d[[#This Row],[cost per unit]]*tab_d[[#This Row],[Units]]</f>
        <v>1499.1000000000001</v>
      </c>
    </row>
    <row r="299" spans="1:7" x14ac:dyDescent="0.35">
      <c r="A299" t="s">
        <v>32</v>
      </c>
      <c r="B299" t="s">
        <v>7</v>
      </c>
      <c r="C299" t="s">
        <v>8</v>
      </c>
      <c r="D299" s="2">
        <v>6454</v>
      </c>
      <c r="E299" s="3">
        <v>54</v>
      </c>
      <c r="F299" s="23">
        <f>_xlfn.XLOOKUP(tab_d[[#This Row],[Product]],products[Product],products[Cost per unit])</f>
        <v>14.49</v>
      </c>
      <c r="G299">
        <f>tab_d[[#This Row],[cost per unit]]*tab_d[[#This Row],[Units]]</f>
        <v>782.46</v>
      </c>
    </row>
    <row r="300" spans="1:7" x14ac:dyDescent="0.35">
      <c r="A300" t="s">
        <v>32</v>
      </c>
      <c r="B300" t="s">
        <v>7</v>
      </c>
      <c r="C300" t="s">
        <v>41</v>
      </c>
      <c r="D300" s="2">
        <v>4487</v>
      </c>
      <c r="E300" s="3">
        <v>333</v>
      </c>
      <c r="F300" s="23">
        <f>_xlfn.XLOOKUP(tab_d[[#This Row],[Product]],products[Product],products[Cost per unit])</f>
        <v>8.7899999999999991</v>
      </c>
      <c r="G300">
        <f>tab_d[[#This Row],[cost per unit]]*tab_d[[#This Row],[Units]]</f>
        <v>2927.0699999999997</v>
      </c>
    </row>
    <row r="301" spans="1:7" x14ac:dyDescent="0.35">
      <c r="A301" t="s">
        <v>38</v>
      </c>
      <c r="B301" t="s">
        <v>7</v>
      </c>
      <c r="C301" t="s">
        <v>15</v>
      </c>
      <c r="D301" s="2">
        <v>938</v>
      </c>
      <c r="E301" s="3">
        <v>366</v>
      </c>
      <c r="F301" s="23">
        <f>_xlfn.XLOOKUP(tab_d[[#This Row],[Product]],products[Product],products[Cost per unit])</f>
        <v>11.88</v>
      </c>
      <c r="G301">
        <f>tab_d[[#This Row],[cost per unit]]*tab_d[[#This Row],[Units]]</f>
        <v>4348.08</v>
      </c>
    </row>
    <row r="302" spans="1:7" x14ac:dyDescent="0.35">
      <c r="A302" t="s">
        <v>38</v>
      </c>
      <c r="B302" t="s">
        <v>27</v>
      </c>
      <c r="C302" t="s">
        <v>52</v>
      </c>
      <c r="D302" s="2">
        <v>8841</v>
      </c>
      <c r="E302" s="3">
        <v>303</v>
      </c>
      <c r="F302" s="23">
        <f>_xlfn.XLOOKUP(tab_d[[#This Row],[Product]],products[Product],products[Cost per unit])</f>
        <v>5.6</v>
      </c>
      <c r="G302">
        <f>tab_d[[#This Row],[cost per unit]]*tab_d[[#This Row],[Units]]</f>
        <v>1696.8</v>
      </c>
    </row>
    <row r="303" spans="1:7" x14ac:dyDescent="0.35">
      <c r="A303" t="s">
        <v>37</v>
      </c>
      <c r="B303" t="s">
        <v>22</v>
      </c>
      <c r="C303" t="s">
        <v>25</v>
      </c>
      <c r="D303" s="2">
        <v>4018</v>
      </c>
      <c r="E303" s="3">
        <v>126</v>
      </c>
      <c r="F303" s="23">
        <f>_xlfn.XLOOKUP(tab_d[[#This Row],[Product]],products[Product],products[Cost per unit])</f>
        <v>12.37</v>
      </c>
      <c r="G303">
        <f>tab_d[[#This Row],[cost per unit]]*tab_d[[#This Row],[Units]]</f>
        <v>1558.62</v>
      </c>
    </row>
    <row r="304" spans="1:7" x14ac:dyDescent="0.35">
      <c r="A304" t="s">
        <v>17</v>
      </c>
      <c r="B304" t="s">
        <v>7</v>
      </c>
      <c r="C304" t="s">
        <v>45</v>
      </c>
      <c r="D304" s="2">
        <v>714</v>
      </c>
      <c r="E304" s="3">
        <v>231</v>
      </c>
      <c r="F304" s="23">
        <f>_xlfn.XLOOKUP(tab_d[[#This Row],[Product]],products[Product],products[Cost per unit])</f>
        <v>11.73</v>
      </c>
      <c r="G304">
        <f>tab_d[[#This Row],[cost per unit]]*tab_d[[#This Row],[Units]]</f>
        <v>2709.63</v>
      </c>
    </row>
    <row r="305" spans="1:7" x14ac:dyDescent="0.35">
      <c r="A305" t="s">
        <v>14</v>
      </c>
      <c r="B305" t="s">
        <v>27</v>
      </c>
      <c r="C305" t="s">
        <v>23</v>
      </c>
      <c r="D305" s="2">
        <v>3850</v>
      </c>
      <c r="E305" s="3">
        <v>102</v>
      </c>
      <c r="F305" s="23">
        <f>_xlfn.XLOOKUP(tab_d[[#This Row],[Product]],products[Product],products[Cost per unit])</f>
        <v>13.15</v>
      </c>
      <c r="G305">
        <f>tab_d[[#This Row],[cost per unit]]*tab_d[[#This Row],[Units]]</f>
        <v>1341.3</v>
      </c>
    </row>
  </sheetData>
  <mergeCells count="1">
    <mergeCell ref="A1:L3"/>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E6593-AFC8-4EF2-86DC-687A37B040CE}">
  <dimension ref="A1:M21"/>
  <sheetViews>
    <sheetView workbookViewId="0">
      <selection activeCell="G19" sqref="G19"/>
    </sheetView>
  </sheetViews>
  <sheetFormatPr defaultRowHeight="14.5" x14ac:dyDescent="0.35"/>
  <cols>
    <col min="5" max="5" width="10.7265625" customWidth="1"/>
    <col min="6" max="6" width="10.1796875" customWidth="1"/>
  </cols>
  <sheetData>
    <row r="1" spans="1:13" x14ac:dyDescent="0.35">
      <c r="A1" s="37" t="s">
        <v>58</v>
      </c>
      <c r="B1" s="38"/>
      <c r="C1" s="38"/>
      <c r="D1" s="38"/>
      <c r="E1" s="38"/>
      <c r="F1" s="38"/>
      <c r="G1" s="38"/>
      <c r="H1" s="38"/>
      <c r="I1" s="38"/>
    </row>
    <row r="2" spans="1:13" x14ac:dyDescent="0.35">
      <c r="A2" s="38"/>
      <c r="B2" s="38"/>
      <c r="C2" s="38"/>
      <c r="D2" s="38"/>
      <c r="E2" s="38"/>
      <c r="F2" s="38"/>
      <c r="G2" s="38"/>
      <c r="H2" s="38"/>
      <c r="I2" s="38"/>
    </row>
    <row r="3" spans="1:13" x14ac:dyDescent="0.35">
      <c r="A3" s="38"/>
      <c r="B3" s="38"/>
      <c r="C3" s="38"/>
      <c r="D3" s="38"/>
      <c r="E3" s="38"/>
      <c r="F3" s="38"/>
      <c r="G3" s="38"/>
      <c r="H3" s="38"/>
      <c r="I3" s="38"/>
    </row>
    <row r="5" spans="1:13" x14ac:dyDescent="0.35">
      <c r="C5" s="10"/>
      <c r="D5" s="10"/>
      <c r="E5" s="11" t="s">
        <v>3</v>
      </c>
      <c r="F5" s="11" t="s">
        <v>59</v>
      </c>
    </row>
    <row r="6" spans="1:13" x14ac:dyDescent="0.35">
      <c r="C6" s="10" t="s">
        <v>60</v>
      </c>
      <c r="D6" s="10"/>
      <c r="E6" s="10">
        <f>AVERAGE(tab_d[Amount])</f>
        <v>4136.2299999999996</v>
      </c>
      <c r="F6" s="10">
        <f>AVERAGE(tab_d[Units])</f>
        <v>152.19999999999999</v>
      </c>
    </row>
    <row r="7" spans="1:13" x14ac:dyDescent="0.35">
      <c r="C7" s="10"/>
      <c r="D7" s="10"/>
      <c r="E7" s="10"/>
      <c r="F7" s="10"/>
    </row>
    <row r="8" spans="1:13" x14ac:dyDescent="0.35">
      <c r="C8" s="10" t="s">
        <v>61</v>
      </c>
      <c r="D8" s="10"/>
      <c r="E8" s="10">
        <f>MEDIAN(tab_d[Amount])</f>
        <v>3437</v>
      </c>
      <c r="F8" s="10">
        <f>MEDIAN(tab_d[Units])</f>
        <v>124.5</v>
      </c>
      <c r="I8" s="39" t="s">
        <v>62</v>
      </c>
      <c r="J8" s="40"/>
      <c r="K8" s="40"/>
    </row>
    <row r="9" spans="1:13" x14ac:dyDescent="0.35">
      <c r="C9" s="10"/>
      <c r="D9" s="10"/>
      <c r="E9" s="10"/>
      <c r="F9" s="10"/>
      <c r="I9" s="10"/>
      <c r="J9" s="10"/>
      <c r="K9" s="10"/>
    </row>
    <row r="10" spans="1:13" x14ac:dyDescent="0.35">
      <c r="C10" s="10" t="s">
        <v>63</v>
      </c>
      <c r="D10" s="10"/>
      <c r="E10" s="10">
        <f>MIN(tab_d[Amount])</f>
        <v>0</v>
      </c>
      <c r="F10" s="10">
        <f>MIN(tab_d[Units])</f>
        <v>0</v>
      </c>
      <c r="I10" s="10"/>
      <c r="J10" s="11" t="s">
        <v>3</v>
      </c>
      <c r="K10" s="11" t="s">
        <v>4</v>
      </c>
      <c r="M10" s="4"/>
    </row>
    <row r="11" spans="1:13" x14ac:dyDescent="0.35">
      <c r="C11" s="10"/>
      <c r="D11" s="10"/>
      <c r="E11" s="10"/>
      <c r="F11" s="10"/>
      <c r="I11" s="10"/>
      <c r="J11" s="10"/>
      <c r="K11" s="10"/>
    </row>
    <row r="12" spans="1:13" x14ac:dyDescent="0.35">
      <c r="C12" s="10" t="s">
        <v>64</v>
      </c>
      <c r="D12" s="10"/>
      <c r="E12" s="10">
        <f>MAX(tab_d[Amount])</f>
        <v>16184</v>
      </c>
      <c r="F12" s="10">
        <f>MAX(tab_d[Units])</f>
        <v>525</v>
      </c>
      <c r="I12" s="10" t="s">
        <v>65</v>
      </c>
      <c r="J12" s="10">
        <f>QUARTILE(tab_d[Amount],1)</f>
        <v>1652</v>
      </c>
      <c r="K12" s="10">
        <f>QUARTILE(tab_d[Units],1)</f>
        <v>54</v>
      </c>
    </row>
    <row r="13" spans="1:13" x14ac:dyDescent="0.35">
      <c r="C13" s="10"/>
      <c r="D13" s="10"/>
      <c r="E13" s="10"/>
      <c r="F13" s="10"/>
      <c r="I13" s="10"/>
      <c r="J13" s="10"/>
      <c r="K13" s="10"/>
    </row>
    <row r="14" spans="1:13" x14ac:dyDescent="0.35">
      <c r="C14" s="10" t="s">
        <v>66</v>
      </c>
      <c r="D14" s="10"/>
      <c r="E14" s="10">
        <f>E12-E10</f>
        <v>16184</v>
      </c>
      <c r="F14" s="10">
        <f>F12-F10</f>
        <v>525</v>
      </c>
      <c r="I14" s="10" t="s">
        <v>67</v>
      </c>
      <c r="J14" s="10">
        <f>QUARTILE(tab_d[Amount],3)</f>
        <v>6179.25</v>
      </c>
      <c r="K14" s="10">
        <f>QUARTILE(tab_d[Units],3)</f>
        <v>220.5</v>
      </c>
    </row>
    <row r="15" spans="1:13" x14ac:dyDescent="0.35">
      <c r="I15" s="10"/>
      <c r="J15" s="10"/>
      <c r="K15" s="10"/>
    </row>
    <row r="16" spans="1:13" x14ac:dyDescent="0.35">
      <c r="I16" s="10" t="s">
        <v>68</v>
      </c>
      <c r="J16" s="10">
        <f>J14-J12</f>
        <v>4527.25</v>
      </c>
      <c r="K16" s="10">
        <f>K14-K12</f>
        <v>166.5</v>
      </c>
    </row>
    <row r="17" spans="9:11" x14ac:dyDescent="0.35">
      <c r="I17" s="10"/>
      <c r="J17" s="10"/>
      <c r="K17" s="10"/>
    </row>
    <row r="18" spans="9:11" x14ac:dyDescent="0.35">
      <c r="I18" s="10"/>
      <c r="J18" s="10"/>
      <c r="K18" s="10"/>
    </row>
    <row r="19" spans="9:11" x14ac:dyDescent="0.35">
      <c r="I19" s="10"/>
      <c r="J19" s="10"/>
      <c r="K19" s="10"/>
    </row>
    <row r="20" spans="9:11" x14ac:dyDescent="0.35">
      <c r="I20" s="10" t="s">
        <v>69</v>
      </c>
      <c r="J20" s="10">
        <f>J12-(1.5*J16)</f>
        <v>-5138.875</v>
      </c>
      <c r="K20" s="10">
        <f>K12-(1.5*K16)</f>
        <v>-195.75</v>
      </c>
    </row>
    <row r="21" spans="9:11" x14ac:dyDescent="0.35">
      <c r="I21" s="10" t="s">
        <v>70</v>
      </c>
      <c r="J21" s="10">
        <f>J14+(1.5*J16)</f>
        <v>12970.125</v>
      </c>
      <c r="K21" s="10">
        <f>K14+(1.5*K16)</f>
        <v>470.25</v>
      </c>
    </row>
  </sheetData>
  <mergeCells count="2">
    <mergeCell ref="A1:I3"/>
    <mergeCell ref="I8:K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E8B0-F4A1-4812-902F-5F6493705BF4}">
  <dimension ref="A1:M309"/>
  <sheetViews>
    <sheetView workbookViewId="0">
      <selection activeCell="H7" sqref="H7"/>
    </sheetView>
  </sheetViews>
  <sheetFormatPr defaultRowHeight="14.5" x14ac:dyDescent="0.35"/>
  <cols>
    <col min="1" max="1" width="12.81640625" customWidth="1"/>
    <col min="2" max="2" width="17.453125" customWidth="1"/>
    <col min="3" max="3" width="16.7265625" customWidth="1"/>
    <col min="4" max="4" width="18.453125" customWidth="1"/>
    <col min="5" max="5" width="21.81640625" customWidth="1"/>
    <col min="8" max="8" width="11.7265625" customWidth="1"/>
    <col min="9" max="9" width="11.1796875" customWidth="1"/>
    <col min="10" max="10" width="11.453125" customWidth="1"/>
  </cols>
  <sheetData>
    <row r="1" spans="1:13" x14ac:dyDescent="0.35">
      <c r="A1" s="37" t="s">
        <v>71</v>
      </c>
      <c r="B1" s="41"/>
      <c r="C1" s="41"/>
      <c r="D1" s="41"/>
      <c r="E1" s="41"/>
      <c r="F1" s="41"/>
      <c r="G1" s="41"/>
      <c r="H1" s="41"/>
      <c r="I1" s="41"/>
      <c r="J1" s="41"/>
      <c r="K1" s="41"/>
      <c r="L1" s="41"/>
      <c r="M1" s="41"/>
    </row>
    <row r="2" spans="1:13" x14ac:dyDescent="0.35">
      <c r="A2" s="41"/>
      <c r="B2" s="41"/>
      <c r="C2" s="41"/>
      <c r="D2" s="41"/>
      <c r="E2" s="41"/>
      <c r="F2" s="41"/>
      <c r="G2" s="41"/>
      <c r="H2" s="41"/>
      <c r="I2" s="41"/>
      <c r="J2" s="41"/>
      <c r="K2" s="41"/>
      <c r="L2" s="41"/>
      <c r="M2" s="41"/>
    </row>
    <row r="3" spans="1:13" x14ac:dyDescent="0.35">
      <c r="A3" s="41"/>
      <c r="B3" s="41"/>
      <c r="C3" s="41"/>
      <c r="D3" s="41"/>
      <c r="E3" s="41"/>
      <c r="F3" s="41"/>
      <c r="G3" s="41"/>
      <c r="H3" s="41"/>
      <c r="I3" s="41"/>
      <c r="J3" s="41"/>
      <c r="K3" s="41"/>
      <c r="L3" s="41"/>
      <c r="M3" s="41"/>
    </row>
    <row r="5" spans="1:13" x14ac:dyDescent="0.35">
      <c r="A5" s="42" t="s">
        <v>72</v>
      </c>
      <c r="B5" s="43"/>
      <c r="C5" s="43"/>
      <c r="D5" s="43"/>
      <c r="E5" s="43"/>
      <c r="F5" s="43"/>
    </row>
    <row r="6" spans="1:13" ht="14.5" customHeight="1" x14ac:dyDescent="0.35">
      <c r="A6" s="43"/>
      <c r="B6" s="43"/>
      <c r="C6" s="43"/>
      <c r="D6" s="43"/>
      <c r="E6" s="43"/>
      <c r="F6" s="43"/>
    </row>
    <row r="9" spans="1:13" x14ac:dyDescent="0.35">
      <c r="A9" s="4" t="s">
        <v>0</v>
      </c>
      <c r="B9" s="4" t="s">
        <v>1</v>
      </c>
      <c r="C9" s="4" t="s">
        <v>2</v>
      </c>
      <c r="D9" s="8" t="s">
        <v>3</v>
      </c>
      <c r="E9" s="8" t="s">
        <v>4</v>
      </c>
      <c r="H9" s="4"/>
      <c r="I9" s="4"/>
      <c r="J9" s="4"/>
      <c r="K9" s="8"/>
      <c r="L9" s="8"/>
    </row>
    <row r="10" spans="1:13" x14ac:dyDescent="0.35">
      <c r="A10" t="s">
        <v>35</v>
      </c>
      <c r="B10" t="s">
        <v>18</v>
      </c>
      <c r="C10" t="s">
        <v>41</v>
      </c>
      <c r="D10" s="2">
        <v>16184</v>
      </c>
      <c r="E10" s="3">
        <v>39</v>
      </c>
      <c r="K10" s="2"/>
      <c r="L10" s="3"/>
    </row>
    <row r="11" spans="1:13" x14ac:dyDescent="0.35">
      <c r="A11" t="s">
        <v>35</v>
      </c>
      <c r="B11" t="s">
        <v>43</v>
      </c>
      <c r="C11" t="s">
        <v>46</v>
      </c>
      <c r="D11" s="2">
        <v>15610</v>
      </c>
      <c r="E11" s="3">
        <v>339</v>
      </c>
      <c r="K11" s="2"/>
      <c r="L11" s="3"/>
    </row>
    <row r="12" spans="1:13" x14ac:dyDescent="0.35">
      <c r="A12" t="s">
        <v>14</v>
      </c>
      <c r="B12" t="s">
        <v>43</v>
      </c>
      <c r="C12" t="s">
        <v>54</v>
      </c>
      <c r="D12" s="2">
        <v>14329</v>
      </c>
      <c r="E12" s="3">
        <v>150</v>
      </c>
      <c r="K12" s="2"/>
      <c r="L12" s="3"/>
    </row>
    <row r="13" spans="1:13" x14ac:dyDescent="0.35">
      <c r="A13" t="s">
        <v>35</v>
      </c>
      <c r="B13" t="s">
        <v>11</v>
      </c>
      <c r="C13" t="s">
        <v>45</v>
      </c>
      <c r="D13" s="2">
        <v>13391</v>
      </c>
      <c r="E13" s="3">
        <v>201</v>
      </c>
      <c r="K13" s="2"/>
      <c r="L13" s="3"/>
    </row>
    <row r="14" spans="1:13" x14ac:dyDescent="0.35">
      <c r="A14" t="s">
        <v>50</v>
      </c>
      <c r="B14" t="s">
        <v>22</v>
      </c>
      <c r="C14" t="s">
        <v>25</v>
      </c>
      <c r="D14" s="2">
        <v>12950</v>
      </c>
      <c r="E14" s="3">
        <v>30</v>
      </c>
      <c r="K14" s="2"/>
      <c r="L14" s="3"/>
    </row>
    <row r="15" spans="1:13" x14ac:dyDescent="0.35">
      <c r="A15" t="s">
        <v>6</v>
      </c>
      <c r="B15" t="s">
        <v>11</v>
      </c>
      <c r="C15" t="s">
        <v>12</v>
      </c>
      <c r="D15" s="2">
        <v>12348</v>
      </c>
      <c r="E15" s="3">
        <v>234</v>
      </c>
      <c r="K15" s="2"/>
      <c r="L15" s="3"/>
    </row>
    <row r="16" spans="1:13" x14ac:dyDescent="0.35">
      <c r="A16" t="s">
        <v>37</v>
      </c>
      <c r="B16" t="s">
        <v>7</v>
      </c>
      <c r="C16" t="s">
        <v>19</v>
      </c>
      <c r="D16" s="2">
        <v>11571</v>
      </c>
      <c r="E16" s="3">
        <v>138</v>
      </c>
      <c r="K16" s="2"/>
      <c r="L16" s="3"/>
    </row>
    <row r="17" spans="1:12" x14ac:dyDescent="0.35">
      <c r="A17" t="s">
        <v>14</v>
      </c>
      <c r="B17" t="s">
        <v>18</v>
      </c>
      <c r="C17" t="s">
        <v>53</v>
      </c>
      <c r="D17" s="2">
        <v>11522</v>
      </c>
      <c r="E17" s="3">
        <v>204</v>
      </c>
      <c r="K17" s="2"/>
      <c r="L17" s="3"/>
    </row>
    <row r="18" spans="1:12" x14ac:dyDescent="0.35">
      <c r="A18" t="s">
        <v>37</v>
      </c>
      <c r="B18" t="s">
        <v>18</v>
      </c>
      <c r="C18" t="s">
        <v>41</v>
      </c>
      <c r="D18" s="2">
        <v>11417</v>
      </c>
      <c r="E18" s="3">
        <v>21</v>
      </c>
      <c r="K18" s="2"/>
      <c r="L18" s="3"/>
    </row>
    <row r="19" spans="1:12" x14ac:dyDescent="0.35">
      <c r="A19" t="s">
        <v>17</v>
      </c>
      <c r="B19" t="s">
        <v>18</v>
      </c>
      <c r="C19" t="s">
        <v>42</v>
      </c>
      <c r="D19" s="2">
        <v>10311</v>
      </c>
      <c r="E19" s="3">
        <v>231</v>
      </c>
      <c r="K19" s="2"/>
      <c r="L19" s="3"/>
    </row>
    <row r="20" spans="1:12" x14ac:dyDescent="0.35">
      <c r="A20" t="s">
        <v>17</v>
      </c>
      <c r="B20" t="s">
        <v>18</v>
      </c>
      <c r="C20" t="s">
        <v>12</v>
      </c>
      <c r="D20" s="2">
        <v>10304</v>
      </c>
      <c r="E20" s="3">
        <v>84</v>
      </c>
      <c r="K20" s="2"/>
      <c r="L20" s="3"/>
    </row>
    <row r="21" spans="1:12" x14ac:dyDescent="0.35">
      <c r="A21" t="s">
        <v>32</v>
      </c>
      <c r="B21" t="s">
        <v>27</v>
      </c>
      <c r="C21" t="s">
        <v>8</v>
      </c>
      <c r="D21" s="2">
        <v>10129</v>
      </c>
      <c r="E21" s="3">
        <v>312</v>
      </c>
      <c r="K21" s="2"/>
      <c r="L21" s="3"/>
    </row>
    <row r="22" spans="1:12" x14ac:dyDescent="0.35">
      <c r="A22" t="s">
        <v>21</v>
      </c>
      <c r="B22" t="s">
        <v>18</v>
      </c>
      <c r="C22" t="s">
        <v>15</v>
      </c>
      <c r="D22" s="2">
        <v>10073</v>
      </c>
      <c r="E22" s="3">
        <v>120</v>
      </c>
      <c r="K22" s="2"/>
      <c r="L22" s="3"/>
    </row>
    <row r="23" spans="1:12" x14ac:dyDescent="0.35">
      <c r="A23" t="s">
        <v>37</v>
      </c>
      <c r="B23" t="s">
        <v>7</v>
      </c>
      <c r="C23" t="s">
        <v>39</v>
      </c>
      <c r="D23" s="2">
        <v>9926</v>
      </c>
      <c r="E23" s="3">
        <v>201</v>
      </c>
      <c r="K23" s="2"/>
      <c r="L23" s="3"/>
    </row>
    <row r="24" spans="1:12" x14ac:dyDescent="0.35">
      <c r="A24" t="s">
        <v>32</v>
      </c>
      <c r="B24" t="s">
        <v>7</v>
      </c>
      <c r="C24" t="s">
        <v>30</v>
      </c>
      <c r="D24" s="2">
        <v>9835</v>
      </c>
      <c r="E24" s="3">
        <v>207</v>
      </c>
      <c r="K24" s="2"/>
      <c r="L24" s="3"/>
    </row>
    <row r="25" spans="1:12" x14ac:dyDescent="0.35">
      <c r="A25" t="s">
        <v>6</v>
      </c>
      <c r="B25" t="s">
        <v>18</v>
      </c>
      <c r="C25" t="s">
        <v>25</v>
      </c>
      <c r="D25" s="2">
        <v>9772</v>
      </c>
      <c r="E25" s="3">
        <v>90</v>
      </c>
      <c r="K25" s="2"/>
      <c r="L25" s="3"/>
    </row>
    <row r="26" spans="1:12" x14ac:dyDescent="0.35">
      <c r="A26" t="s">
        <v>10</v>
      </c>
      <c r="B26" t="s">
        <v>7</v>
      </c>
      <c r="C26" t="s">
        <v>45</v>
      </c>
      <c r="D26" s="2">
        <v>9709</v>
      </c>
      <c r="E26" s="3">
        <v>30</v>
      </c>
      <c r="K26" s="2"/>
      <c r="L26" s="3"/>
    </row>
    <row r="27" spans="1:12" x14ac:dyDescent="0.35">
      <c r="A27" t="s">
        <v>10</v>
      </c>
      <c r="B27" t="s">
        <v>22</v>
      </c>
      <c r="C27" t="s">
        <v>19</v>
      </c>
      <c r="D27" s="2">
        <v>9660</v>
      </c>
      <c r="E27" s="3">
        <v>27</v>
      </c>
      <c r="K27" s="2"/>
      <c r="L27" s="3"/>
    </row>
    <row r="28" spans="1:12" x14ac:dyDescent="0.35">
      <c r="A28" t="s">
        <v>17</v>
      </c>
      <c r="B28" t="s">
        <v>18</v>
      </c>
      <c r="C28" t="s">
        <v>19</v>
      </c>
      <c r="D28" s="2">
        <v>9632</v>
      </c>
      <c r="E28" s="3">
        <v>288</v>
      </c>
      <c r="K28" s="2"/>
      <c r="L28" s="3"/>
    </row>
    <row r="29" spans="1:12" x14ac:dyDescent="0.35">
      <c r="A29" t="s">
        <v>14</v>
      </c>
      <c r="B29" t="s">
        <v>27</v>
      </c>
      <c r="C29" t="s">
        <v>25</v>
      </c>
      <c r="D29" s="2">
        <v>9506</v>
      </c>
      <c r="E29" s="3">
        <v>87</v>
      </c>
      <c r="K29" s="2"/>
      <c r="L29" s="3"/>
    </row>
    <row r="30" spans="1:12" x14ac:dyDescent="0.35">
      <c r="A30" t="s">
        <v>37</v>
      </c>
      <c r="B30" t="s">
        <v>22</v>
      </c>
      <c r="C30" t="s">
        <v>46</v>
      </c>
      <c r="D30" s="2">
        <v>9443</v>
      </c>
      <c r="E30" s="3">
        <v>162</v>
      </c>
      <c r="K30" s="2"/>
      <c r="L30" s="3"/>
    </row>
    <row r="31" spans="1:12" x14ac:dyDescent="0.35">
      <c r="A31" t="s">
        <v>38</v>
      </c>
      <c r="B31" t="s">
        <v>18</v>
      </c>
      <c r="C31" t="s">
        <v>41</v>
      </c>
      <c r="D31" s="2">
        <v>9198</v>
      </c>
      <c r="E31" s="3">
        <v>36</v>
      </c>
      <c r="K31" s="2"/>
      <c r="L31" s="3"/>
    </row>
    <row r="32" spans="1:12" x14ac:dyDescent="0.35">
      <c r="A32" t="s">
        <v>14</v>
      </c>
      <c r="B32" t="s">
        <v>18</v>
      </c>
      <c r="C32" t="s">
        <v>8</v>
      </c>
      <c r="D32" s="2">
        <v>9051</v>
      </c>
      <c r="E32" s="3">
        <v>57</v>
      </c>
      <c r="K32" s="2"/>
      <c r="L32" s="3"/>
    </row>
    <row r="33" spans="1:12" x14ac:dyDescent="0.35">
      <c r="A33" t="s">
        <v>6</v>
      </c>
      <c r="B33" t="s">
        <v>7</v>
      </c>
      <c r="C33" t="s">
        <v>44</v>
      </c>
      <c r="D33" s="2">
        <v>9002</v>
      </c>
      <c r="E33" s="3">
        <v>72</v>
      </c>
      <c r="K33" s="2"/>
      <c r="L33" s="3"/>
    </row>
    <row r="34" spans="1:12" x14ac:dyDescent="0.35">
      <c r="A34" t="s">
        <v>10</v>
      </c>
      <c r="B34" t="s">
        <v>22</v>
      </c>
      <c r="C34" t="s">
        <v>28</v>
      </c>
      <c r="D34" s="2">
        <v>8890</v>
      </c>
      <c r="E34" s="3">
        <v>210</v>
      </c>
      <c r="K34" s="2"/>
      <c r="L34" s="3"/>
    </row>
    <row r="35" spans="1:12" x14ac:dyDescent="0.35">
      <c r="A35" t="s">
        <v>6</v>
      </c>
      <c r="B35" t="s">
        <v>11</v>
      </c>
      <c r="C35" t="s">
        <v>25</v>
      </c>
      <c r="D35" s="2">
        <v>8869</v>
      </c>
      <c r="E35" s="3">
        <v>432</v>
      </c>
      <c r="K35" s="2"/>
      <c r="L35" s="3"/>
    </row>
    <row r="36" spans="1:12" x14ac:dyDescent="0.35">
      <c r="A36" t="s">
        <v>32</v>
      </c>
      <c r="B36" t="s">
        <v>43</v>
      </c>
      <c r="C36" t="s">
        <v>51</v>
      </c>
      <c r="D36" s="2">
        <v>8862</v>
      </c>
      <c r="E36" s="3">
        <v>189</v>
      </c>
      <c r="K36" s="2"/>
      <c r="L36" s="3"/>
    </row>
    <row r="37" spans="1:12" x14ac:dyDescent="0.35">
      <c r="A37" t="s">
        <v>38</v>
      </c>
      <c r="B37" t="s">
        <v>27</v>
      </c>
      <c r="C37" t="s">
        <v>52</v>
      </c>
      <c r="D37" s="2">
        <v>8841</v>
      </c>
      <c r="E37" s="3">
        <v>303</v>
      </c>
      <c r="K37" s="2"/>
      <c r="L37" s="3"/>
    </row>
    <row r="38" spans="1:12" x14ac:dyDescent="0.35">
      <c r="A38" t="s">
        <v>35</v>
      </c>
      <c r="B38" t="s">
        <v>7</v>
      </c>
      <c r="C38" t="s">
        <v>23</v>
      </c>
      <c r="D38" s="2">
        <v>8813</v>
      </c>
      <c r="E38" s="3">
        <v>21</v>
      </c>
      <c r="K38" s="2"/>
      <c r="L38" s="3"/>
    </row>
    <row r="39" spans="1:12" x14ac:dyDescent="0.35">
      <c r="A39" t="s">
        <v>14</v>
      </c>
      <c r="B39" t="s">
        <v>43</v>
      </c>
      <c r="C39" t="s">
        <v>46</v>
      </c>
      <c r="D39" s="2">
        <v>8463</v>
      </c>
      <c r="E39" s="3">
        <v>492</v>
      </c>
      <c r="K39" s="2"/>
      <c r="L39" s="3"/>
    </row>
    <row r="40" spans="1:12" x14ac:dyDescent="0.35">
      <c r="A40" t="s">
        <v>32</v>
      </c>
      <c r="B40" t="s">
        <v>18</v>
      </c>
      <c r="C40" t="s">
        <v>30</v>
      </c>
      <c r="D40" s="2">
        <v>8435</v>
      </c>
      <c r="E40" s="3">
        <v>42</v>
      </c>
      <c r="K40" s="2"/>
      <c r="L40" s="3"/>
    </row>
    <row r="41" spans="1:12" x14ac:dyDescent="0.35">
      <c r="A41" t="s">
        <v>37</v>
      </c>
      <c r="B41" t="s">
        <v>18</v>
      </c>
      <c r="C41" t="s">
        <v>44</v>
      </c>
      <c r="D41" s="2">
        <v>8211</v>
      </c>
      <c r="E41" s="3">
        <v>75</v>
      </c>
      <c r="K41" s="2"/>
      <c r="L41" s="3"/>
    </row>
    <row r="42" spans="1:12" x14ac:dyDescent="0.35">
      <c r="A42" t="s">
        <v>14</v>
      </c>
      <c r="B42" t="s">
        <v>43</v>
      </c>
      <c r="C42" t="s">
        <v>48</v>
      </c>
      <c r="D42" s="2">
        <v>8155</v>
      </c>
      <c r="E42" s="3">
        <v>90</v>
      </c>
      <c r="K42" s="2"/>
      <c r="L42" s="3"/>
    </row>
    <row r="43" spans="1:12" x14ac:dyDescent="0.35">
      <c r="A43" t="s">
        <v>21</v>
      </c>
      <c r="B43" t="s">
        <v>43</v>
      </c>
      <c r="C43" t="s">
        <v>52</v>
      </c>
      <c r="D43" s="2">
        <v>8008</v>
      </c>
      <c r="E43" s="3">
        <v>456</v>
      </c>
      <c r="K43" s="2"/>
      <c r="L43" s="3"/>
    </row>
    <row r="44" spans="1:12" x14ac:dyDescent="0.35">
      <c r="A44" t="s">
        <v>17</v>
      </c>
      <c r="B44" t="s">
        <v>43</v>
      </c>
      <c r="C44" t="s">
        <v>25</v>
      </c>
      <c r="D44" s="2">
        <v>7847</v>
      </c>
      <c r="E44" s="3">
        <v>174</v>
      </c>
      <c r="K44" s="2"/>
      <c r="L44" s="3"/>
    </row>
    <row r="45" spans="1:12" x14ac:dyDescent="0.35">
      <c r="A45" t="s">
        <v>14</v>
      </c>
      <c r="B45" t="s">
        <v>11</v>
      </c>
      <c r="C45" t="s">
        <v>45</v>
      </c>
      <c r="D45" s="2">
        <v>7833</v>
      </c>
      <c r="E45" s="3">
        <v>243</v>
      </c>
      <c r="K45" s="2"/>
      <c r="L45" s="3"/>
    </row>
    <row r="46" spans="1:12" x14ac:dyDescent="0.35">
      <c r="A46" t="s">
        <v>37</v>
      </c>
      <c r="B46" t="s">
        <v>22</v>
      </c>
      <c r="C46" t="s">
        <v>53</v>
      </c>
      <c r="D46" s="2">
        <v>7812</v>
      </c>
      <c r="E46" s="3">
        <v>81</v>
      </c>
      <c r="K46" s="2"/>
      <c r="L46" s="3"/>
    </row>
    <row r="47" spans="1:12" x14ac:dyDescent="0.35">
      <c r="A47" t="s">
        <v>38</v>
      </c>
      <c r="B47" t="s">
        <v>43</v>
      </c>
      <c r="C47" t="s">
        <v>12</v>
      </c>
      <c r="D47" s="2">
        <v>7777</v>
      </c>
      <c r="E47" s="3">
        <v>504</v>
      </c>
      <c r="K47" s="2"/>
      <c r="L47" s="3"/>
    </row>
    <row r="48" spans="1:12" x14ac:dyDescent="0.35">
      <c r="A48" t="s">
        <v>32</v>
      </c>
      <c r="B48" t="s">
        <v>43</v>
      </c>
      <c r="C48" t="s">
        <v>39</v>
      </c>
      <c r="D48" s="2">
        <v>7777</v>
      </c>
      <c r="E48" s="3">
        <v>39</v>
      </c>
      <c r="K48" s="2"/>
      <c r="L48" s="3"/>
    </row>
    <row r="49" spans="1:12" x14ac:dyDescent="0.35">
      <c r="A49" t="s">
        <v>21</v>
      </c>
      <c r="B49" t="s">
        <v>7</v>
      </c>
      <c r="C49" t="s">
        <v>28</v>
      </c>
      <c r="D49" s="2">
        <v>7693</v>
      </c>
      <c r="E49" s="3">
        <v>87</v>
      </c>
      <c r="K49" s="2"/>
      <c r="L49" s="3"/>
    </row>
    <row r="50" spans="1:12" x14ac:dyDescent="0.35">
      <c r="A50" t="s">
        <v>6</v>
      </c>
      <c r="B50" t="s">
        <v>7</v>
      </c>
      <c r="C50" t="s">
        <v>47</v>
      </c>
      <c r="D50" s="2">
        <v>7693</v>
      </c>
      <c r="E50" s="3">
        <v>21</v>
      </c>
      <c r="K50" s="2"/>
      <c r="L50" s="3"/>
    </row>
    <row r="51" spans="1:12" x14ac:dyDescent="0.35">
      <c r="A51" t="s">
        <v>37</v>
      </c>
      <c r="B51" t="s">
        <v>22</v>
      </c>
      <c r="C51" t="s">
        <v>49</v>
      </c>
      <c r="D51" s="2">
        <v>7651</v>
      </c>
      <c r="E51" s="3">
        <v>213</v>
      </c>
      <c r="K51" s="2"/>
      <c r="L51" s="3"/>
    </row>
    <row r="52" spans="1:12" x14ac:dyDescent="0.35">
      <c r="A52" t="s">
        <v>37</v>
      </c>
      <c r="B52" t="s">
        <v>43</v>
      </c>
      <c r="C52" t="s">
        <v>47</v>
      </c>
      <c r="D52" s="2">
        <v>7511</v>
      </c>
      <c r="E52" s="3">
        <v>120</v>
      </c>
      <c r="K52" s="2"/>
      <c r="L52" s="3"/>
    </row>
    <row r="53" spans="1:12" x14ac:dyDescent="0.35">
      <c r="A53" t="s">
        <v>35</v>
      </c>
      <c r="B53" t="s">
        <v>27</v>
      </c>
      <c r="C53" t="s">
        <v>23</v>
      </c>
      <c r="D53" s="2">
        <v>7483</v>
      </c>
      <c r="E53" s="3">
        <v>45</v>
      </c>
      <c r="K53" s="2"/>
      <c r="L53" s="3"/>
    </row>
    <row r="54" spans="1:12" x14ac:dyDescent="0.35">
      <c r="A54" t="s">
        <v>17</v>
      </c>
      <c r="B54" t="s">
        <v>11</v>
      </c>
      <c r="C54" t="s">
        <v>54</v>
      </c>
      <c r="D54" s="2">
        <v>7455</v>
      </c>
      <c r="E54" s="3">
        <v>216</v>
      </c>
      <c r="K54" s="2"/>
      <c r="L54" s="3"/>
    </row>
    <row r="55" spans="1:12" x14ac:dyDescent="0.35">
      <c r="A55" t="s">
        <v>21</v>
      </c>
      <c r="B55" t="s">
        <v>27</v>
      </c>
      <c r="C55" t="s">
        <v>49</v>
      </c>
      <c r="D55" s="2">
        <v>7322</v>
      </c>
      <c r="E55" s="3">
        <v>36</v>
      </c>
      <c r="K55" s="2"/>
      <c r="L55" s="3"/>
    </row>
    <row r="56" spans="1:12" x14ac:dyDescent="0.35">
      <c r="A56" t="s">
        <v>38</v>
      </c>
      <c r="B56" t="s">
        <v>7</v>
      </c>
      <c r="C56" t="s">
        <v>54</v>
      </c>
      <c r="D56" s="2">
        <v>7308</v>
      </c>
      <c r="E56" s="3">
        <v>327</v>
      </c>
      <c r="K56" s="2"/>
      <c r="L56" s="3"/>
    </row>
    <row r="57" spans="1:12" x14ac:dyDescent="0.35">
      <c r="A57" t="s">
        <v>35</v>
      </c>
      <c r="B57" t="s">
        <v>43</v>
      </c>
      <c r="C57" t="s">
        <v>45</v>
      </c>
      <c r="D57" s="2">
        <v>7280</v>
      </c>
      <c r="E57" s="3">
        <v>201</v>
      </c>
      <c r="K57" s="2"/>
      <c r="L57" s="3"/>
    </row>
    <row r="58" spans="1:12" x14ac:dyDescent="0.35">
      <c r="A58" t="s">
        <v>14</v>
      </c>
      <c r="B58" t="s">
        <v>7</v>
      </c>
      <c r="C58" t="s">
        <v>46</v>
      </c>
      <c r="D58" s="2">
        <v>7273</v>
      </c>
      <c r="E58" s="3">
        <v>96</v>
      </c>
      <c r="K58" s="2"/>
      <c r="L58" s="3"/>
    </row>
    <row r="59" spans="1:12" x14ac:dyDescent="0.35">
      <c r="A59" t="s">
        <v>38</v>
      </c>
      <c r="B59" t="s">
        <v>43</v>
      </c>
      <c r="C59" t="s">
        <v>33</v>
      </c>
      <c r="D59" s="2">
        <v>7259</v>
      </c>
      <c r="E59" s="3">
        <v>276</v>
      </c>
      <c r="K59" s="2"/>
      <c r="L59" s="3"/>
    </row>
    <row r="60" spans="1:12" x14ac:dyDescent="0.35">
      <c r="A60" t="s">
        <v>35</v>
      </c>
      <c r="B60" t="s">
        <v>27</v>
      </c>
      <c r="C60" t="s">
        <v>42</v>
      </c>
      <c r="D60" s="2">
        <v>7189</v>
      </c>
      <c r="E60" s="3">
        <v>54</v>
      </c>
      <c r="K60" s="2"/>
      <c r="L60" s="3"/>
    </row>
    <row r="61" spans="1:12" x14ac:dyDescent="0.35">
      <c r="A61" t="s">
        <v>10</v>
      </c>
      <c r="B61" t="s">
        <v>22</v>
      </c>
      <c r="C61" t="s">
        <v>8</v>
      </c>
      <c r="D61" s="2">
        <v>7021</v>
      </c>
      <c r="E61" s="3">
        <v>183</v>
      </c>
      <c r="K61" s="2"/>
      <c r="L61" s="3"/>
    </row>
    <row r="62" spans="1:12" x14ac:dyDescent="0.35">
      <c r="A62" t="s">
        <v>35</v>
      </c>
      <c r="B62" t="s">
        <v>43</v>
      </c>
      <c r="C62" t="s">
        <v>53</v>
      </c>
      <c r="D62" s="2">
        <v>6986</v>
      </c>
      <c r="E62" s="3">
        <v>21</v>
      </c>
      <c r="K62" s="2"/>
      <c r="L62" s="3"/>
    </row>
    <row r="63" spans="1:12" x14ac:dyDescent="0.35">
      <c r="A63" t="s">
        <v>35</v>
      </c>
      <c r="B63" t="s">
        <v>22</v>
      </c>
      <c r="C63" t="s">
        <v>30</v>
      </c>
      <c r="D63" s="2">
        <v>6909</v>
      </c>
      <c r="E63" s="3">
        <v>81</v>
      </c>
      <c r="K63" s="2"/>
      <c r="L63" s="3"/>
    </row>
    <row r="64" spans="1:12" x14ac:dyDescent="0.35">
      <c r="A64" t="s">
        <v>50</v>
      </c>
      <c r="B64" t="s">
        <v>27</v>
      </c>
      <c r="C64" t="s">
        <v>15</v>
      </c>
      <c r="D64" s="2">
        <v>6860</v>
      </c>
      <c r="E64" s="3">
        <v>126</v>
      </c>
      <c r="K64" s="2"/>
      <c r="L64" s="3"/>
    </row>
    <row r="65" spans="1:12" x14ac:dyDescent="0.35">
      <c r="A65" t="s">
        <v>6</v>
      </c>
      <c r="B65" t="s">
        <v>11</v>
      </c>
      <c r="C65" t="s">
        <v>30</v>
      </c>
      <c r="D65" s="2">
        <v>6853</v>
      </c>
      <c r="E65" s="3">
        <v>372</v>
      </c>
      <c r="K65" s="2"/>
      <c r="L65" s="3"/>
    </row>
    <row r="66" spans="1:12" x14ac:dyDescent="0.35">
      <c r="A66" t="s">
        <v>14</v>
      </c>
      <c r="B66" t="s">
        <v>43</v>
      </c>
      <c r="C66" t="s">
        <v>49</v>
      </c>
      <c r="D66" s="2">
        <v>6832</v>
      </c>
      <c r="E66" s="3">
        <v>27</v>
      </c>
      <c r="K66" s="2"/>
      <c r="L66" s="3"/>
    </row>
    <row r="67" spans="1:12" x14ac:dyDescent="0.35">
      <c r="A67" t="s">
        <v>21</v>
      </c>
      <c r="B67" t="s">
        <v>7</v>
      </c>
      <c r="C67" t="s">
        <v>52</v>
      </c>
      <c r="D67" s="2">
        <v>6818</v>
      </c>
      <c r="E67" s="3">
        <v>6</v>
      </c>
      <c r="K67" s="2"/>
      <c r="L67" s="3"/>
    </row>
    <row r="68" spans="1:12" x14ac:dyDescent="0.35">
      <c r="A68" t="s">
        <v>32</v>
      </c>
      <c r="B68" t="s">
        <v>11</v>
      </c>
      <c r="C68" t="s">
        <v>8</v>
      </c>
      <c r="D68" s="2">
        <v>6755</v>
      </c>
      <c r="E68" s="3">
        <v>252</v>
      </c>
      <c r="K68" s="2"/>
      <c r="L68" s="3"/>
    </row>
    <row r="69" spans="1:12" x14ac:dyDescent="0.35">
      <c r="A69" t="s">
        <v>6</v>
      </c>
      <c r="B69" t="s">
        <v>43</v>
      </c>
      <c r="C69" t="s">
        <v>52</v>
      </c>
      <c r="D69" s="2">
        <v>6748</v>
      </c>
      <c r="E69" s="3">
        <v>48</v>
      </c>
      <c r="K69" s="2"/>
      <c r="L69" s="3"/>
    </row>
    <row r="70" spans="1:12" x14ac:dyDescent="0.35">
      <c r="A70" t="s">
        <v>21</v>
      </c>
      <c r="B70" t="s">
        <v>43</v>
      </c>
      <c r="C70" t="s">
        <v>12</v>
      </c>
      <c r="D70" s="2">
        <v>6734</v>
      </c>
      <c r="E70" s="3">
        <v>123</v>
      </c>
      <c r="K70" s="2"/>
      <c r="L70" s="3"/>
    </row>
    <row r="71" spans="1:12" x14ac:dyDescent="0.35">
      <c r="A71" t="s">
        <v>10</v>
      </c>
      <c r="B71" t="s">
        <v>11</v>
      </c>
      <c r="C71" t="s">
        <v>12</v>
      </c>
      <c r="D71" s="2">
        <v>6706</v>
      </c>
      <c r="E71" s="3">
        <v>459</v>
      </c>
      <c r="K71" s="2"/>
      <c r="L71" s="3"/>
    </row>
    <row r="72" spans="1:12" x14ac:dyDescent="0.35">
      <c r="A72" t="s">
        <v>50</v>
      </c>
      <c r="B72" t="s">
        <v>18</v>
      </c>
      <c r="C72" t="s">
        <v>12</v>
      </c>
      <c r="D72" s="2">
        <v>6657</v>
      </c>
      <c r="E72" s="3">
        <v>303</v>
      </c>
      <c r="K72" s="2"/>
      <c r="L72" s="3"/>
    </row>
    <row r="73" spans="1:12" x14ac:dyDescent="0.35">
      <c r="A73" t="s">
        <v>38</v>
      </c>
      <c r="B73" t="s">
        <v>11</v>
      </c>
      <c r="C73" t="s">
        <v>45</v>
      </c>
      <c r="D73" s="2">
        <v>6657</v>
      </c>
      <c r="E73" s="3">
        <v>276</v>
      </c>
      <c r="K73" s="2"/>
      <c r="L73" s="3"/>
    </row>
    <row r="74" spans="1:12" x14ac:dyDescent="0.35">
      <c r="A74" t="s">
        <v>32</v>
      </c>
      <c r="B74" t="s">
        <v>7</v>
      </c>
      <c r="C74" t="s">
        <v>33</v>
      </c>
      <c r="D74" s="2">
        <v>6608</v>
      </c>
      <c r="E74" s="3">
        <v>225</v>
      </c>
      <c r="K74" s="2"/>
      <c r="L74" s="3"/>
    </row>
    <row r="75" spans="1:12" x14ac:dyDescent="0.35">
      <c r="A75" t="s">
        <v>37</v>
      </c>
      <c r="B75" t="s">
        <v>27</v>
      </c>
      <c r="C75" t="s">
        <v>54</v>
      </c>
      <c r="D75" s="2">
        <v>6580</v>
      </c>
      <c r="E75" s="3">
        <v>183</v>
      </c>
      <c r="K75" s="2"/>
      <c r="L75" s="3"/>
    </row>
    <row r="76" spans="1:12" x14ac:dyDescent="0.35">
      <c r="A76" t="s">
        <v>32</v>
      </c>
      <c r="B76" t="s">
        <v>7</v>
      </c>
      <c r="C76" t="s">
        <v>8</v>
      </c>
      <c r="D76" s="2">
        <v>6454</v>
      </c>
      <c r="E76" s="3">
        <v>54</v>
      </c>
      <c r="K76" s="2"/>
      <c r="L76" s="3"/>
    </row>
    <row r="77" spans="1:12" x14ac:dyDescent="0.35">
      <c r="A77" t="s">
        <v>10</v>
      </c>
      <c r="B77" t="s">
        <v>27</v>
      </c>
      <c r="C77" t="s">
        <v>49</v>
      </c>
      <c r="D77" s="2">
        <v>6433</v>
      </c>
      <c r="E77" s="3">
        <v>78</v>
      </c>
      <c r="K77" s="2"/>
      <c r="L77" s="3"/>
    </row>
    <row r="78" spans="1:12" x14ac:dyDescent="0.35">
      <c r="A78" t="s">
        <v>17</v>
      </c>
      <c r="B78" t="s">
        <v>7</v>
      </c>
      <c r="C78" t="s">
        <v>51</v>
      </c>
      <c r="D78" s="2">
        <v>6398</v>
      </c>
      <c r="E78" s="3">
        <v>102</v>
      </c>
      <c r="K78" s="2"/>
      <c r="L78" s="3"/>
    </row>
    <row r="79" spans="1:12" x14ac:dyDescent="0.35">
      <c r="A79" t="s">
        <v>32</v>
      </c>
      <c r="B79" t="s">
        <v>7</v>
      </c>
      <c r="C79" t="s">
        <v>25</v>
      </c>
      <c r="D79" s="2">
        <v>6391</v>
      </c>
      <c r="E79" s="3">
        <v>48</v>
      </c>
      <c r="K79" s="2"/>
      <c r="L79" s="3"/>
    </row>
    <row r="80" spans="1:12" x14ac:dyDescent="0.35">
      <c r="A80" t="s">
        <v>6</v>
      </c>
      <c r="B80" t="s">
        <v>22</v>
      </c>
      <c r="C80" t="s">
        <v>53</v>
      </c>
      <c r="D80" s="2">
        <v>6370</v>
      </c>
      <c r="E80" s="3">
        <v>30</v>
      </c>
      <c r="K80" s="2"/>
      <c r="L80" s="3"/>
    </row>
    <row r="81" spans="1:12" x14ac:dyDescent="0.35">
      <c r="A81" t="s">
        <v>35</v>
      </c>
      <c r="B81" t="s">
        <v>18</v>
      </c>
      <c r="C81" t="s">
        <v>48</v>
      </c>
      <c r="D81" s="2">
        <v>6314</v>
      </c>
      <c r="E81" s="3">
        <v>15</v>
      </c>
      <c r="K81" s="2"/>
      <c r="L81" s="3"/>
    </row>
    <row r="82" spans="1:12" x14ac:dyDescent="0.35">
      <c r="A82" t="s">
        <v>38</v>
      </c>
      <c r="B82" t="s">
        <v>43</v>
      </c>
      <c r="C82" t="s">
        <v>23</v>
      </c>
      <c r="D82" s="2">
        <v>6300</v>
      </c>
      <c r="E82" s="3">
        <v>42</v>
      </c>
      <c r="K82" s="2"/>
      <c r="L82" s="3"/>
    </row>
    <row r="83" spans="1:12" x14ac:dyDescent="0.35">
      <c r="A83" t="s">
        <v>10</v>
      </c>
      <c r="B83" t="s">
        <v>7</v>
      </c>
      <c r="C83" t="s">
        <v>52</v>
      </c>
      <c r="D83" s="2">
        <v>6279</v>
      </c>
      <c r="E83" s="3">
        <v>45</v>
      </c>
      <c r="K83" s="2"/>
      <c r="L83" s="3"/>
    </row>
    <row r="84" spans="1:12" x14ac:dyDescent="0.35">
      <c r="A84" t="s">
        <v>35</v>
      </c>
      <c r="B84" t="s">
        <v>43</v>
      </c>
      <c r="C84" t="s">
        <v>30</v>
      </c>
      <c r="D84" s="2">
        <v>6279</v>
      </c>
      <c r="E84" s="3">
        <v>237</v>
      </c>
      <c r="K84" s="2"/>
      <c r="L84" s="3"/>
    </row>
    <row r="85" spans="1:12" x14ac:dyDescent="0.35">
      <c r="A85" t="s">
        <v>35</v>
      </c>
      <c r="B85" t="s">
        <v>18</v>
      </c>
      <c r="C85" t="s">
        <v>42</v>
      </c>
      <c r="D85" s="2">
        <v>6146</v>
      </c>
      <c r="E85" s="3">
        <v>63</v>
      </c>
      <c r="K85" s="2"/>
      <c r="L85" s="3"/>
    </row>
    <row r="86" spans="1:12" x14ac:dyDescent="0.35">
      <c r="A86" t="s">
        <v>6</v>
      </c>
      <c r="B86" t="s">
        <v>7</v>
      </c>
      <c r="C86" t="s">
        <v>53</v>
      </c>
      <c r="D86" s="2">
        <v>6132</v>
      </c>
      <c r="E86" s="3">
        <v>93</v>
      </c>
      <c r="K86" s="2"/>
      <c r="L86" s="3"/>
    </row>
    <row r="87" spans="1:12" x14ac:dyDescent="0.35">
      <c r="A87" t="s">
        <v>6</v>
      </c>
      <c r="B87" t="s">
        <v>27</v>
      </c>
      <c r="C87" t="s">
        <v>15</v>
      </c>
      <c r="D87" s="2">
        <v>6125</v>
      </c>
      <c r="E87" s="3">
        <v>102</v>
      </c>
      <c r="K87" s="2"/>
      <c r="L87" s="3"/>
    </row>
    <row r="88" spans="1:12" x14ac:dyDescent="0.35">
      <c r="A88" t="s">
        <v>21</v>
      </c>
      <c r="B88" t="s">
        <v>18</v>
      </c>
      <c r="C88" t="s">
        <v>12</v>
      </c>
      <c r="D88" s="2">
        <v>6118</v>
      </c>
      <c r="E88" s="3">
        <v>9</v>
      </c>
      <c r="K88" s="2"/>
      <c r="L88" s="3"/>
    </row>
    <row r="89" spans="1:12" x14ac:dyDescent="0.35">
      <c r="A89" t="s">
        <v>17</v>
      </c>
      <c r="B89" t="s">
        <v>18</v>
      </c>
      <c r="C89" t="s">
        <v>8</v>
      </c>
      <c r="D89" s="2">
        <v>6118</v>
      </c>
      <c r="E89" s="3">
        <v>174</v>
      </c>
      <c r="K89" s="2"/>
      <c r="L89" s="3"/>
    </row>
    <row r="90" spans="1:12" x14ac:dyDescent="0.35">
      <c r="A90" t="s">
        <v>35</v>
      </c>
      <c r="B90" t="s">
        <v>18</v>
      </c>
      <c r="C90" t="s">
        <v>19</v>
      </c>
      <c r="D90" s="2">
        <v>6111</v>
      </c>
      <c r="E90" s="3">
        <v>3</v>
      </c>
      <c r="K90" s="2"/>
      <c r="L90" s="3"/>
    </row>
    <row r="91" spans="1:12" x14ac:dyDescent="0.35">
      <c r="A91" t="s">
        <v>21</v>
      </c>
      <c r="B91" t="s">
        <v>22</v>
      </c>
      <c r="C91" t="s">
        <v>39</v>
      </c>
      <c r="D91" s="2">
        <v>6048</v>
      </c>
      <c r="E91" s="3">
        <v>27</v>
      </c>
      <c r="K91" s="2"/>
      <c r="L91" s="3"/>
    </row>
    <row r="92" spans="1:12" x14ac:dyDescent="0.35">
      <c r="A92" t="s">
        <v>37</v>
      </c>
      <c r="B92" t="s">
        <v>22</v>
      </c>
      <c r="C92" t="s">
        <v>54</v>
      </c>
      <c r="D92" s="2">
        <v>6027</v>
      </c>
      <c r="E92" s="3">
        <v>144</v>
      </c>
      <c r="K92" s="2"/>
      <c r="L92" s="3"/>
    </row>
    <row r="93" spans="1:12" x14ac:dyDescent="0.35">
      <c r="A93" t="s">
        <v>17</v>
      </c>
      <c r="B93" t="s">
        <v>27</v>
      </c>
      <c r="C93" t="s">
        <v>30</v>
      </c>
      <c r="D93" s="2">
        <v>5915</v>
      </c>
      <c r="E93" s="3">
        <v>3</v>
      </c>
      <c r="K93" s="2"/>
      <c r="L93" s="3"/>
    </row>
    <row r="94" spans="1:12" x14ac:dyDescent="0.35">
      <c r="A94" t="s">
        <v>6</v>
      </c>
      <c r="B94" t="s">
        <v>22</v>
      </c>
      <c r="C94" t="s">
        <v>30</v>
      </c>
      <c r="D94" s="2">
        <v>5817</v>
      </c>
      <c r="E94" s="3">
        <v>12</v>
      </c>
      <c r="K94" s="2"/>
      <c r="L94" s="3"/>
    </row>
    <row r="95" spans="1:12" x14ac:dyDescent="0.35">
      <c r="A95" t="s">
        <v>6</v>
      </c>
      <c r="B95" t="s">
        <v>22</v>
      </c>
      <c r="C95" t="s">
        <v>45</v>
      </c>
      <c r="D95" s="2">
        <v>5775</v>
      </c>
      <c r="E95" s="3">
        <v>42</v>
      </c>
      <c r="K95" s="2"/>
      <c r="L95" s="3"/>
    </row>
    <row r="96" spans="1:12" x14ac:dyDescent="0.35">
      <c r="A96" t="s">
        <v>32</v>
      </c>
      <c r="B96" t="s">
        <v>27</v>
      </c>
      <c r="C96" t="s">
        <v>54</v>
      </c>
      <c r="D96" s="2">
        <v>5677</v>
      </c>
      <c r="E96" s="3">
        <v>258</v>
      </c>
      <c r="K96" s="2"/>
      <c r="L96" s="3"/>
    </row>
    <row r="97" spans="1:12" x14ac:dyDescent="0.35">
      <c r="A97" t="s">
        <v>6</v>
      </c>
      <c r="B97" t="s">
        <v>27</v>
      </c>
      <c r="C97" t="s">
        <v>42</v>
      </c>
      <c r="D97" s="2">
        <v>5670</v>
      </c>
      <c r="E97" s="3">
        <v>297</v>
      </c>
      <c r="K97" s="2"/>
      <c r="L97" s="3"/>
    </row>
    <row r="98" spans="1:12" x14ac:dyDescent="0.35">
      <c r="A98" t="s">
        <v>50</v>
      </c>
      <c r="B98" t="s">
        <v>27</v>
      </c>
      <c r="C98" t="s">
        <v>33</v>
      </c>
      <c r="D98" s="2">
        <v>5586</v>
      </c>
      <c r="E98" s="3">
        <v>525</v>
      </c>
      <c r="K98" s="2"/>
      <c r="L98" s="3"/>
    </row>
    <row r="99" spans="1:12" x14ac:dyDescent="0.35">
      <c r="A99" t="s">
        <v>32</v>
      </c>
      <c r="B99" t="s">
        <v>18</v>
      </c>
      <c r="C99" t="s">
        <v>44</v>
      </c>
      <c r="D99" s="2">
        <v>5551</v>
      </c>
      <c r="E99" s="3">
        <v>252</v>
      </c>
      <c r="K99" s="2"/>
      <c r="L99" s="3"/>
    </row>
    <row r="100" spans="1:12" x14ac:dyDescent="0.35">
      <c r="A100" t="s">
        <v>35</v>
      </c>
      <c r="B100" t="s">
        <v>27</v>
      </c>
      <c r="C100" t="s">
        <v>47</v>
      </c>
      <c r="D100" s="2">
        <v>5474</v>
      </c>
      <c r="E100" s="3">
        <v>168</v>
      </c>
      <c r="K100" s="2"/>
      <c r="L100" s="3"/>
    </row>
    <row r="101" spans="1:12" x14ac:dyDescent="0.35">
      <c r="A101" t="s">
        <v>6</v>
      </c>
      <c r="B101" t="s">
        <v>18</v>
      </c>
      <c r="C101" t="s">
        <v>23</v>
      </c>
      <c r="D101" s="2">
        <v>5439</v>
      </c>
      <c r="E101" s="3">
        <v>30</v>
      </c>
      <c r="K101" s="2"/>
      <c r="L101" s="3"/>
    </row>
    <row r="102" spans="1:12" x14ac:dyDescent="0.35">
      <c r="A102" t="s">
        <v>50</v>
      </c>
      <c r="B102" t="s">
        <v>43</v>
      </c>
      <c r="C102" t="s">
        <v>47</v>
      </c>
      <c r="D102" s="2">
        <v>5355</v>
      </c>
      <c r="E102" s="3">
        <v>204</v>
      </c>
      <c r="K102" s="2"/>
      <c r="L102" s="3"/>
    </row>
    <row r="103" spans="1:12" x14ac:dyDescent="0.35">
      <c r="A103" t="s">
        <v>32</v>
      </c>
      <c r="B103" t="s">
        <v>7</v>
      </c>
      <c r="C103" t="s">
        <v>52</v>
      </c>
      <c r="D103" s="2">
        <v>5306</v>
      </c>
      <c r="E103" s="3">
        <v>0</v>
      </c>
      <c r="K103" s="2"/>
      <c r="L103" s="3"/>
    </row>
    <row r="104" spans="1:12" x14ac:dyDescent="0.35">
      <c r="A104" t="s">
        <v>35</v>
      </c>
      <c r="B104" t="s">
        <v>22</v>
      </c>
      <c r="C104" t="s">
        <v>52</v>
      </c>
      <c r="D104" s="2">
        <v>5236</v>
      </c>
      <c r="E104" s="3">
        <v>51</v>
      </c>
      <c r="K104" s="2"/>
      <c r="L104" s="3"/>
    </row>
    <row r="105" spans="1:12" x14ac:dyDescent="0.35">
      <c r="A105" t="s">
        <v>32</v>
      </c>
      <c r="B105" t="s">
        <v>11</v>
      </c>
      <c r="C105" t="s">
        <v>54</v>
      </c>
      <c r="D105" s="2">
        <v>5194</v>
      </c>
      <c r="E105" s="3">
        <v>288</v>
      </c>
      <c r="K105" s="2"/>
      <c r="L105" s="3"/>
    </row>
    <row r="106" spans="1:12" x14ac:dyDescent="0.35">
      <c r="A106" t="s">
        <v>35</v>
      </c>
      <c r="B106" t="s">
        <v>27</v>
      </c>
      <c r="C106" t="s">
        <v>12</v>
      </c>
      <c r="D106" s="2">
        <v>5075</v>
      </c>
      <c r="E106" s="3">
        <v>21</v>
      </c>
      <c r="K106" s="2"/>
      <c r="L106" s="3"/>
    </row>
    <row r="107" spans="1:12" x14ac:dyDescent="0.35">
      <c r="A107" t="s">
        <v>6</v>
      </c>
      <c r="B107" t="s">
        <v>43</v>
      </c>
      <c r="C107" t="s">
        <v>39</v>
      </c>
      <c r="D107" s="2">
        <v>5019</v>
      </c>
      <c r="E107" s="3">
        <v>156</v>
      </c>
      <c r="K107" s="2"/>
      <c r="L107" s="3"/>
    </row>
    <row r="108" spans="1:12" x14ac:dyDescent="0.35">
      <c r="A108" t="s">
        <v>10</v>
      </c>
      <c r="B108" t="s">
        <v>18</v>
      </c>
      <c r="C108" t="s">
        <v>48</v>
      </c>
      <c r="D108" s="2">
        <v>5019</v>
      </c>
      <c r="E108" s="3">
        <v>150</v>
      </c>
      <c r="K108" s="2"/>
      <c r="L108" s="3"/>
    </row>
    <row r="109" spans="1:12" x14ac:dyDescent="0.35">
      <c r="A109" t="s">
        <v>10</v>
      </c>
      <c r="B109" t="s">
        <v>11</v>
      </c>
      <c r="C109" t="s">
        <v>30</v>
      </c>
      <c r="D109" s="2">
        <v>5012</v>
      </c>
      <c r="E109" s="3">
        <v>210</v>
      </c>
      <c r="K109" s="2"/>
      <c r="L109" s="3"/>
    </row>
    <row r="110" spans="1:12" x14ac:dyDescent="0.35">
      <c r="A110" t="s">
        <v>35</v>
      </c>
      <c r="B110" t="s">
        <v>7</v>
      </c>
      <c r="C110" t="s">
        <v>33</v>
      </c>
      <c r="D110" s="2">
        <v>4991</v>
      </c>
      <c r="E110" s="3">
        <v>12</v>
      </c>
      <c r="K110" s="2"/>
      <c r="L110" s="3"/>
    </row>
    <row r="111" spans="1:12" x14ac:dyDescent="0.35">
      <c r="A111" t="s">
        <v>50</v>
      </c>
      <c r="B111" t="s">
        <v>43</v>
      </c>
      <c r="C111" t="s">
        <v>52</v>
      </c>
      <c r="D111" s="2">
        <v>4991</v>
      </c>
      <c r="E111" s="3">
        <v>9</v>
      </c>
      <c r="K111" s="2"/>
      <c r="L111" s="3"/>
    </row>
    <row r="112" spans="1:12" x14ac:dyDescent="0.35">
      <c r="A112" t="s">
        <v>21</v>
      </c>
      <c r="B112" t="s">
        <v>18</v>
      </c>
      <c r="C112" t="s">
        <v>39</v>
      </c>
      <c r="D112" s="2">
        <v>4970</v>
      </c>
      <c r="E112" s="3">
        <v>156</v>
      </c>
      <c r="K112" s="2"/>
      <c r="L112" s="3"/>
    </row>
    <row r="113" spans="1:12" x14ac:dyDescent="0.35">
      <c r="A113" t="s">
        <v>38</v>
      </c>
      <c r="B113" t="s">
        <v>22</v>
      </c>
      <c r="C113" t="s">
        <v>52</v>
      </c>
      <c r="D113" s="2">
        <v>4956</v>
      </c>
      <c r="E113" s="3">
        <v>171</v>
      </c>
      <c r="K113" s="2"/>
      <c r="L113" s="3"/>
    </row>
    <row r="114" spans="1:12" x14ac:dyDescent="0.35">
      <c r="A114" t="s">
        <v>21</v>
      </c>
      <c r="B114" t="s">
        <v>7</v>
      </c>
      <c r="C114" t="s">
        <v>48</v>
      </c>
      <c r="D114" s="2">
        <v>4949</v>
      </c>
      <c r="E114" s="3">
        <v>189</v>
      </c>
      <c r="K114" s="2"/>
      <c r="L114" s="3"/>
    </row>
    <row r="115" spans="1:12" x14ac:dyDescent="0.35">
      <c r="A115" t="s">
        <v>17</v>
      </c>
      <c r="B115" t="s">
        <v>43</v>
      </c>
      <c r="C115" t="s">
        <v>48</v>
      </c>
      <c r="D115" s="2">
        <v>4935</v>
      </c>
      <c r="E115" s="3">
        <v>126</v>
      </c>
      <c r="K115" s="2"/>
      <c r="L115" s="3"/>
    </row>
    <row r="116" spans="1:12" x14ac:dyDescent="0.35">
      <c r="A116" t="s">
        <v>50</v>
      </c>
      <c r="B116" t="s">
        <v>22</v>
      </c>
      <c r="C116" t="s">
        <v>49</v>
      </c>
      <c r="D116" s="2">
        <v>4858</v>
      </c>
      <c r="E116" s="3">
        <v>279</v>
      </c>
      <c r="K116" s="2"/>
      <c r="L116" s="3"/>
    </row>
    <row r="117" spans="1:12" x14ac:dyDescent="0.35">
      <c r="A117" t="s">
        <v>37</v>
      </c>
      <c r="B117" t="s">
        <v>22</v>
      </c>
      <c r="C117" t="s">
        <v>45</v>
      </c>
      <c r="D117" s="2">
        <v>4802</v>
      </c>
      <c r="E117" s="3">
        <v>36</v>
      </c>
      <c r="K117" s="2"/>
      <c r="L117" s="3"/>
    </row>
    <row r="118" spans="1:12" x14ac:dyDescent="0.35">
      <c r="A118" t="s">
        <v>21</v>
      </c>
      <c r="B118" t="s">
        <v>11</v>
      </c>
      <c r="C118" t="s">
        <v>8</v>
      </c>
      <c r="D118" s="2">
        <v>4781</v>
      </c>
      <c r="E118" s="3">
        <v>123</v>
      </c>
      <c r="K118" s="2"/>
      <c r="L118" s="3"/>
    </row>
    <row r="119" spans="1:12" x14ac:dyDescent="0.35">
      <c r="A119" t="s">
        <v>17</v>
      </c>
      <c r="B119" t="s">
        <v>11</v>
      </c>
      <c r="C119" t="s">
        <v>42</v>
      </c>
      <c r="D119" s="2">
        <v>4760</v>
      </c>
      <c r="E119" s="3">
        <v>69</v>
      </c>
      <c r="K119" s="2"/>
      <c r="L119" s="3"/>
    </row>
    <row r="120" spans="1:12" x14ac:dyDescent="0.35">
      <c r="A120" t="s">
        <v>10</v>
      </c>
      <c r="B120" t="s">
        <v>11</v>
      </c>
      <c r="C120" t="s">
        <v>53</v>
      </c>
      <c r="D120" s="2">
        <v>4753</v>
      </c>
      <c r="E120" s="3">
        <v>300</v>
      </c>
      <c r="K120" s="2"/>
      <c r="L120" s="3"/>
    </row>
    <row r="121" spans="1:12" x14ac:dyDescent="0.35">
      <c r="A121" t="s">
        <v>35</v>
      </c>
      <c r="B121" t="s">
        <v>11</v>
      </c>
      <c r="C121" t="s">
        <v>28</v>
      </c>
      <c r="D121" s="2">
        <v>4753</v>
      </c>
      <c r="E121" s="3">
        <v>246</v>
      </c>
      <c r="K121" s="2"/>
      <c r="L121" s="3"/>
    </row>
    <row r="122" spans="1:12" x14ac:dyDescent="0.35">
      <c r="A122" t="s">
        <v>6</v>
      </c>
      <c r="B122" t="s">
        <v>11</v>
      </c>
      <c r="C122" t="s">
        <v>41</v>
      </c>
      <c r="D122" s="2">
        <v>4725</v>
      </c>
      <c r="E122" s="3">
        <v>174</v>
      </c>
      <c r="K122" s="2"/>
      <c r="L122" s="3"/>
    </row>
    <row r="123" spans="1:12" x14ac:dyDescent="0.35">
      <c r="A123" t="s">
        <v>50</v>
      </c>
      <c r="B123" t="s">
        <v>7</v>
      </c>
      <c r="C123" t="s">
        <v>48</v>
      </c>
      <c r="D123" s="2">
        <v>4683</v>
      </c>
      <c r="E123" s="3">
        <v>30</v>
      </c>
      <c r="K123" s="2"/>
      <c r="L123" s="3"/>
    </row>
    <row r="124" spans="1:12" x14ac:dyDescent="0.35">
      <c r="A124" t="s">
        <v>32</v>
      </c>
      <c r="B124" t="s">
        <v>11</v>
      </c>
      <c r="C124" t="s">
        <v>33</v>
      </c>
      <c r="D124" s="2">
        <v>4606</v>
      </c>
      <c r="E124" s="3">
        <v>63</v>
      </c>
      <c r="K124" s="2"/>
      <c r="L124" s="3"/>
    </row>
    <row r="125" spans="1:12" x14ac:dyDescent="0.35">
      <c r="A125" t="s">
        <v>38</v>
      </c>
      <c r="B125" t="s">
        <v>7</v>
      </c>
      <c r="C125" t="s">
        <v>44</v>
      </c>
      <c r="D125" s="2">
        <v>4592</v>
      </c>
      <c r="E125" s="3">
        <v>324</v>
      </c>
      <c r="K125" s="2"/>
      <c r="L125" s="3"/>
    </row>
    <row r="126" spans="1:12" x14ac:dyDescent="0.35">
      <c r="A126" t="s">
        <v>32</v>
      </c>
      <c r="B126" t="s">
        <v>11</v>
      </c>
      <c r="C126" t="s">
        <v>47</v>
      </c>
      <c r="D126" s="2">
        <v>4585</v>
      </c>
      <c r="E126" s="3">
        <v>240</v>
      </c>
      <c r="K126" s="2"/>
      <c r="L126" s="3"/>
    </row>
    <row r="127" spans="1:12" x14ac:dyDescent="0.35">
      <c r="A127" t="s">
        <v>32</v>
      </c>
      <c r="B127" t="s">
        <v>7</v>
      </c>
      <c r="C127" t="s">
        <v>39</v>
      </c>
      <c r="D127" s="2">
        <v>4487</v>
      </c>
      <c r="E127" s="3">
        <v>111</v>
      </c>
      <c r="K127" s="2"/>
      <c r="L127" s="3"/>
    </row>
    <row r="128" spans="1:12" x14ac:dyDescent="0.35">
      <c r="A128" t="s">
        <v>32</v>
      </c>
      <c r="B128" t="s">
        <v>7</v>
      </c>
      <c r="C128" t="s">
        <v>41</v>
      </c>
      <c r="D128" s="2">
        <v>4487</v>
      </c>
      <c r="E128" s="3">
        <v>333</v>
      </c>
      <c r="K128" s="2"/>
      <c r="L128" s="3"/>
    </row>
    <row r="129" spans="1:12" x14ac:dyDescent="0.35">
      <c r="A129" t="s">
        <v>35</v>
      </c>
      <c r="B129" t="s">
        <v>11</v>
      </c>
      <c r="C129" t="s">
        <v>44</v>
      </c>
      <c r="D129" s="2">
        <v>4480</v>
      </c>
      <c r="E129" s="3">
        <v>357</v>
      </c>
      <c r="K129" s="2"/>
      <c r="L129" s="3"/>
    </row>
    <row r="130" spans="1:12" x14ac:dyDescent="0.35">
      <c r="A130" t="s">
        <v>32</v>
      </c>
      <c r="B130" t="s">
        <v>22</v>
      </c>
      <c r="C130" t="s">
        <v>39</v>
      </c>
      <c r="D130" s="2">
        <v>4438</v>
      </c>
      <c r="E130" s="3">
        <v>246</v>
      </c>
      <c r="K130" s="2"/>
      <c r="L130" s="3"/>
    </row>
    <row r="131" spans="1:12" x14ac:dyDescent="0.35">
      <c r="A131" t="s">
        <v>6</v>
      </c>
      <c r="B131" t="s">
        <v>18</v>
      </c>
      <c r="C131" t="s">
        <v>42</v>
      </c>
      <c r="D131" s="2">
        <v>4424</v>
      </c>
      <c r="E131" s="3">
        <v>201</v>
      </c>
      <c r="K131" s="2"/>
      <c r="L131" s="3"/>
    </row>
    <row r="132" spans="1:12" x14ac:dyDescent="0.35">
      <c r="A132" t="s">
        <v>37</v>
      </c>
      <c r="B132" t="s">
        <v>27</v>
      </c>
      <c r="C132" t="s">
        <v>48</v>
      </c>
      <c r="D132" s="2">
        <v>4417</v>
      </c>
      <c r="E132" s="3">
        <v>153</v>
      </c>
      <c r="K132" s="2"/>
      <c r="L132" s="3"/>
    </row>
    <row r="133" spans="1:12" x14ac:dyDescent="0.35">
      <c r="A133" t="s">
        <v>37</v>
      </c>
      <c r="B133" t="s">
        <v>27</v>
      </c>
      <c r="C133" t="s">
        <v>28</v>
      </c>
      <c r="D133" s="2">
        <v>4326</v>
      </c>
      <c r="E133" s="3">
        <v>348</v>
      </c>
      <c r="K133" s="2"/>
      <c r="L133" s="3"/>
    </row>
    <row r="134" spans="1:12" x14ac:dyDescent="0.35">
      <c r="A134" t="s">
        <v>21</v>
      </c>
      <c r="B134" t="s">
        <v>18</v>
      </c>
      <c r="C134" t="s">
        <v>42</v>
      </c>
      <c r="D134" s="2">
        <v>4319</v>
      </c>
      <c r="E134" s="3">
        <v>30</v>
      </c>
      <c r="K134" s="2"/>
      <c r="L134" s="3"/>
    </row>
    <row r="135" spans="1:12" x14ac:dyDescent="0.35">
      <c r="A135" t="s">
        <v>14</v>
      </c>
      <c r="B135" t="s">
        <v>7</v>
      </c>
      <c r="C135" t="s">
        <v>23</v>
      </c>
      <c r="D135" s="2">
        <v>4305</v>
      </c>
      <c r="E135" s="3">
        <v>156</v>
      </c>
      <c r="K135" s="2"/>
      <c r="L135" s="3"/>
    </row>
    <row r="136" spans="1:12" x14ac:dyDescent="0.35">
      <c r="A136" t="s">
        <v>21</v>
      </c>
      <c r="B136" t="s">
        <v>43</v>
      </c>
      <c r="C136" t="s">
        <v>53</v>
      </c>
      <c r="D136" s="2">
        <v>4242</v>
      </c>
      <c r="E136" s="3">
        <v>207</v>
      </c>
      <c r="K136" s="2"/>
      <c r="L136" s="3"/>
    </row>
    <row r="137" spans="1:12" x14ac:dyDescent="0.35">
      <c r="A137" t="s">
        <v>14</v>
      </c>
      <c r="B137" t="s">
        <v>27</v>
      </c>
      <c r="C137" t="s">
        <v>51</v>
      </c>
      <c r="D137" s="2">
        <v>4137</v>
      </c>
      <c r="E137" s="3">
        <v>60</v>
      </c>
      <c r="K137" s="2"/>
      <c r="L137" s="3"/>
    </row>
    <row r="138" spans="1:12" x14ac:dyDescent="0.35">
      <c r="A138" t="s">
        <v>50</v>
      </c>
      <c r="B138" t="s">
        <v>43</v>
      </c>
      <c r="C138" t="s">
        <v>30</v>
      </c>
      <c r="D138" s="2">
        <v>4053</v>
      </c>
      <c r="E138" s="3">
        <v>24</v>
      </c>
      <c r="K138" s="2"/>
      <c r="L138" s="3"/>
    </row>
    <row r="139" spans="1:12" x14ac:dyDescent="0.35">
      <c r="A139" t="s">
        <v>6</v>
      </c>
      <c r="B139" t="s">
        <v>43</v>
      </c>
      <c r="C139" t="s">
        <v>47</v>
      </c>
      <c r="D139" s="2">
        <v>4018</v>
      </c>
      <c r="E139" s="3">
        <v>162</v>
      </c>
      <c r="K139" s="2"/>
      <c r="L139" s="3"/>
    </row>
    <row r="140" spans="1:12" x14ac:dyDescent="0.35">
      <c r="A140" t="s">
        <v>35</v>
      </c>
      <c r="B140" t="s">
        <v>22</v>
      </c>
      <c r="C140" t="s">
        <v>51</v>
      </c>
      <c r="D140" s="2">
        <v>4018</v>
      </c>
      <c r="E140" s="3">
        <v>171</v>
      </c>
      <c r="K140" s="2"/>
      <c r="L140" s="3"/>
    </row>
    <row r="141" spans="1:12" x14ac:dyDescent="0.35">
      <c r="A141" t="s">
        <v>37</v>
      </c>
      <c r="B141" t="s">
        <v>22</v>
      </c>
      <c r="C141" t="s">
        <v>25</v>
      </c>
      <c r="D141" s="2">
        <v>4018</v>
      </c>
      <c r="E141" s="3">
        <v>126</v>
      </c>
      <c r="K141" s="2"/>
      <c r="L141" s="3"/>
    </row>
    <row r="142" spans="1:12" x14ac:dyDescent="0.35">
      <c r="A142" t="s">
        <v>38</v>
      </c>
      <c r="B142" t="s">
        <v>7</v>
      </c>
      <c r="C142" t="s">
        <v>39</v>
      </c>
      <c r="D142" s="2">
        <v>3983</v>
      </c>
      <c r="E142" s="3">
        <v>144</v>
      </c>
      <c r="K142" s="2"/>
      <c r="L142" s="3"/>
    </row>
    <row r="143" spans="1:12" x14ac:dyDescent="0.35">
      <c r="A143" t="s">
        <v>17</v>
      </c>
      <c r="B143" t="s">
        <v>22</v>
      </c>
      <c r="C143" t="s">
        <v>33</v>
      </c>
      <c r="D143" s="2">
        <v>3976</v>
      </c>
      <c r="E143" s="3">
        <v>72</v>
      </c>
      <c r="K143" s="2"/>
      <c r="L143" s="3"/>
    </row>
    <row r="144" spans="1:12" x14ac:dyDescent="0.35">
      <c r="A144" t="s">
        <v>14</v>
      </c>
      <c r="B144" t="s">
        <v>22</v>
      </c>
      <c r="C144" t="s">
        <v>51</v>
      </c>
      <c r="D144" s="2">
        <v>3920</v>
      </c>
      <c r="E144" s="3">
        <v>306</v>
      </c>
      <c r="K144" s="2"/>
      <c r="L144" s="3"/>
    </row>
    <row r="145" spans="1:12" x14ac:dyDescent="0.35">
      <c r="A145" t="s">
        <v>21</v>
      </c>
      <c r="B145" t="s">
        <v>11</v>
      </c>
      <c r="C145" t="s">
        <v>53</v>
      </c>
      <c r="D145" s="2">
        <v>3864</v>
      </c>
      <c r="E145" s="3">
        <v>177</v>
      </c>
      <c r="K145" s="2"/>
      <c r="L145" s="3"/>
    </row>
    <row r="146" spans="1:12" x14ac:dyDescent="0.35">
      <c r="A146" t="s">
        <v>14</v>
      </c>
      <c r="B146" t="s">
        <v>27</v>
      </c>
      <c r="C146" t="s">
        <v>23</v>
      </c>
      <c r="D146" s="2">
        <v>3850</v>
      </c>
      <c r="E146" s="3">
        <v>102</v>
      </c>
      <c r="K146" s="2"/>
      <c r="L146" s="3"/>
    </row>
    <row r="147" spans="1:12" x14ac:dyDescent="0.35">
      <c r="A147" t="s">
        <v>32</v>
      </c>
      <c r="B147" t="s">
        <v>43</v>
      </c>
      <c r="C147" t="s">
        <v>45</v>
      </c>
      <c r="D147" s="2">
        <v>3829</v>
      </c>
      <c r="E147" s="3">
        <v>24</v>
      </c>
      <c r="K147" s="2"/>
      <c r="L147" s="3"/>
    </row>
    <row r="148" spans="1:12" x14ac:dyDescent="0.35">
      <c r="A148" t="s">
        <v>50</v>
      </c>
      <c r="B148" t="s">
        <v>11</v>
      </c>
      <c r="C148" t="s">
        <v>19</v>
      </c>
      <c r="D148" s="2">
        <v>3808</v>
      </c>
      <c r="E148" s="3">
        <v>279</v>
      </c>
      <c r="K148" s="2"/>
      <c r="L148" s="3"/>
    </row>
    <row r="149" spans="1:12" x14ac:dyDescent="0.35">
      <c r="A149" t="s">
        <v>6</v>
      </c>
      <c r="B149" t="s">
        <v>43</v>
      </c>
      <c r="C149" t="s">
        <v>25</v>
      </c>
      <c r="D149" s="2">
        <v>3794</v>
      </c>
      <c r="E149" s="3">
        <v>159</v>
      </c>
      <c r="K149" s="2"/>
      <c r="L149" s="3"/>
    </row>
    <row r="150" spans="1:12" x14ac:dyDescent="0.35">
      <c r="A150" t="s">
        <v>38</v>
      </c>
      <c r="B150" t="s">
        <v>18</v>
      </c>
      <c r="C150" t="s">
        <v>48</v>
      </c>
      <c r="D150" s="2">
        <v>3773</v>
      </c>
      <c r="E150" s="3">
        <v>165</v>
      </c>
      <c r="K150" s="2"/>
      <c r="L150" s="3"/>
    </row>
    <row r="151" spans="1:12" x14ac:dyDescent="0.35">
      <c r="A151" t="s">
        <v>21</v>
      </c>
      <c r="B151" t="s">
        <v>43</v>
      </c>
      <c r="C151" t="s">
        <v>39</v>
      </c>
      <c r="D151" s="2">
        <v>3759</v>
      </c>
      <c r="E151" s="3">
        <v>150</v>
      </c>
      <c r="K151" s="2"/>
      <c r="L151" s="3"/>
    </row>
    <row r="152" spans="1:12" x14ac:dyDescent="0.35">
      <c r="A152" t="s">
        <v>10</v>
      </c>
      <c r="B152" t="s">
        <v>27</v>
      </c>
      <c r="C152" t="s">
        <v>12</v>
      </c>
      <c r="D152" s="2">
        <v>3752</v>
      </c>
      <c r="E152" s="3">
        <v>213</v>
      </c>
      <c r="K152" s="2"/>
      <c r="L152" s="3"/>
    </row>
    <row r="153" spans="1:12" x14ac:dyDescent="0.35">
      <c r="A153" t="s">
        <v>38</v>
      </c>
      <c r="B153" t="s">
        <v>43</v>
      </c>
      <c r="C153" t="s">
        <v>54</v>
      </c>
      <c r="D153" s="2">
        <v>3689</v>
      </c>
      <c r="E153" s="3">
        <v>312</v>
      </c>
      <c r="K153" s="2"/>
      <c r="L153" s="3"/>
    </row>
    <row r="154" spans="1:12" x14ac:dyDescent="0.35">
      <c r="A154" t="s">
        <v>38</v>
      </c>
      <c r="B154" t="s">
        <v>22</v>
      </c>
      <c r="C154" t="s">
        <v>44</v>
      </c>
      <c r="D154" s="2">
        <v>3640</v>
      </c>
      <c r="E154" s="3">
        <v>51</v>
      </c>
      <c r="K154" s="2"/>
      <c r="L154" s="3"/>
    </row>
    <row r="155" spans="1:12" x14ac:dyDescent="0.35">
      <c r="A155" t="s">
        <v>10</v>
      </c>
      <c r="B155" t="s">
        <v>11</v>
      </c>
      <c r="C155" t="s">
        <v>8</v>
      </c>
      <c r="D155" s="2">
        <v>3598</v>
      </c>
      <c r="E155" s="3">
        <v>81</v>
      </c>
      <c r="K155" s="2"/>
      <c r="L155" s="3"/>
    </row>
    <row r="156" spans="1:12" x14ac:dyDescent="0.35">
      <c r="A156" t="s">
        <v>21</v>
      </c>
      <c r="B156" t="s">
        <v>7</v>
      </c>
      <c r="C156" t="s">
        <v>54</v>
      </c>
      <c r="D156" s="2">
        <v>3556</v>
      </c>
      <c r="E156" s="3">
        <v>459</v>
      </c>
      <c r="K156" s="2"/>
      <c r="L156" s="3"/>
    </row>
    <row r="157" spans="1:12" x14ac:dyDescent="0.35">
      <c r="A157" t="s">
        <v>37</v>
      </c>
      <c r="B157" t="s">
        <v>27</v>
      </c>
      <c r="C157" t="s">
        <v>15</v>
      </c>
      <c r="D157" s="2">
        <v>3549</v>
      </c>
      <c r="E157" s="3">
        <v>3</v>
      </c>
      <c r="K157" s="2"/>
      <c r="L157" s="3"/>
    </row>
    <row r="158" spans="1:12" x14ac:dyDescent="0.35">
      <c r="A158" t="s">
        <v>10</v>
      </c>
      <c r="B158" t="s">
        <v>43</v>
      </c>
      <c r="C158" t="s">
        <v>28</v>
      </c>
      <c r="D158" s="2">
        <v>3507</v>
      </c>
      <c r="E158" s="3">
        <v>288</v>
      </c>
      <c r="K158" s="2"/>
      <c r="L158" s="3"/>
    </row>
    <row r="159" spans="1:12" x14ac:dyDescent="0.35">
      <c r="A159" t="s">
        <v>50</v>
      </c>
      <c r="B159" t="s">
        <v>11</v>
      </c>
      <c r="C159" t="s">
        <v>33</v>
      </c>
      <c r="D159" s="2">
        <v>3472</v>
      </c>
      <c r="E159" s="3">
        <v>96</v>
      </c>
      <c r="K159" s="2"/>
      <c r="L159" s="3"/>
    </row>
    <row r="160" spans="1:12" x14ac:dyDescent="0.35">
      <c r="A160" t="s">
        <v>21</v>
      </c>
      <c r="B160" t="s">
        <v>43</v>
      </c>
      <c r="C160" t="s">
        <v>8</v>
      </c>
      <c r="D160" s="2">
        <v>3402</v>
      </c>
      <c r="E160" s="3">
        <v>366</v>
      </c>
      <c r="K160" s="2"/>
      <c r="L160" s="3"/>
    </row>
    <row r="161" spans="1:12" x14ac:dyDescent="0.35">
      <c r="A161" t="s">
        <v>17</v>
      </c>
      <c r="B161" t="s">
        <v>7</v>
      </c>
      <c r="C161" t="s">
        <v>46</v>
      </c>
      <c r="D161" s="2">
        <v>3388</v>
      </c>
      <c r="E161" s="3">
        <v>123</v>
      </c>
      <c r="K161" s="2"/>
      <c r="L161" s="3"/>
    </row>
    <row r="162" spans="1:12" x14ac:dyDescent="0.35">
      <c r="A162" t="s">
        <v>21</v>
      </c>
      <c r="B162" t="s">
        <v>43</v>
      </c>
      <c r="C162" t="s">
        <v>44</v>
      </c>
      <c r="D162" s="2">
        <v>3339</v>
      </c>
      <c r="E162" s="3">
        <v>75</v>
      </c>
      <c r="K162" s="2"/>
      <c r="L162" s="3"/>
    </row>
    <row r="163" spans="1:12" x14ac:dyDescent="0.35">
      <c r="A163" t="s">
        <v>38</v>
      </c>
      <c r="B163" t="s">
        <v>18</v>
      </c>
      <c r="C163" t="s">
        <v>23</v>
      </c>
      <c r="D163" s="2">
        <v>3339</v>
      </c>
      <c r="E163" s="3">
        <v>39</v>
      </c>
      <c r="K163" s="2"/>
      <c r="L163" s="3"/>
    </row>
    <row r="164" spans="1:12" x14ac:dyDescent="0.35">
      <c r="A164" t="s">
        <v>35</v>
      </c>
      <c r="B164" t="s">
        <v>18</v>
      </c>
      <c r="C164" t="s">
        <v>39</v>
      </c>
      <c r="D164" s="2">
        <v>3339</v>
      </c>
      <c r="E164" s="3">
        <v>348</v>
      </c>
      <c r="K164" s="2"/>
      <c r="L164" s="3"/>
    </row>
    <row r="165" spans="1:12" x14ac:dyDescent="0.35">
      <c r="A165" t="s">
        <v>32</v>
      </c>
      <c r="B165" t="s">
        <v>43</v>
      </c>
      <c r="C165" t="s">
        <v>12</v>
      </c>
      <c r="D165" s="2">
        <v>3262</v>
      </c>
      <c r="E165" s="3">
        <v>75</v>
      </c>
      <c r="K165" s="2"/>
      <c r="L165" s="3"/>
    </row>
    <row r="166" spans="1:12" x14ac:dyDescent="0.35">
      <c r="A166" t="s">
        <v>14</v>
      </c>
      <c r="B166" t="s">
        <v>22</v>
      </c>
      <c r="C166" t="s">
        <v>23</v>
      </c>
      <c r="D166" s="2">
        <v>3192</v>
      </c>
      <c r="E166" s="3">
        <v>72</v>
      </c>
      <c r="K166" s="2"/>
      <c r="L166" s="3"/>
    </row>
    <row r="167" spans="1:12" x14ac:dyDescent="0.35">
      <c r="A167" t="s">
        <v>6</v>
      </c>
      <c r="B167" t="s">
        <v>18</v>
      </c>
      <c r="C167" t="s">
        <v>53</v>
      </c>
      <c r="D167" s="2">
        <v>3164</v>
      </c>
      <c r="E167" s="3">
        <v>306</v>
      </c>
      <c r="K167" s="2"/>
      <c r="L167" s="3"/>
    </row>
    <row r="168" spans="1:12" x14ac:dyDescent="0.35">
      <c r="A168" t="s">
        <v>38</v>
      </c>
      <c r="B168" t="s">
        <v>43</v>
      </c>
      <c r="C168" t="s">
        <v>52</v>
      </c>
      <c r="D168" s="2">
        <v>3108</v>
      </c>
      <c r="E168" s="3">
        <v>54</v>
      </c>
      <c r="K168" s="2"/>
      <c r="L168" s="3"/>
    </row>
    <row r="169" spans="1:12" x14ac:dyDescent="0.35">
      <c r="A169" t="s">
        <v>6</v>
      </c>
      <c r="B169" t="s">
        <v>22</v>
      </c>
      <c r="C169" t="s">
        <v>54</v>
      </c>
      <c r="D169" s="2">
        <v>3101</v>
      </c>
      <c r="E169" s="3">
        <v>225</v>
      </c>
      <c r="K169" s="2"/>
      <c r="L169" s="3"/>
    </row>
    <row r="170" spans="1:12" x14ac:dyDescent="0.35">
      <c r="A170" t="s">
        <v>37</v>
      </c>
      <c r="B170" t="s">
        <v>18</v>
      </c>
      <c r="C170" t="s">
        <v>28</v>
      </c>
      <c r="D170" s="2">
        <v>3094</v>
      </c>
      <c r="E170" s="3">
        <v>246</v>
      </c>
      <c r="K170" s="2"/>
      <c r="L170" s="3"/>
    </row>
    <row r="171" spans="1:12" x14ac:dyDescent="0.35">
      <c r="A171" t="s">
        <v>50</v>
      </c>
      <c r="B171" t="s">
        <v>7</v>
      </c>
      <c r="C171" t="s">
        <v>54</v>
      </c>
      <c r="D171" s="2">
        <v>3059</v>
      </c>
      <c r="E171" s="3">
        <v>27</v>
      </c>
      <c r="K171" s="2"/>
      <c r="L171" s="3"/>
    </row>
    <row r="172" spans="1:12" x14ac:dyDescent="0.35">
      <c r="A172" t="s">
        <v>21</v>
      </c>
      <c r="B172" t="s">
        <v>22</v>
      </c>
      <c r="C172" t="s">
        <v>44</v>
      </c>
      <c r="D172" s="2">
        <v>3052</v>
      </c>
      <c r="E172" s="3">
        <v>378</v>
      </c>
      <c r="K172" s="2"/>
      <c r="L172" s="3"/>
    </row>
    <row r="173" spans="1:12" x14ac:dyDescent="0.35">
      <c r="A173" t="s">
        <v>21</v>
      </c>
      <c r="B173" t="s">
        <v>22</v>
      </c>
      <c r="C173" t="s">
        <v>51</v>
      </c>
      <c r="D173" s="2">
        <v>2989</v>
      </c>
      <c r="E173" s="3">
        <v>3</v>
      </c>
      <c r="K173" s="2"/>
      <c r="L173" s="3"/>
    </row>
    <row r="174" spans="1:12" x14ac:dyDescent="0.35">
      <c r="A174" t="s">
        <v>14</v>
      </c>
      <c r="B174" t="s">
        <v>18</v>
      </c>
      <c r="C174" t="s">
        <v>12</v>
      </c>
      <c r="D174" s="2">
        <v>2954</v>
      </c>
      <c r="E174" s="3">
        <v>189</v>
      </c>
      <c r="K174" s="2"/>
      <c r="L174" s="3"/>
    </row>
    <row r="175" spans="1:12" x14ac:dyDescent="0.35">
      <c r="A175" t="s">
        <v>17</v>
      </c>
      <c r="B175" t="s">
        <v>7</v>
      </c>
      <c r="C175" t="s">
        <v>49</v>
      </c>
      <c r="D175" s="2">
        <v>2933</v>
      </c>
      <c r="E175" s="3">
        <v>9</v>
      </c>
      <c r="K175" s="2"/>
      <c r="L175" s="3"/>
    </row>
    <row r="176" spans="1:12" x14ac:dyDescent="0.35">
      <c r="A176" t="s">
        <v>14</v>
      </c>
      <c r="B176" t="s">
        <v>7</v>
      </c>
      <c r="C176" t="s">
        <v>54</v>
      </c>
      <c r="D176" s="2">
        <v>2919</v>
      </c>
      <c r="E176" s="3">
        <v>45</v>
      </c>
      <c r="K176" s="2"/>
      <c r="L176" s="3"/>
    </row>
    <row r="177" spans="1:12" x14ac:dyDescent="0.35">
      <c r="A177" t="s">
        <v>38</v>
      </c>
      <c r="B177" t="s">
        <v>43</v>
      </c>
      <c r="C177" t="s">
        <v>39</v>
      </c>
      <c r="D177" s="2">
        <v>2919</v>
      </c>
      <c r="E177" s="3">
        <v>93</v>
      </c>
      <c r="K177" s="2"/>
      <c r="L177" s="3"/>
    </row>
    <row r="178" spans="1:12" x14ac:dyDescent="0.35">
      <c r="A178" t="s">
        <v>35</v>
      </c>
      <c r="B178" t="s">
        <v>43</v>
      </c>
      <c r="C178" t="s">
        <v>44</v>
      </c>
      <c r="D178" s="2">
        <v>2891</v>
      </c>
      <c r="E178" s="3">
        <v>102</v>
      </c>
      <c r="K178" s="2"/>
      <c r="L178" s="3"/>
    </row>
    <row r="179" spans="1:12" x14ac:dyDescent="0.35">
      <c r="A179" t="s">
        <v>32</v>
      </c>
      <c r="B179" t="s">
        <v>18</v>
      </c>
      <c r="C179" t="s">
        <v>47</v>
      </c>
      <c r="D179" s="2">
        <v>2870</v>
      </c>
      <c r="E179" s="3">
        <v>300</v>
      </c>
      <c r="K179" s="2"/>
      <c r="L179" s="3"/>
    </row>
    <row r="180" spans="1:12" x14ac:dyDescent="0.35">
      <c r="A180" t="s">
        <v>37</v>
      </c>
      <c r="B180" t="s">
        <v>7</v>
      </c>
      <c r="C180" t="s">
        <v>45</v>
      </c>
      <c r="D180" s="2">
        <v>2863</v>
      </c>
      <c r="E180" s="3">
        <v>42</v>
      </c>
      <c r="K180" s="2"/>
      <c r="L180" s="3"/>
    </row>
    <row r="181" spans="1:12" x14ac:dyDescent="0.35">
      <c r="A181" t="s">
        <v>14</v>
      </c>
      <c r="B181" t="s">
        <v>7</v>
      </c>
      <c r="C181" t="s">
        <v>52</v>
      </c>
      <c r="D181" s="2">
        <v>2856</v>
      </c>
      <c r="E181" s="3">
        <v>246</v>
      </c>
      <c r="K181" s="2"/>
      <c r="L181" s="3"/>
    </row>
    <row r="182" spans="1:12" x14ac:dyDescent="0.35">
      <c r="A182" t="s">
        <v>32</v>
      </c>
      <c r="B182" t="s">
        <v>11</v>
      </c>
      <c r="C182" t="s">
        <v>51</v>
      </c>
      <c r="D182" s="2">
        <v>2793</v>
      </c>
      <c r="E182" s="3">
        <v>114</v>
      </c>
      <c r="K182" s="2"/>
      <c r="L182" s="3"/>
    </row>
    <row r="183" spans="1:12" x14ac:dyDescent="0.35">
      <c r="A183" t="s">
        <v>6</v>
      </c>
      <c r="B183" t="s">
        <v>43</v>
      </c>
      <c r="C183" t="s">
        <v>48</v>
      </c>
      <c r="D183" s="2">
        <v>2779</v>
      </c>
      <c r="E183" s="3">
        <v>75</v>
      </c>
      <c r="K183" s="2"/>
      <c r="L183" s="3"/>
    </row>
    <row r="184" spans="1:12" x14ac:dyDescent="0.35">
      <c r="A184" t="s">
        <v>35</v>
      </c>
      <c r="B184" t="s">
        <v>11</v>
      </c>
      <c r="C184" t="s">
        <v>15</v>
      </c>
      <c r="D184" s="2">
        <v>2744</v>
      </c>
      <c r="E184" s="3">
        <v>9</v>
      </c>
      <c r="K184" s="2"/>
      <c r="L184" s="3"/>
    </row>
    <row r="185" spans="1:12" x14ac:dyDescent="0.35">
      <c r="A185" t="s">
        <v>14</v>
      </c>
      <c r="B185" t="s">
        <v>7</v>
      </c>
      <c r="C185" t="s">
        <v>48</v>
      </c>
      <c r="D185" s="2">
        <v>2737</v>
      </c>
      <c r="E185" s="3">
        <v>93</v>
      </c>
      <c r="K185" s="2"/>
      <c r="L185" s="3"/>
    </row>
    <row r="186" spans="1:12" x14ac:dyDescent="0.35">
      <c r="A186" t="s">
        <v>10</v>
      </c>
      <c r="B186" t="s">
        <v>11</v>
      </c>
      <c r="C186" t="s">
        <v>46</v>
      </c>
      <c r="D186" s="2">
        <v>2702</v>
      </c>
      <c r="E186" s="3">
        <v>363</v>
      </c>
      <c r="K186" s="2"/>
      <c r="L186" s="3"/>
    </row>
    <row r="187" spans="1:12" x14ac:dyDescent="0.35">
      <c r="A187" t="s">
        <v>21</v>
      </c>
      <c r="B187" t="s">
        <v>27</v>
      </c>
      <c r="C187" t="s">
        <v>28</v>
      </c>
      <c r="D187" s="2">
        <v>2681</v>
      </c>
      <c r="E187" s="3">
        <v>54</v>
      </c>
      <c r="K187" s="2"/>
      <c r="L187" s="3"/>
    </row>
    <row r="188" spans="1:12" x14ac:dyDescent="0.35">
      <c r="A188" t="s">
        <v>14</v>
      </c>
      <c r="B188" t="s">
        <v>27</v>
      </c>
      <c r="C188" t="s">
        <v>41</v>
      </c>
      <c r="D188" s="2">
        <v>2646</v>
      </c>
      <c r="E188" s="3">
        <v>120</v>
      </c>
      <c r="K188" s="2"/>
      <c r="L188" s="3"/>
    </row>
    <row r="189" spans="1:12" x14ac:dyDescent="0.35">
      <c r="A189" t="s">
        <v>32</v>
      </c>
      <c r="B189" t="s">
        <v>18</v>
      </c>
      <c r="C189" t="s">
        <v>19</v>
      </c>
      <c r="D189" s="2">
        <v>2646</v>
      </c>
      <c r="E189" s="3">
        <v>177</v>
      </c>
      <c r="K189" s="2"/>
      <c r="L189" s="3"/>
    </row>
    <row r="190" spans="1:12" x14ac:dyDescent="0.35">
      <c r="A190" t="s">
        <v>14</v>
      </c>
      <c r="B190" t="s">
        <v>22</v>
      </c>
      <c r="C190" t="s">
        <v>19</v>
      </c>
      <c r="D190" s="2">
        <v>2639</v>
      </c>
      <c r="E190" s="3">
        <v>204</v>
      </c>
      <c r="K190" s="2"/>
      <c r="L190" s="3"/>
    </row>
    <row r="191" spans="1:12" x14ac:dyDescent="0.35">
      <c r="A191" t="s">
        <v>38</v>
      </c>
      <c r="B191" t="s">
        <v>43</v>
      </c>
      <c r="C191" t="s">
        <v>46</v>
      </c>
      <c r="D191" s="2">
        <v>2583</v>
      </c>
      <c r="E191" s="3">
        <v>18</v>
      </c>
      <c r="K191" s="2"/>
      <c r="L191" s="3"/>
    </row>
    <row r="192" spans="1:12" x14ac:dyDescent="0.35">
      <c r="A192" t="s">
        <v>50</v>
      </c>
      <c r="B192" t="s">
        <v>11</v>
      </c>
      <c r="C192" t="s">
        <v>45</v>
      </c>
      <c r="D192" s="2">
        <v>2562</v>
      </c>
      <c r="E192" s="3">
        <v>6</v>
      </c>
      <c r="K192" s="2"/>
      <c r="L192" s="3"/>
    </row>
    <row r="193" spans="1:12" x14ac:dyDescent="0.35">
      <c r="A193" t="s">
        <v>6</v>
      </c>
      <c r="B193" t="s">
        <v>27</v>
      </c>
      <c r="C193" t="s">
        <v>23</v>
      </c>
      <c r="D193" s="2">
        <v>2541</v>
      </c>
      <c r="E193" s="3">
        <v>90</v>
      </c>
      <c r="K193" s="2"/>
      <c r="L193" s="3"/>
    </row>
    <row r="194" spans="1:12" x14ac:dyDescent="0.35">
      <c r="A194" t="s">
        <v>6</v>
      </c>
      <c r="B194" t="s">
        <v>27</v>
      </c>
      <c r="C194" t="s">
        <v>44</v>
      </c>
      <c r="D194" s="2">
        <v>2541</v>
      </c>
      <c r="E194" s="3">
        <v>45</v>
      </c>
      <c r="K194" s="2"/>
      <c r="L194" s="3"/>
    </row>
    <row r="195" spans="1:12" x14ac:dyDescent="0.35">
      <c r="A195" t="s">
        <v>32</v>
      </c>
      <c r="B195" t="s">
        <v>11</v>
      </c>
      <c r="C195" t="s">
        <v>53</v>
      </c>
      <c r="D195" s="2">
        <v>2478</v>
      </c>
      <c r="E195" s="3">
        <v>21</v>
      </c>
      <c r="K195" s="2"/>
      <c r="L195" s="3"/>
    </row>
    <row r="196" spans="1:12" x14ac:dyDescent="0.35">
      <c r="A196" t="s">
        <v>50</v>
      </c>
      <c r="B196" t="s">
        <v>18</v>
      </c>
      <c r="C196" t="s">
        <v>44</v>
      </c>
      <c r="D196" s="2">
        <v>2471</v>
      </c>
      <c r="E196" s="3">
        <v>342</v>
      </c>
      <c r="K196" s="2"/>
      <c r="L196" s="3"/>
    </row>
    <row r="197" spans="1:12" x14ac:dyDescent="0.35">
      <c r="A197" t="s">
        <v>38</v>
      </c>
      <c r="B197" t="s">
        <v>11</v>
      </c>
      <c r="C197" t="s">
        <v>23</v>
      </c>
      <c r="D197" s="2">
        <v>2464</v>
      </c>
      <c r="E197" s="3">
        <v>234</v>
      </c>
      <c r="K197" s="2"/>
      <c r="L197" s="3"/>
    </row>
    <row r="198" spans="1:12" x14ac:dyDescent="0.35">
      <c r="A198" t="s">
        <v>14</v>
      </c>
      <c r="B198" t="s">
        <v>27</v>
      </c>
      <c r="C198" t="s">
        <v>52</v>
      </c>
      <c r="D198" s="2">
        <v>2436</v>
      </c>
      <c r="E198" s="3">
        <v>99</v>
      </c>
      <c r="K198" s="2"/>
      <c r="L198" s="3"/>
    </row>
    <row r="199" spans="1:12" x14ac:dyDescent="0.35">
      <c r="A199" t="s">
        <v>14</v>
      </c>
      <c r="B199" t="s">
        <v>11</v>
      </c>
      <c r="C199" t="s">
        <v>53</v>
      </c>
      <c r="D199" s="2">
        <v>2429</v>
      </c>
      <c r="E199" s="3">
        <v>144</v>
      </c>
      <c r="K199" s="2"/>
      <c r="L199" s="3"/>
    </row>
    <row r="200" spans="1:12" x14ac:dyDescent="0.35">
      <c r="A200" t="s">
        <v>38</v>
      </c>
      <c r="B200" t="s">
        <v>11</v>
      </c>
      <c r="C200" t="s">
        <v>33</v>
      </c>
      <c r="D200" s="2">
        <v>2415</v>
      </c>
      <c r="E200" s="3">
        <v>255</v>
      </c>
      <c r="K200" s="2"/>
      <c r="L200" s="3"/>
    </row>
    <row r="201" spans="1:12" x14ac:dyDescent="0.35">
      <c r="A201" t="s">
        <v>35</v>
      </c>
      <c r="B201" t="s">
        <v>11</v>
      </c>
      <c r="C201" t="s">
        <v>19</v>
      </c>
      <c r="D201" s="2">
        <v>2415</v>
      </c>
      <c r="E201" s="3">
        <v>15</v>
      </c>
      <c r="K201" s="2"/>
      <c r="L201" s="3"/>
    </row>
    <row r="202" spans="1:12" x14ac:dyDescent="0.35">
      <c r="A202" t="s">
        <v>14</v>
      </c>
      <c r="B202" t="s">
        <v>27</v>
      </c>
      <c r="C202" t="s">
        <v>39</v>
      </c>
      <c r="D202" s="2">
        <v>2408</v>
      </c>
      <c r="E202" s="3">
        <v>9</v>
      </c>
      <c r="K202" s="2"/>
      <c r="L202" s="3"/>
    </row>
    <row r="203" spans="1:12" x14ac:dyDescent="0.35">
      <c r="A203" t="s">
        <v>17</v>
      </c>
      <c r="B203" t="s">
        <v>7</v>
      </c>
      <c r="C203" t="s">
        <v>52</v>
      </c>
      <c r="D203" s="2">
        <v>2324</v>
      </c>
      <c r="E203" s="3">
        <v>177</v>
      </c>
      <c r="K203" s="2"/>
      <c r="L203" s="3"/>
    </row>
    <row r="204" spans="1:12" x14ac:dyDescent="0.35">
      <c r="A204" t="s">
        <v>50</v>
      </c>
      <c r="B204" t="s">
        <v>18</v>
      </c>
      <c r="C204" t="s">
        <v>48</v>
      </c>
      <c r="D204" s="2">
        <v>2317</v>
      </c>
      <c r="E204" s="3">
        <v>261</v>
      </c>
      <c r="K204" s="2"/>
      <c r="L204" s="3"/>
    </row>
    <row r="205" spans="1:12" x14ac:dyDescent="0.35">
      <c r="A205" t="s">
        <v>21</v>
      </c>
      <c r="B205" t="s">
        <v>27</v>
      </c>
      <c r="C205" t="s">
        <v>42</v>
      </c>
      <c r="D205" s="2">
        <v>2317</v>
      </c>
      <c r="E205" s="3">
        <v>123</v>
      </c>
      <c r="K205" s="2"/>
      <c r="L205" s="3"/>
    </row>
    <row r="206" spans="1:12" x14ac:dyDescent="0.35">
      <c r="A206" t="s">
        <v>6</v>
      </c>
      <c r="B206" t="s">
        <v>43</v>
      </c>
      <c r="C206" t="s">
        <v>53</v>
      </c>
      <c r="D206" s="2">
        <v>2289</v>
      </c>
      <c r="E206" s="3">
        <v>135</v>
      </c>
      <c r="K206" s="2"/>
      <c r="L206" s="3"/>
    </row>
    <row r="207" spans="1:12" x14ac:dyDescent="0.35">
      <c r="A207" t="s">
        <v>6</v>
      </c>
      <c r="B207" t="s">
        <v>11</v>
      </c>
      <c r="C207" t="s">
        <v>8</v>
      </c>
      <c r="D207" s="2">
        <v>2275</v>
      </c>
      <c r="E207" s="3">
        <v>447</v>
      </c>
      <c r="K207" s="2"/>
      <c r="L207" s="3"/>
    </row>
    <row r="208" spans="1:12" x14ac:dyDescent="0.35">
      <c r="A208" t="s">
        <v>10</v>
      </c>
      <c r="B208" t="s">
        <v>27</v>
      </c>
      <c r="C208" t="s">
        <v>53</v>
      </c>
      <c r="D208" s="2">
        <v>2268</v>
      </c>
      <c r="E208" s="3">
        <v>63</v>
      </c>
      <c r="K208" s="2"/>
      <c r="L208" s="3"/>
    </row>
    <row r="209" spans="1:12" x14ac:dyDescent="0.35">
      <c r="A209" t="s">
        <v>32</v>
      </c>
      <c r="B209" t="s">
        <v>43</v>
      </c>
      <c r="C209" t="s">
        <v>25</v>
      </c>
      <c r="D209" s="2">
        <v>2226</v>
      </c>
      <c r="E209" s="3">
        <v>48</v>
      </c>
      <c r="K209" s="2"/>
      <c r="L209" s="3"/>
    </row>
    <row r="210" spans="1:12" x14ac:dyDescent="0.35">
      <c r="A210" t="s">
        <v>21</v>
      </c>
      <c r="B210" t="s">
        <v>43</v>
      </c>
      <c r="C210" t="s">
        <v>41</v>
      </c>
      <c r="D210" s="2">
        <v>2219</v>
      </c>
      <c r="E210" s="3">
        <v>75</v>
      </c>
      <c r="K210" s="2"/>
      <c r="L210" s="3"/>
    </row>
    <row r="211" spans="1:12" x14ac:dyDescent="0.35">
      <c r="A211" t="s">
        <v>38</v>
      </c>
      <c r="B211" t="s">
        <v>43</v>
      </c>
      <c r="C211" t="s">
        <v>48</v>
      </c>
      <c r="D211" s="2">
        <v>2212</v>
      </c>
      <c r="E211" s="3">
        <v>117</v>
      </c>
      <c r="K211" s="2"/>
      <c r="L211" s="3"/>
    </row>
    <row r="212" spans="1:12" x14ac:dyDescent="0.35">
      <c r="A212" t="s">
        <v>50</v>
      </c>
      <c r="B212" t="s">
        <v>27</v>
      </c>
      <c r="C212" t="s">
        <v>30</v>
      </c>
      <c r="D212" s="2">
        <v>2205</v>
      </c>
      <c r="E212" s="3">
        <v>141</v>
      </c>
      <c r="K212" s="2"/>
      <c r="L212" s="3"/>
    </row>
    <row r="213" spans="1:12" x14ac:dyDescent="0.35">
      <c r="A213" t="s">
        <v>32</v>
      </c>
      <c r="B213" t="s">
        <v>43</v>
      </c>
      <c r="C213" t="s">
        <v>46</v>
      </c>
      <c r="D213" s="2">
        <v>2205</v>
      </c>
      <c r="E213" s="3">
        <v>138</v>
      </c>
      <c r="K213" s="2"/>
      <c r="L213" s="3"/>
    </row>
    <row r="214" spans="1:12" x14ac:dyDescent="0.35">
      <c r="A214" t="s">
        <v>32</v>
      </c>
      <c r="B214" t="s">
        <v>18</v>
      </c>
      <c r="C214" t="s">
        <v>28</v>
      </c>
      <c r="D214" s="2">
        <v>2149</v>
      </c>
      <c r="E214" s="3">
        <v>117</v>
      </c>
      <c r="K214" s="2"/>
      <c r="L214" s="3"/>
    </row>
    <row r="215" spans="1:12" x14ac:dyDescent="0.35">
      <c r="A215" t="s">
        <v>14</v>
      </c>
      <c r="B215" t="s">
        <v>18</v>
      </c>
      <c r="C215" t="s">
        <v>23</v>
      </c>
      <c r="D215" s="2">
        <v>2142</v>
      </c>
      <c r="E215" s="3">
        <v>114</v>
      </c>
      <c r="K215" s="2"/>
      <c r="L215" s="3"/>
    </row>
    <row r="216" spans="1:12" x14ac:dyDescent="0.35">
      <c r="A216" t="s">
        <v>32</v>
      </c>
      <c r="B216" t="s">
        <v>11</v>
      </c>
      <c r="C216" t="s">
        <v>41</v>
      </c>
      <c r="D216" s="2">
        <v>2135</v>
      </c>
      <c r="E216" s="3">
        <v>27</v>
      </c>
      <c r="K216" s="2"/>
      <c r="L216" s="3"/>
    </row>
    <row r="217" spans="1:12" x14ac:dyDescent="0.35">
      <c r="A217" t="s">
        <v>38</v>
      </c>
      <c r="B217" t="s">
        <v>11</v>
      </c>
      <c r="C217" t="s">
        <v>44</v>
      </c>
      <c r="D217" s="2">
        <v>2114</v>
      </c>
      <c r="E217" s="3">
        <v>66</v>
      </c>
      <c r="K217" s="2"/>
      <c r="L217" s="3"/>
    </row>
    <row r="218" spans="1:12" x14ac:dyDescent="0.35">
      <c r="A218" t="s">
        <v>17</v>
      </c>
      <c r="B218" t="s">
        <v>11</v>
      </c>
      <c r="C218" t="s">
        <v>45</v>
      </c>
      <c r="D218" s="2">
        <v>2114</v>
      </c>
      <c r="E218" s="3">
        <v>186</v>
      </c>
      <c r="K218" s="2"/>
      <c r="L218" s="3"/>
    </row>
    <row r="219" spans="1:12" x14ac:dyDescent="0.35">
      <c r="A219" t="s">
        <v>21</v>
      </c>
      <c r="B219" t="s">
        <v>22</v>
      </c>
      <c r="C219" t="s">
        <v>23</v>
      </c>
      <c r="D219" s="2">
        <v>2100</v>
      </c>
      <c r="E219" s="3">
        <v>414</v>
      </c>
      <c r="K219" s="2"/>
      <c r="L219" s="3"/>
    </row>
    <row r="220" spans="1:12" x14ac:dyDescent="0.35">
      <c r="A220" t="s">
        <v>10</v>
      </c>
      <c r="B220" t="s">
        <v>11</v>
      </c>
      <c r="C220" t="s">
        <v>44</v>
      </c>
      <c r="D220" s="2">
        <v>2023</v>
      </c>
      <c r="E220" s="3">
        <v>168</v>
      </c>
      <c r="K220" s="2"/>
      <c r="L220" s="3"/>
    </row>
    <row r="221" spans="1:12" x14ac:dyDescent="0.35">
      <c r="A221" t="s">
        <v>38</v>
      </c>
      <c r="B221" t="s">
        <v>11</v>
      </c>
      <c r="C221" t="s">
        <v>48</v>
      </c>
      <c r="D221" s="2">
        <v>2023</v>
      </c>
      <c r="E221" s="3">
        <v>78</v>
      </c>
      <c r="K221" s="2"/>
      <c r="L221" s="3"/>
    </row>
    <row r="222" spans="1:12" x14ac:dyDescent="0.35">
      <c r="A222" t="s">
        <v>37</v>
      </c>
      <c r="B222" t="s">
        <v>22</v>
      </c>
      <c r="C222" t="s">
        <v>41</v>
      </c>
      <c r="D222" s="2">
        <v>2016</v>
      </c>
      <c r="E222" s="3">
        <v>117</v>
      </c>
      <c r="K222" s="2"/>
      <c r="L222" s="3"/>
    </row>
    <row r="223" spans="1:12" x14ac:dyDescent="0.35">
      <c r="A223" t="s">
        <v>10</v>
      </c>
      <c r="B223" t="s">
        <v>43</v>
      </c>
      <c r="C223" t="s">
        <v>41</v>
      </c>
      <c r="D223" s="2">
        <v>2009</v>
      </c>
      <c r="E223" s="3">
        <v>219</v>
      </c>
      <c r="K223" s="2"/>
      <c r="L223" s="3"/>
    </row>
    <row r="224" spans="1:12" x14ac:dyDescent="0.35">
      <c r="A224" t="s">
        <v>6</v>
      </c>
      <c r="B224" t="s">
        <v>27</v>
      </c>
      <c r="C224" t="s">
        <v>28</v>
      </c>
      <c r="D224" s="2">
        <v>1988</v>
      </c>
      <c r="E224" s="3">
        <v>39</v>
      </c>
      <c r="K224" s="2"/>
      <c r="L224" s="3"/>
    </row>
    <row r="225" spans="1:12" x14ac:dyDescent="0.35">
      <c r="A225" t="s">
        <v>50</v>
      </c>
      <c r="B225" t="s">
        <v>11</v>
      </c>
      <c r="C225" t="s">
        <v>46</v>
      </c>
      <c r="D225" s="2">
        <v>1974</v>
      </c>
      <c r="E225" s="3">
        <v>195</v>
      </c>
      <c r="K225" s="2"/>
      <c r="L225" s="3"/>
    </row>
    <row r="226" spans="1:12" x14ac:dyDescent="0.35">
      <c r="A226" t="s">
        <v>32</v>
      </c>
      <c r="B226" t="s">
        <v>43</v>
      </c>
      <c r="C226" t="s">
        <v>33</v>
      </c>
      <c r="D226" s="2">
        <v>1932</v>
      </c>
      <c r="E226" s="3">
        <v>369</v>
      </c>
      <c r="K226" s="2"/>
      <c r="L226" s="3"/>
    </row>
    <row r="227" spans="1:12" x14ac:dyDescent="0.35">
      <c r="A227" t="s">
        <v>17</v>
      </c>
      <c r="B227" t="s">
        <v>18</v>
      </c>
      <c r="C227" t="s">
        <v>47</v>
      </c>
      <c r="D227" s="2">
        <v>1925</v>
      </c>
      <c r="E227" s="3">
        <v>192</v>
      </c>
      <c r="K227" s="2"/>
      <c r="L227" s="3"/>
    </row>
    <row r="228" spans="1:12" x14ac:dyDescent="0.35">
      <c r="A228" t="s">
        <v>21</v>
      </c>
      <c r="B228" t="s">
        <v>7</v>
      </c>
      <c r="C228" t="s">
        <v>41</v>
      </c>
      <c r="D228" s="2">
        <v>1904</v>
      </c>
      <c r="E228" s="3">
        <v>405</v>
      </c>
      <c r="K228" s="2"/>
      <c r="L228" s="3"/>
    </row>
    <row r="229" spans="1:12" x14ac:dyDescent="0.35">
      <c r="A229" t="s">
        <v>10</v>
      </c>
      <c r="B229" t="s">
        <v>7</v>
      </c>
      <c r="C229" t="s">
        <v>30</v>
      </c>
      <c r="D229" s="2">
        <v>1890</v>
      </c>
      <c r="E229" s="3">
        <v>195</v>
      </c>
      <c r="K229" s="2"/>
      <c r="L229" s="3"/>
    </row>
    <row r="230" spans="1:12" x14ac:dyDescent="0.35">
      <c r="A230" t="s">
        <v>37</v>
      </c>
      <c r="B230" t="s">
        <v>22</v>
      </c>
      <c r="C230" t="s">
        <v>23</v>
      </c>
      <c r="D230" s="2">
        <v>1785</v>
      </c>
      <c r="E230" s="3">
        <v>462</v>
      </c>
      <c r="K230" s="2"/>
      <c r="L230" s="3"/>
    </row>
    <row r="231" spans="1:12" x14ac:dyDescent="0.35">
      <c r="A231" t="s">
        <v>32</v>
      </c>
      <c r="B231" t="s">
        <v>27</v>
      </c>
      <c r="C231" t="s">
        <v>19</v>
      </c>
      <c r="D231" s="2">
        <v>1778</v>
      </c>
      <c r="E231" s="3">
        <v>270</v>
      </c>
      <c r="K231" s="2"/>
      <c r="L231" s="3"/>
    </row>
    <row r="232" spans="1:12" x14ac:dyDescent="0.35">
      <c r="A232" t="s">
        <v>10</v>
      </c>
      <c r="B232" t="s">
        <v>7</v>
      </c>
      <c r="C232" t="s">
        <v>47</v>
      </c>
      <c r="D232" s="2">
        <v>1771</v>
      </c>
      <c r="E232" s="3">
        <v>204</v>
      </c>
      <c r="K232" s="2"/>
      <c r="L232" s="3"/>
    </row>
    <row r="233" spans="1:12" x14ac:dyDescent="0.35">
      <c r="A233" t="s">
        <v>10</v>
      </c>
      <c r="B233" t="s">
        <v>27</v>
      </c>
      <c r="C233" t="s">
        <v>48</v>
      </c>
      <c r="D233" s="2">
        <v>1701</v>
      </c>
      <c r="E233" s="3">
        <v>234</v>
      </c>
      <c r="K233" s="2"/>
      <c r="L233" s="3"/>
    </row>
    <row r="234" spans="1:12" x14ac:dyDescent="0.35">
      <c r="A234" t="s">
        <v>35</v>
      </c>
      <c r="B234" t="s">
        <v>43</v>
      </c>
      <c r="C234" t="s">
        <v>25</v>
      </c>
      <c r="D234" s="2">
        <v>1652</v>
      </c>
      <c r="E234" s="3">
        <v>93</v>
      </c>
      <c r="K234" s="2"/>
      <c r="L234" s="3"/>
    </row>
    <row r="235" spans="1:12" x14ac:dyDescent="0.35">
      <c r="A235" t="s">
        <v>38</v>
      </c>
      <c r="B235" t="s">
        <v>22</v>
      </c>
      <c r="C235" t="s">
        <v>54</v>
      </c>
      <c r="D235" s="2">
        <v>1652</v>
      </c>
      <c r="E235" s="3">
        <v>102</v>
      </c>
      <c r="K235" s="2"/>
      <c r="L235" s="3"/>
    </row>
    <row r="236" spans="1:12" x14ac:dyDescent="0.35">
      <c r="A236" t="s">
        <v>21</v>
      </c>
      <c r="B236" t="s">
        <v>22</v>
      </c>
      <c r="C236" t="s">
        <v>8</v>
      </c>
      <c r="D236" s="2">
        <v>1638</v>
      </c>
      <c r="E236" s="3">
        <v>63</v>
      </c>
      <c r="K236" s="2"/>
      <c r="L236" s="3"/>
    </row>
    <row r="237" spans="1:12" x14ac:dyDescent="0.35">
      <c r="A237" t="s">
        <v>6</v>
      </c>
      <c r="B237" t="s">
        <v>11</v>
      </c>
      <c r="C237" t="s">
        <v>51</v>
      </c>
      <c r="D237" s="2">
        <v>1638</v>
      </c>
      <c r="E237" s="3">
        <v>48</v>
      </c>
      <c r="K237" s="2"/>
      <c r="L237" s="3"/>
    </row>
    <row r="238" spans="1:12" x14ac:dyDescent="0.35">
      <c r="A238" t="s">
        <v>6</v>
      </c>
      <c r="B238" t="s">
        <v>7</v>
      </c>
      <c r="C238" t="s">
        <v>8</v>
      </c>
      <c r="D238" s="2">
        <v>1624</v>
      </c>
      <c r="E238" s="3">
        <v>114</v>
      </c>
      <c r="K238" s="2"/>
      <c r="L238" s="3"/>
    </row>
    <row r="239" spans="1:12" x14ac:dyDescent="0.35">
      <c r="A239" t="s">
        <v>6</v>
      </c>
      <c r="B239" t="s">
        <v>11</v>
      </c>
      <c r="C239" t="s">
        <v>44</v>
      </c>
      <c r="D239" s="2">
        <v>1617</v>
      </c>
      <c r="E239" s="3">
        <v>126</v>
      </c>
      <c r="K239" s="2"/>
      <c r="L239" s="3"/>
    </row>
    <row r="240" spans="1:12" x14ac:dyDescent="0.35">
      <c r="A240" t="s">
        <v>37</v>
      </c>
      <c r="B240" t="s">
        <v>11</v>
      </c>
      <c r="C240" t="s">
        <v>39</v>
      </c>
      <c r="D240" s="2">
        <v>1589</v>
      </c>
      <c r="E240" s="3">
        <v>303</v>
      </c>
      <c r="K240" s="2"/>
      <c r="L240" s="3"/>
    </row>
    <row r="241" spans="1:12" x14ac:dyDescent="0.35">
      <c r="A241" t="s">
        <v>32</v>
      </c>
      <c r="B241" t="s">
        <v>43</v>
      </c>
      <c r="C241" t="s">
        <v>23</v>
      </c>
      <c r="D241" s="2">
        <v>1568</v>
      </c>
      <c r="E241" s="3">
        <v>96</v>
      </c>
      <c r="K241" s="2"/>
      <c r="L241" s="3"/>
    </row>
    <row r="242" spans="1:12" x14ac:dyDescent="0.35">
      <c r="A242" t="s">
        <v>37</v>
      </c>
      <c r="B242" t="s">
        <v>22</v>
      </c>
      <c r="C242" t="s">
        <v>30</v>
      </c>
      <c r="D242" s="2">
        <v>1568</v>
      </c>
      <c r="E242" s="3">
        <v>141</v>
      </c>
      <c r="K242" s="2"/>
      <c r="L242" s="3"/>
    </row>
    <row r="243" spans="1:12" x14ac:dyDescent="0.35">
      <c r="A243" t="s">
        <v>10</v>
      </c>
      <c r="B243" t="s">
        <v>22</v>
      </c>
      <c r="C243" t="s">
        <v>52</v>
      </c>
      <c r="D243" s="2">
        <v>1561</v>
      </c>
      <c r="E243" s="3">
        <v>27</v>
      </c>
      <c r="K243" s="2"/>
      <c r="L243" s="3"/>
    </row>
    <row r="244" spans="1:12" x14ac:dyDescent="0.35">
      <c r="A244" t="s">
        <v>17</v>
      </c>
      <c r="B244" t="s">
        <v>7</v>
      </c>
      <c r="C244" t="s">
        <v>8</v>
      </c>
      <c r="D244" s="2">
        <v>1526</v>
      </c>
      <c r="E244" s="3">
        <v>240</v>
      </c>
      <c r="K244" s="2"/>
      <c r="L244" s="3"/>
    </row>
    <row r="245" spans="1:12" x14ac:dyDescent="0.35">
      <c r="A245" t="s">
        <v>35</v>
      </c>
      <c r="B245" t="s">
        <v>18</v>
      </c>
      <c r="C245" t="s">
        <v>8</v>
      </c>
      <c r="D245" s="2">
        <v>1526</v>
      </c>
      <c r="E245" s="3">
        <v>105</v>
      </c>
      <c r="K245" s="2"/>
      <c r="L245" s="3"/>
    </row>
    <row r="246" spans="1:12" x14ac:dyDescent="0.35">
      <c r="A246" t="s">
        <v>21</v>
      </c>
      <c r="B246" t="s">
        <v>7</v>
      </c>
      <c r="C246" t="s">
        <v>19</v>
      </c>
      <c r="D246" s="2">
        <v>1505</v>
      </c>
      <c r="E246" s="3">
        <v>102</v>
      </c>
      <c r="K246" s="2"/>
      <c r="L246" s="3"/>
    </row>
    <row r="247" spans="1:12" x14ac:dyDescent="0.35">
      <c r="A247" t="s">
        <v>17</v>
      </c>
      <c r="B247" t="s">
        <v>43</v>
      </c>
      <c r="C247" t="s">
        <v>39</v>
      </c>
      <c r="D247" s="2">
        <v>1463</v>
      </c>
      <c r="E247" s="3">
        <v>39</v>
      </c>
      <c r="K247" s="2"/>
      <c r="L247" s="3"/>
    </row>
    <row r="248" spans="1:12" x14ac:dyDescent="0.35">
      <c r="A248" t="s">
        <v>21</v>
      </c>
      <c r="B248" t="s">
        <v>43</v>
      </c>
      <c r="C248" t="s">
        <v>45</v>
      </c>
      <c r="D248" s="2">
        <v>1442</v>
      </c>
      <c r="E248" s="3">
        <v>15</v>
      </c>
      <c r="K248" s="2"/>
      <c r="L248" s="3"/>
    </row>
    <row r="249" spans="1:12" x14ac:dyDescent="0.35">
      <c r="A249" t="s">
        <v>50</v>
      </c>
      <c r="B249" t="s">
        <v>43</v>
      </c>
      <c r="C249" t="s">
        <v>23</v>
      </c>
      <c r="D249" s="2">
        <v>1428</v>
      </c>
      <c r="E249" s="3">
        <v>93</v>
      </c>
      <c r="K249" s="2"/>
      <c r="L249" s="3"/>
    </row>
    <row r="250" spans="1:12" x14ac:dyDescent="0.35">
      <c r="A250" t="s">
        <v>50</v>
      </c>
      <c r="B250" t="s">
        <v>18</v>
      </c>
      <c r="C250" t="s">
        <v>53</v>
      </c>
      <c r="D250" s="2">
        <v>1407</v>
      </c>
      <c r="E250" s="3">
        <v>72</v>
      </c>
      <c r="K250" s="2"/>
      <c r="L250" s="3"/>
    </row>
    <row r="251" spans="1:12" x14ac:dyDescent="0.35">
      <c r="A251" t="s">
        <v>21</v>
      </c>
      <c r="B251" t="s">
        <v>18</v>
      </c>
      <c r="C251" t="s">
        <v>44</v>
      </c>
      <c r="D251" s="2">
        <v>1400</v>
      </c>
      <c r="E251" s="3">
        <v>135</v>
      </c>
      <c r="K251" s="2"/>
      <c r="L251" s="3"/>
    </row>
    <row r="252" spans="1:12" x14ac:dyDescent="0.35">
      <c r="A252" t="s">
        <v>21</v>
      </c>
      <c r="B252" t="s">
        <v>11</v>
      </c>
      <c r="C252" t="s">
        <v>15</v>
      </c>
      <c r="D252" s="2">
        <v>1302</v>
      </c>
      <c r="E252" s="3">
        <v>402</v>
      </c>
      <c r="K252" s="2"/>
      <c r="L252" s="3"/>
    </row>
    <row r="253" spans="1:12" x14ac:dyDescent="0.35">
      <c r="A253" t="s">
        <v>32</v>
      </c>
      <c r="B253" t="s">
        <v>27</v>
      </c>
      <c r="C253" t="s">
        <v>33</v>
      </c>
      <c r="D253" s="2">
        <v>1281</v>
      </c>
      <c r="E253" s="3">
        <v>75</v>
      </c>
      <c r="K253" s="2"/>
      <c r="L253" s="3"/>
    </row>
    <row r="254" spans="1:12" x14ac:dyDescent="0.35">
      <c r="A254" t="s">
        <v>38</v>
      </c>
      <c r="B254" t="s">
        <v>18</v>
      </c>
      <c r="C254" t="s">
        <v>47</v>
      </c>
      <c r="D254" s="2">
        <v>1281</v>
      </c>
      <c r="E254" s="3">
        <v>18</v>
      </c>
      <c r="K254" s="2"/>
      <c r="L254" s="3"/>
    </row>
    <row r="255" spans="1:12" x14ac:dyDescent="0.35">
      <c r="A255" t="s">
        <v>17</v>
      </c>
      <c r="B255" t="s">
        <v>43</v>
      </c>
      <c r="C255" t="s">
        <v>41</v>
      </c>
      <c r="D255" s="2">
        <v>1274</v>
      </c>
      <c r="E255" s="3">
        <v>225</v>
      </c>
      <c r="K255" s="2"/>
      <c r="L255" s="3"/>
    </row>
    <row r="256" spans="1:12" x14ac:dyDescent="0.35">
      <c r="A256" t="s">
        <v>21</v>
      </c>
      <c r="B256" t="s">
        <v>27</v>
      </c>
      <c r="C256" t="s">
        <v>53</v>
      </c>
      <c r="D256" s="2">
        <v>1134</v>
      </c>
      <c r="E256" s="3">
        <v>282</v>
      </c>
      <c r="K256" s="2"/>
      <c r="L256" s="3"/>
    </row>
    <row r="257" spans="1:12" x14ac:dyDescent="0.35">
      <c r="A257" t="s">
        <v>14</v>
      </c>
      <c r="B257" t="s">
        <v>7</v>
      </c>
      <c r="C257" t="s">
        <v>44</v>
      </c>
      <c r="D257" s="2">
        <v>1085</v>
      </c>
      <c r="E257" s="3">
        <v>273</v>
      </c>
      <c r="K257" s="2"/>
      <c r="L257" s="3"/>
    </row>
    <row r="258" spans="1:12" x14ac:dyDescent="0.35">
      <c r="A258" t="s">
        <v>21</v>
      </c>
      <c r="B258" t="s">
        <v>11</v>
      </c>
      <c r="C258" t="s">
        <v>46</v>
      </c>
      <c r="D258" s="2">
        <v>1071</v>
      </c>
      <c r="E258" s="3">
        <v>270</v>
      </c>
      <c r="K258" s="2"/>
      <c r="L258" s="3"/>
    </row>
    <row r="259" spans="1:12" x14ac:dyDescent="0.35">
      <c r="A259" t="s">
        <v>37</v>
      </c>
      <c r="B259" t="s">
        <v>7</v>
      </c>
      <c r="C259" t="s">
        <v>33</v>
      </c>
      <c r="D259" s="2">
        <v>1057</v>
      </c>
      <c r="E259" s="3">
        <v>54</v>
      </c>
      <c r="K259" s="2"/>
      <c r="L259" s="3"/>
    </row>
    <row r="260" spans="1:12" x14ac:dyDescent="0.35">
      <c r="A260" t="s">
        <v>38</v>
      </c>
      <c r="B260" t="s">
        <v>18</v>
      </c>
      <c r="C260" t="s">
        <v>54</v>
      </c>
      <c r="D260" s="2">
        <v>973</v>
      </c>
      <c r="E260" s="3">
        <v>162</v>
      </c>
      <c r="K260" s="2"/>
      <c r="L260" s="3"/>
    </row>
    <row r="261" spans="1:12" x14ac:dyDescent="0.35">
      <c r="A261" t="s">
        <v>32</v>
      </c>
      <c r="B261" t="s">
        <v>22</v>
      </c>
      <c r="C261" t="s">
        <v>53</v>
      </c>
      <c r="D261" s="2">
        <v>966</v>
      </c>
      <c r="E261" s="3">
        <v>198</v>
      </c>
      <c r="K261" s="2"/>
      <c r="L261" s="3"/>
    </row>
    <row r="262" spans="1:12" x14ac:dyDescent="0.35">
      <c r="A262" t="s">
        <v>14</v>
      </c>
      <c r="B262" t="s">
        <v>11</v>
      </c>
      <c r="C262" t="s">
        <v>15</v>
      </c>
      <c r="D262" s="2">
        <v>959</v>
      </c>
      <c r="E262" s="3">
        <v>147</v>
      </c>
      <c r="K262" s="2"/>
      <c r="L262" s="3"/>
    </row>
    <row r="263" spans="1:12" x14ac:dyDescent="0.35">
      <c r="A263" t="s">
        <v>21</v>
      </c>
      <c r="B263" t="s">
        <v>27</v>
      </c>
      <c r="C263" t="s">
        <v>25</v>
      </c>
      <c r="D263" s="2">
        <v>959</v>
      </c>
      <c r="E263" s="3">
        <v>135</v>
      </c>
      <c r="K263" s="2"/>
      <c r="L263" s="3"/>
    </row>
    <row r="264" spans="1:12" x14ac:dyDescent="0.35">
      <c r="A264" t="s">
        <v>50</v>
      </c>
      <c r="B264" t="s">
        <v>18</v>
      </c>
      <c r="C264" t="s">
        <v>42</v>
      </c>
      <c r="D264" s="2">
        <v>945</v>
      </c>
      <c r="E264" s="3">
        <v>75</v>
      </c>
      <c r="K264" s="2"/>
      <c r="L264" s="3"/>
    </row>
    <row r="265" spans="1:12" x14ac:dyDescent="0.35">
      <c r="A265" t="s">
        <v>21</v>
      </c>
      <c r="B265" t="s">
        <v>27</v>
      </c>
      <c r="C265" t="s">
        <v>41</v>
      </c>
      <c r="D265" s="2">
        <v>938</v>
      </c>
      <c r="E265" s="3">
        <v>6</v>
      </c>
      <c r="K265" s="2"/>
      <c r="L265" s="3"/>
    </row>
    <row r="266" spans="1:12" x14ac:dyDescent="0.35">
      <c r="A266" t="s">
        <v>14</v>
      </c>
      <c r="B266" t="s">
        <v>43</v>
      </c>
      <c r="C266" t="s">
        <v>41</v>
      </c>
      <c r="D266" s="2">
        <v>938</v>
      </c>
      <c r="E266" s="3">
        <v>189</v>
      </c>
      <c r="K266" s="2"/>
      <c r="L266" s="3"/>
    </row>
    <row r="267" spans="1:12" x14ac:dyDescent="0.35">
      <c r="A267" t="s">
        <v>38</v>
      </c>
      <c r="B267" t="s">
        <v>7</v>
      </c>
      <c r="C267" t="s">
        <v>15</v>
      </c>
      <c r="D267" s="2">
        <v>938</v>
      </c>
      <c r="E267" s="3">
        <v>366</v>
      </c>
      <c r="K267" s="2"/>
      <c r="L267" s="3"/>
    </row>
    <row r="268" spans="1:12" x14ac:dyDescent="0.35">
      <c r="A268" t="s">
        <v>35</v>
      </c>
      <c r="B268" t="s">
        <v>43</v>
      </c>
      <c r="C268" t="s">
        <v>47</v>
      </c>
      <c r="D268" s="2">
        <v>861</v>
      </c>
      <c r="E268" s="3">
        <v>195</v>
      </c>
      <c r="K268" s="2"/>
      <c r="L268" s="3"/>
    </row>
    <row r="269" spans="1:12" x14ac:dyDescent="0.35">
      <c r="A269" t="s">
        <v>17</v>
      </c>
      <c r="B269" t="s">
        <v>18</v>
      </c>
      <c r="C269" t="s">
        <v>54</v>
      </c>
      <c r="D269" s="2">
        <v>854</v>
      </c>
      <c r="E269" s="3">
        <v>309</v>
      </c>
      <c r="K269" s="2"/>
      <c r="L269" s="3"/>
    </row>
    <row r="270" spans="1:12" x14ac:dyDescent="0.35">
      <c r="A270" t="s">
        <v>17</v>
      </c>
      <c r="B270" t="s">
        <v>11</v>
      </c>
      <c r="C270" t="s">
        <v>53</v>
      </c>
      <c r="D270" s="2">
        <v>847</v>
      </c>
      <c r="E270" s="3">
        <v>129</v>
      </c>
      <c r="K270" s="2"/>
      <c r="L270" s="3"/>
    </row>
    <row r="271" spans="1:12" x14ac:dyDescent="0.35">
      <c r="A271" t="s">
        <v>10</v>
      </c>
      <c r="B271" t="s">
        <v>27</v>
      </c>
      <c r="C271" t="s">
        <v>42</v>
      </c>
      <c r="D271" s="2">
        <v>819</v>
      </c>
      <c r="E271" s="3">
        <v>510</v>
      </c>
      <c r="K271" s="2"/>
      <c r="L271" s="3"/>
    </row>
    <row r="272" spans="1:12" x14ac:dyDescent="0.35">
      <c r="A272" t="s">
        <v>38</v>
      </c>
      <c r="B272" t="s">
        <v>11</v>
      </c>
      <c r="C272" t="s">
        <v>25</v>
      </c>
      <c r="D272" s="2">
        <v>819</v>
      </c>
      <c r="E272" s="3">
        <v>306</v>
      </c>
      <c r="K272" s="2"/>
      <c r="L272" s="3"/>
    </row>
    <row r="273" spans="1:12" x14ac:dyDescent="0.35">
      <c r="A273" t="s">
        <v>37</v>
      </c>
      <c r="B273" t="s">
        <v>18</v>
      </c>
      <c r="C273" t="s">
        <v>53</v>
      </c>
      <c r="D273" s="2">
        <v>798</v>
      </c>
      <c r="E273" s="3">
        <v>519</v>
      </c>
      <c r="K273" s="2"/>
      <c r="L273" s="3"/>
    </row>
    <row r="274" spans="1:12" x14ac:dyDescent="0.35">
      <c r="A274" t="s">
        <v>17</v>
      </c>
      <c r="B274" t="s">
        <v>7</v>
      </c>
      <c r="C274" t="s">
        <v>45</v>
      </c>
      <c r="D274" s="2">
        <v>714</v>
      </c>
      <c r="E274" s="3">
        <v>231</v>
      </c>
      <c r="K274" s="2"/>
      <c r="L274" s="3"/>
    </row>
    <row r="275" spans="1:12" x14ac:dyDescent="0.35">
      <c r="A275" t="s">
        <v>14</v>
      </c>
      <c r="B275" t="s">
        <v>43</v>
      </c>
      <c r="C275" t="s">
        <v>39</v>
      </c>
      <c r="D275" s="2">
        <v>707</v>
      </c>
      <c r="E275" s="3">
        <v>174</v>
      </c>
      <c r="K275" s="2"/>
      <c r="L275" s="3"/>
    </row>
    <row r="276" spans="1:12" x14ac:dyDescent="0.35">
      <c r="A276" t="s">
        <v>50</v>
      </c>
      <c r="B276" t="s">
        <v>43</v>
      </c>
      <c r="C276" t="s">
        <v>39</v>
      </c>
      <c r="D276" s="2">
        <v>700</v>
      </c>
      <c r="E276" s="3">
        <v>87</v>
      </c>
      <c r="K276" s="2"/>
      <c r="L276" s="3"/>
    </row>
    <row r="277" spans="1:12" x14ac:dyDescent="0.35">
      <c r="A277" t="s">
        <v>37</v>
      </c>
      <c r="B277" t="s">
        <v>22</v>
      </c>
      <c r="C277" t="s">
        <v>48</v>
      </c>
      <c r="D277" s="2">
        <v>630</v>
      </c>
      <c r="E277" s="3">
        <v>36</v>
      </c>
      <c r="K277" s="2"/>
      <c r="L277" s="3"/>
    </row>
    <row r="278" spans="1:12" x14ac:dyDescent="0.35">
      <c r="A278" t="s">
        <v>6</v>
      </c>
      <c r="B278" t="s">
        <v>27</v>
      </c>
      <c r="C278" t="s">
        <v>51</v>
      </c>
      <c r="D278" s="2">
        <v>623</v>
      </c>
      <c r="E278" s="3">
        <v>51</v>
      </c>
      <c r="K278" s="2"/>
      <c r="L278" s="3"/>
    </row>
    <row r="279" spans="1:12" x14ac:dyDescent="0.35">
      <c r="A279" t="s">
        <v>6</v>
      </c>
      <c r="B279" t="s">
        <v>27</v>
      </c>
      <c r="C279" t="s">
        <v>52</v>
      </c>
      <c r="D279" s="2">
        <v>609</v>
      </c>
      <c r="E279" s="3">
        <v>87</v>
      </c>
      <c r="K279" s="2"/>
      <c r="L279" s="3"/>
    </row>
    <row r="280" spans="1:12" x14ac:dyDescent="0.35">
      <c r="A280" t="s">
        <v>17</v>
      </c>
      <c r="B280" t="s">
        <v>11</v>
      </c>
      <c r="C280" t="s">
        <v>47</v>
      </c>
      <c r="D280" s="2">
        <v>609</v>
      </c>
      <c r="E280" s="3">
        <v>99</v>
      </c>
      <c r="K280" s="2"/>
      <c r="L280" s="3"/>
    </row>
    <row r="281" spans="1:12" x14ac:dyDescent="0.35">
      <c r="A281" t="s">
        <v>50</v>
      </c>
      <c r="B281" t="s">
        <v>11</v>
      </c>
      <c r="C281" t="s">
        <v>49</v>
      </c>
      <c r="D281" s="2">
        <v>567</v>
      </c>
      <c r="E281" s="3">
        <v>228</v>
      </c>
      <c r="K281" s="2"/>
      <c r="L281" s="3"/>
    </row>
    <row r="282" spans="1:12" x14ac:dyDescent="0.35">
      <c r="A282" t="s">
        <v>21</v>
      </c>
      <c r="B282" t="s">
        <v>7</v>
      </c>
      <c r="C282" t="s">
        <v>8</v>
      </c>
      <c r="D282" s="2">
        <v>560</v>
      </c>
      <c r="E282" s="3">
        <v>81</v>
      </c>
      <c r="K282" s="2"/>
      <c r="L282" s="3"/>
    </row>
    <row r="283" spans="1:12" x14ac:dyDescent="0.35">
      <c r="A283" t="s">
        <v>37</v>
      </c>
      <c r="B283" t="s">
        <v>11</v>
      </c>
      <c r="C283" t="s">
        <v>47</v>
      </c>
      <c r="D283" s="2">
        <v>553</v>
      </c>
      <c r="E283" s="3">
        <v>15</v>
      </c>
      <c r="K283" s="2"/>
      <c r="L283" s="3"/>
    </row>
    <row r="284" spans="1:12" x14ac:dyDescent="0.35">
      <c r="A284" t="s">
        <v>21</v>
      </c>
      <c r="B284" t="s">
        <v>43</v>
      </c>
      <c r="C284" t="s">
        <v>15</v>
      </c>
      <c r="D284" s="2">
        <v>525</v>
      </c>
      <c r="E284" s="3">
        <v>48</v>
      </c>
      <c r="K284" s="2"/>
      <c r="L284" s="3"/>
    </row>
    <row r="285" spans="1:12" x14ac:dyDescent="0.35">
      <c r="A285" t="s">
        <v>35</v>
      </c>
      <c r="B285" t="s">
        <v>7</v>
      </c>
      <c r="C285" t="s">
        <v>30</v>
      </c>
      <c r="D285" s="2">
        <v>518</v>
      </c>
      <c r="E285" s="3">
        <v>75</v>
      </c>
      <c r="K285" s="2"/>
      <c r="L285" s="3"/>
    </row>
    <row r="286" spans="1:12" x14ac:dyDescent="0.35">
      <c r="A286" t="s">
        <v>21</v>
      </c>
      <c r="B286" t="s">
        <v>18</v>
      </c>
      <c r="C286" t="s">
        <v>49</v>
      </c>
      <c r="D286" s="2">
        <v>497</v>
      </c>
      <c r="E286" s="3">
        <v>63</v>
      </c>
      <c r="K286" s="2"/>
      <c r="L286" s="3"/>
    </row>
    <row r="287" spans="1:12" x14ac:dyDescent="0.35">
      <c r="A287" t="s">
        <v>35</v>
      </c>
      <c r="B287" t="s">
        <v>11</v>
      </c>
      <c r="C287" t="s">
        <v>30</v>
      </c>
      <c r="D287" s="2">
        <v>490</v>
      </c>
      <c r="E287" s="3">
        <v>84</v>
      </c>
      <c r="K287" s="2"/>
      <c r="L287" s="3"/>
    </row>
    <row r="288" spans="1:12" x14ac:dyDescent="0.35">
      <c r="A288" t="s">
        <v>21</v>
      </c>
      <c r="B288" t="s">
        <v>27</v>
      </c>
      <c r="C288" t="s">
        <v>23</v>
      </c>
      <c r="D288" s="2">
        <v>469</v>
      </c>
      <c r="E288" s="3">
        <v>75</v>
      </c>
      <c r="K288" s="2"/>
      <c r="L288" s="3"/>
    </row>
    <row r="289" spans="1:12" x14ac:dyDescent="0.35">
      <c r="A289" t="s">
        <v>10</v>
      </c>
      <c r="B289" t="s">
        <v>7</v>
      </c>
      <c r="C289" t="s">
        <v>49</v>
      </c>
      <c r="D289" s="2">
        <v>434</v>
      </c>
      <c r="E289" s="3">
        <v>87</v>
      </c>
      <c r="K289" s="2"/>
      <c r="L289" s="3"/>
    </row>
    <row r="290" spans="1:12" x14ac:dyDescent="0.35">
      <c r="A290" t="s">
        <v>35</v>
      </c>
      <c r="B290" t="s">
        <v>22</v>
      </c>
      <c r="C290" t="s">
        <v>19</v>
      </c>
      <c r="D290" s="2">
        <v>385</v>
      </c>
      <c r="E290" s="3">
        <v>249</v>
      </c>
      <c r="K290" s="2"/>
      <c r="L290" s="3"/>
    </row>
    <row r="291" spans="1:12" x14ac:dyDescent="0.35">
      <c r="A291" t="s">
        <v>10</v>
      </c>
      <c r="B291" t="s">
        <v>11</v>
      </c>
      <c r="C291" t="s">
        <v>25</v>
      </c>
      <c r="D291" s="2">
        <v>357</v>
      </c>
      <c r="E291" s="3">
        <v>126</v>
      </c>
      <c r="K291" s="2"/>
      <c r="L291" s="3"/>
    </row>
    <row r="292" spans="1:12" x14ac:dyDescent="0.35">
      <c r="A292" t="s">
        <v>17</v>
      </c>
      <c r="B292" t="s">
        <v>43</v>
      </c>
      <c r="C292" t="s">
        <v>30</v>
      </c>
      <c r="D292" s="2">
        <v>336</v>
      </c>
      <c r="E292" s="3">
        <v>144</v>
      </c>
      <c r="K292" s="2"/>
      <c r="L292" s="3"/>
    </row>
    <row r="293" spans="1:12" x14ac:dyDescent="0.35">
      <c r="A293" t="s">
        <v>32</v>
      </c>
      <c r="B293" t="s">
        <v>18</v>
      </c>
      <c r="C293" t="s">
        <v>12</v>
      </c>
      <c r="D293" s="2">
        <v>280</v>
      </c>
      <c r="E293" s="3">
        <v>87</v>
      </c>
      <c r="K293" s="2"/>
      <c r="L293" s="3"/>
    </row>
    <row r="294" spans="1:12" x14ac:dyDescent="0.35">
      <c r="A294" t="s">
        <v>14</v>
      </c>
      <c r="B294" t="s">
        <v>7</v>
      </c>
      <c r="C294" t="s">
        <v>15</v>
      </c>
      <c r="D294" s="2">
        <v>259</v>
      </c>
      <c r="E294" s="3">
        <v>207</v>
      </c>
      <c r="K294" s="2"/>
      <c r="L294" s="3"/>
    </row>
    <row r="295" spans="1:12" x14ac:dyDescent="0.35">
      <c r="A295" t="s">
        <v>37</v>
      </c>
      <c r="B295" t="s">
        <v>43</v>
      </c>
      <c r="C295" t="s">
        <v>42</v>
      </c>
      <c r="D295" s="2">
        <v>252</v>
      </c>
      <c r="E295" s="3">
        <v>54</v>
      </c>
      <c r="K295" s="2"/>
      <c r="L295" s="3"/>
    </row>
    <row r="296" spans="1:12" x14ac:dyDescent="0.35">
      <c r="A296" t="s">
        <v>50</v>
      </c>
      <c r="B296" t="s">
        <v>7</v>
      </c>
      <c r="C296" t="s">
        <v>49</v>
      </c>
      <c r="D296" s="2">
        <v>245</v>
      </c>
      <c r="E296" s="3">
        <v>288</v>
      </c>
      <c r="K296" s="2"/>
      <c r="L296" s="3"/>
    </row>
    <row r="297" spans="1:12" x14ac:dyDescent="0.35">
      <c r="A297" t="s">
        <v>37</v>
      </c>
      <c r="B297" t="s">
        <v>7</v>
      </c>
      <c r="C297" t="s">
        <v>47</v>
      </c>
      <c r="D297" s="2">
        <v>238</v>
      </c>
      <c r="E297" s="3">
        <v>18</v>
      </c>
      <c r="K297" s="2"/>
      <c r="L297" s="3"/>
    </row>
    <row r="298" spans="1:12" x14ac:dyDescent="0.35">
      <c r="A298" t="s">
        <v>6</v>
      </c>
      <c r="B298" t="s">
        <v>18</v>
      </c>
      <c r="C298" t="s">
        <v>15</v>
      </c>
      <c r="D298" s="2">
        <v>217</v>
      </c>
      <c r="E298" s="3">
        <v>36</v>
      </c>
      <c r="K298" s="2"/>
      <c r="L298" s="3"/>
    </row>
    <row r="299" spans="1:12" x14ac:dyDescent="0.35">
      <c r="A299" t="s">
        <v>37</v>
      </c>
      <c r="B299" t="s">
        <v>18</v>
      </c>
      <c r="C299" t="s">
        <v>39</v>
      </c>
      <c r="D299" s="2">
        <v>189</v>
      </c>
      <c r="E299" s="3">
        <v>48</v>
      </c>
      <c r="K299" s="2"/>
      <c r="L299" s="3"/>
    </row>
    <row r="300" spans="1:12" x14ac:dyDescent="0.35">
      <c r="A300" t="s">
        <v>35</v>
      </c>
      <c r="B300" t="s">
        <v>7</v>
      </c>
      <c r="C300" t="s">
        <v>28</v>
      </c>
      <c r="D300" s="2">
        <v>182</v>
      </c>
      <c r="E300" s="3">
        <v>48</v>
      </c>
      <c r="K300" s="2"/>
      <c r="L300" s="3"/>
    </row>
    <row r="301" spans="1:12" x14ac:dyDescent="0.35">
      <c r="A301" t="s">
        <v>10</v>
      </c>
      <c r="B301" t="s">
        <v>27</v>
      </c>
      <c r="C301" t="s">
        <v>30</v>
      </c>
      <c r="D301" s="2">
        <v>168</v>
      </c>
      <c r="E301" s="3">
        <v>84</v>
      </c>
      <c r="K301" s="2"/>
      <c r="L301" s="3"/>
    </row>
    <row r="302" spans="1:12" x14ac:dyDescent="0.35">
      <c r="A302" t="s">
        <v>17</v>
      </c>
      <c r="B302" t="s">
        <v>27</v>
      </c>
      <c r="C302" t="s">
        <v>23</v>
      </c>
      <c r="D302" s="2">
        <v>154</v>
      </c>
      <c r="E302" s="3">
        <v>21</v>
      </c>
      <c r="K302" s="2"/>
      <c r="L302" s="3"/>
    </row>
    <row r="303" spans="1:12" x14ac:dyDescent="0.35">
      <c r="A303" t="s">
        <v>14</v>
      </c>
      <c r="B303" t="s">
        <v>11</v>
      </c>
      <c r="C303" t="s">
        <v>52</v>
      </c>
      <c r="D303" s="2">
        <v>98</v>
      </c>
      <c r="E303" s="3">
        <v>159</v>
      </c>
      <c r="K303" s="2"/>
      <c r="L303" s="3"/>
    </row>
    <row r="304" spans="1:12" x14ac:dyDescent="0.35">
      <c r="A304" t="s">
        <v>17</v>
      </c>
      <c r="B304" t="s">
        <v>18</v>
      </c>
      <c r="C304" t="s">
        <v>52</v>
      </c>
      <c r="D304" s="2">
        <v>98</v>
      </c>
      <c r="E304" s="3">
        <v>204</v>
      </c>
      <c r="K304" s="2"/>
      <c r="L304" s="3"/>
    </row>
    <row r="305" spans="1:12" x14ac:dyDescent="0.35">
      <c r="A305" t="s">
        <v>50</v>
      </c>
      <c r="B305" t="s">
        <v>27</v>
      </c>
      <c r="C305" t="s">
        <v>42</v>
      </c>
      <c r="D305" s="2">
        <v>63</v>
      </c>
      <c r="E305" s="3">
        <v>123</v>
      </c>
      <c r="K305" s="2"/>
      <c r="L305" s="3"/>
    </row>
    <row r="306" spans="1:12" x14ac:dyDescent="0.35">
      <c r="A306" t="s">
        <v>37</v>
      </c>
      <c r="B306" t="s">
        <v>27</v>
      </c>
      <c r="C306" t="s">
        <v>42</v>
      </c>
      <c r="D306" s="2">
        <v>56</v>
      </c>
      <c r="E306" s="3">
        <v>51</v>
      </c>
      <c r="K306" s="2"/>
      <c r="L306" s="3"/>
    </row>
    <row r="307" spans="1:12" x14ac:dyDescent="0.35">
      <c r="A307" t="s">
        <v>10</v>
      </c>
      <c r="B307" t="s">
        <v>7</v>
      </c>
      <c r="C307" t="s">
        <v>8</v>
      </c>
      <c r="D307" s="2">
        <v>42</v>
      </c>
      <c r="E307" s="3">
        <v>150</v>
      </c>
      <c r="K307" s="2"/>
      <c r="L307" s="3"/>
    </row>
    <row r="308" spans="1:12" x14ac:dyDescent="0.35">
      <c r="A308" t="s">
        <v>38</v>
      </c>
      <c r="B308" t="s">
        <v>22</v>
      </c>
      <c r="C308" t="s">
        <v>41</v>
      </c>
      <c r="D308" s="2">
        <v>21</v>
      </c>
      <c r="E308" s="3">
        <v>168</v>
      </c>
      <c r="K308" s="2"/>
      <c r="L308" s="3"/>
    </row>
    <row r="309" spans="1:12" x14ac:dyDescent="0.35">
      <c r="A309" t="s">
        <v>6</v>
      </c>
      <c r="B309" t="s">
        <v>22</v>
      </c>
      <c r="C309" t="s">
        <v>44</v>
      </c>
      <c r="D309" s="2">
        <v>0</v>
      </c>
      <c r="E309" s="3">
        <v>135</v>
      </c>
      <c r="K309" s="2"/>
      <c r="L309" s="3"/>
    </row>
  </sheetData>
  <mergeCells count="2">
    <mergeCell ref="A1:M3"/>
    <mergeCell ref="A5:F6"/>
  </mergeCells>
  <conditionalFormatting sqref="D9:D309">
    <cfRule type="colorScale" priority="3">
      <colorScale>
        <cfvo type="min"/>
        <cfvo type="percentile" val="50"/>
        <cfvo type="max"/>
        <color rgb="FFF8696B"/>
        <color rgb="FFFFEB84"/>
        <color rgb="FF63BE7B"/>
      </colorScale>
    </cfRule>
  </conditionalFormatting>
  <conditionalFormatting sqref="E9:E309">
    <cfRule type="dataBar" priority="2">
      <dataBar>
        <cfvo type="min"/>
        <cfvo type="max"/>
        <color rgb="FF638EC6"/>
      </dataBar>
      <extLst>
        <ext xmlns:x14="http://schemas.microsoft.com/office/spreadsheetml/2009/9/main" uri="{B025F937-C7B1-47D3-B67F-A62EFF666E3E}">
          <x14:id>{9EFA4DDA-854B-4C36-84CF-B3F5AB854BBB}</x14:id>
        </ext>
      </extLst>
    </cfRule>
  </conditionalFormatting>
  <conditionalFormatting sqref="K9:K309">
    <cfRule type="top10" dxfId="6" priority="1" rank="10"/>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EFA4DDA-854B-4C36-84CF-B3F5AB854BBB}">
            <x14:dataBar minLength="0" maxLength="100" gradient="0">
              <x14:cfvo type="autoMin"/>
              <x14:cfvo type="autoMax"/>
              <x14:negativeFillColor rgb="FFFF0000"/>
              <x14:axisColor rgb="FF000000"/>
            </x14:dataBar>
          </x14:cfRule>
          <xm:sqref>E9:E309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2169B-98F2-4267-93FB-F469EFA1E987}">
  <dimension ref="A1:N12"/>
  <sheetViews>
    <sheetView showGridLines="0" workbookViewId="0">
      <selection activeCell="B7" sqref="B7:B12"/>
    </sheetView>
  </sheetViews>
  <sheetFormatPr defaultRowHeight="14.5" x14ac:dyDescent="0.35"/>
  <cols>
    <col min="2" max="2" width="11.26953125" customWidth="1"/>
  </cols>
  <sheetData>
    <row r="1" spans="1:14" x14ac:dyDescent="0.35">
      <c r="A1" s="44" t="s">
        <v>73</v>
      </c>
      <c r="B1" s="38"/>
      <c r="C1" s="38"/>
      <c r="D1" s="38"/>
      <c r="E1" s="38"/>
      <c r="F1" s="38"/>
      <c r="G1" s="38"/>
      <c r="H1" s="38"/>
      <c r="I1" s="38"/>
      <c r="J1" s="38"/>
      <c r="K1" s="38"/>
      <c r="L1" s="38"/>
      <c r="M1" s="38"/>
      <c r="N1" s="38"/>
    </row>
    <row r="2" spans="1:14" x14ac:dyDescent="0.35">
      <c r="A2" s="38"/>
      <c r="B2" s="38"/>
      <c r="C2" s="38"/>
      <c r="D2" s="38"/>
      <c r="E2" s="38"/>
      <c r="F2" s="38"/>
      <c r="G2" s="38"/>
      <c r="H2" s="38"/>
      <c r="I2" s="38"/>
      <c r="J2" s="38"/>
      <c r="K2" s="38"/>
      <c r="L2" s="38"/>
      <c r="M2" s="38"/>
      <c r="N2" s="38"/>
    </row>
    <row r="3" spans="1:14" x14ac:dyDescent="0.35">
      <c r="A3" s="38"/>
      <c r="B3" s="38"/>
      <c r="C3" s="38"/>
      <c r="D3" s="38"/>
      <c r="E3" s="38"/>
      <c r="F3" s="38"/>
      <c r="G3" s="38"/>
      <c r="H3" s="38"/>
      <c r="I3" s="38"/>
      <c r="J3" s="38"/>
      <c r="K3" s="38"/>
      <c r="L3" s="38"/>
      <c r="M3" s="38"/>
      <c r="N3" s="38"/>
    </row>
    <row r="6" spans="1:14" x14ac:dyDescent="0.35">
      <c r="B6" s="12" t="s">
        <v>74</v>
      </c>
      <c r="C6" s="12" t="s">
        <v>3</v>
      </c>
      <c r="D6" s="15"/>
      <c r="E6" s="12" t="s">
        <v>4</v>
      </c>
    </row>
    <row r="7" spans="1:14" x14ac:dyDescent="0.35">
      <c r="B7" s="13" t="s">
        <v>43</v>
      </c>
      <c r="C7" s="13">
        <f>SUMIFS(tab_d[Amount],tab_d[Geography],B7)</f>
        <v>252469</v>
      </c>
      <c r="D7">
        <f>C7</f>
        <v>252469</v>
      </c>
      <c r="E7" s="16">
        <f>SUMIFS(tab_d[Units],tab_d[Geography],B7)</f>
        <v>8760</v>
      </c>
    </row>
    <row r="8" spans="1:14" x14ac:dyDescent="0.35">
      <c r="B8" s="13" t="s">
        <v>18</v>
      </c>
      <c r="C8" s="13">
        <f>SUMIFS(tab_d[Amount],tab_d[Geography],B8)</f>
        <v>237944</v>
      </c>
      <c r="D8">
        <f t="shared" ref="D8:D12" si="0">C8</f>
        <v>237944</v>
      </c>
      <c r="E8" s="16">
        <f>SUMIFS(tab_d[Units],tab_d[Geography],B8)</f>
        <v>7302</v>
      </c>
    </row>
    <row r="9" spans="1:14" x14ac:dyDescent="0.35">
      <c r="B9" s="13" t="s">
        <v>7</v>
      </c>
      <c r="C9" s="13">
        <f>SUMIFS(tab_d[Amount],tab_d[Geography],B9)</f>
        <v>218813</v>
      </c>
      <c r="D9">
        <f t="shared" si="0"/>
        <v>218813</v>
      </c>
      <c r="E9" s="16">
        <f>SUMIFS(tab_d[Units],tab_d[Geography],B9)</f>
        <v>7431</v>
      </c>
    </row>
    <row r="10" spans="1:14" x14ac:dyDescent="0.35">
      <c r="B10" s="13" t="s">
        <v>11</v>
      </c>
      <c r="C10" s="13">
        <f>SUMIFS(tab_d[Amount],tab_d[Geography],B10)</f>
        <v>189434</v>
      </c>
      <c r="D10">
        <f t="shared" si="0"/>
        <v>189434</v>
      </c>
      <c r="E10" s="16">
        <f>SUMIFS(tab_d[Units],tab_d[Geography],B10)</f>
        <v>10158</v>
      </c>
    </row>
    <row r="11" spans="1:14" x14ac:dyDescent="0.35">
      <c r="B11" s="13" t="s">
        <v>22</v>
      </c>
      <c r="C11" s="13">
        <f>SUMIFS(tab_d[Amount],tab_d[Geography],B11)</f>
        <v>173530</v>
      </c>
      <c r="D11">
        <f t="shared" si="0"/>
        <v>173530</v>
      </c>
      <c r="E11" s="16">
        <f>SUMIFS(tab_d[Units],tab_d[Geography],B11)</f>
        <v>5745</v>
      </c>
    </row>
    <row r="12" spans="1:14" x14ac:dyDescent="0.35">
      <c r="B12" s="14" t="s">
        <v>27</v>
      </c>
      <c r="C12" s="14">
        <f>SUMIFS(tab_d[Amount],tab_d[Geography],B12)</f>
        <v>168679</v>
      </c>
      <c r="D12">
        <f t="shared" si="0"/>
        <v>168679</v>
      </c>
      <c r="E12" s="17">
        <f>SUMIFS(tab_d[Units],tab_d[Geography],B12)</f>
        <v>6264</v>
      </c>
    </row>
  </sheetData>
  <mergeCells count="1">
    <mergeCell ref="A1:N3"/>
  </mergeCells>
  <conditionalFormatting sqref="D7:D12">
    <cfRule type="dataBar" priority="1">
      <dataBar showValue="0">
        <cfvo type="min"/>
        <cfvo type="max"/>
        <color theme="4" tint="0.59999389629810485"/>
      </dataBar>
      <extLst>
        <ext xmlns:x14="http://schemas.microsoft.com/office/spreadsheetml/2009/9/main" uri="{B025F937-C7B1-47D3-B67F-A62EFF666E3E}">
          <x14:id>{33841A5E-35AB-4A07-AB5C-84693CED8B76}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3841A5E-35AB-4A07-AB5C-84693CED8B76}">
            <x14:dataBar minLength="0" maxLength="100">
              <x14:cfvo type="autoMin"/>
              <x14:cfvo type="autoMax"/>
              <x14:negativeFillColor rgb="FFFF0000"/>
              <x14:axisColor rgb="FF000000"/>
            </x14:dataBar>
          </x14:cfRule>
          <xm:sqref>D7:D12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9DE1D-C2FB-480C-8F52-44D03A6C018A}">
  <dimension ref="A1:J13"/>
  <sheetViews>
    <sheetView workbookViewId="0">
      <selection activeCell="C9" sqref="C9"/>
    </sheetView>
  </sheetViews>
  <sheetFormatPr defaultRowHeight="14.5" x14ac:dyDescent="0.35"/>
  <cols>
    <col min="1" max="1" width="11.54296875" bestFit="1" customWidth="1"/>
    <col min="2" max="2" width="14" bestFit="1" customWidth="1"/>
    <col min="3" max="3" width="11.453125" bestFit="1" customWidth="1"/>
  </cols>
  <sheetData>
    <row r="1" spans="1:10" x14ac:dyDescent="0.35">
      <c r="A1" s="35" t="s">
        <v>75</v>
      </c>
      <c r="B1" s="36"/>
      <c r="C1" s="36"/>
      <c r="D1" s="36"/>
      <c r="E1" s="36"/>
      <c r="F1" s="36"/>
      <c r="G1" s="36"/>
      <c r="H1" s="36"/>
      <c r="I1" s="36"/>
      <c r="J1" s="36"/>
    </row>
    <row r="2" spans="1:10" x14ac:dyDescent="0.35">
      <c r="A2" s="36"/>
      <c r="B2" s="36"/>
      <c r="C2" s="36"/>
      <c r="D2" s="36"/>
      <c r="E2" s="36"/>
      <c r="F2" s="36"/>
      <c r="G2" s="36"/>
      <c r="H2" s="36"/>
      <c r="I2" s="36"/>
      <c r="J2" s="36"/>
    </row>
    <row r="3" spans="1:10" x14ac:dyDescent="0.35">
      <c r="A3" s="36"/>
      <c r="B3" s="36"/>
      <c r="C3" s="36"/>
      <c r="D3" s="36"/>
      <c r="E3" s="36"/>
      <c r="F3" s="36"/>
      <c r="G3" s="36"/>
      <c r="H3" s="36"/>
      <c r="I3" s="36"/>
      <c r="J3" s="36"/>
    </row>
    <row r="6" spans="1:10" x14ac:dyDescent="0.35">
      <c r="A6" s="18" t="s">
        <v>74</v>
      </c>
      <c r="B6" t="s">
        <v>76</v>
      </c>
      <c r="C6" t="s">
        <v>77</v>
      </c>
    </row>
    <row r="7" spans="1:10" x14ac:dyDescent="0.35">
      <c r="A7" s="19" t="s">
        <v>27</v>
      </c>
      <c r="B7" s="20">
        <v>168679</v>
      </c>
      <c r="C7">
        <v>6264</v>
      </c>
    </row>
    <row r="8" spans="1:10" x14ac:dyDescent="0.35">
      <c r="A8" s="19" t="s">
        <v>18</v>
      </c>
      <c r="B8" s="20">
        <v>237944</v>
      </c>
      <c r="C8">
        <v>7302</v>
      </c>
    </row>
    <row r="9" spans="1:10" x14ac:dyDescent="0.35">
      <c r="A9" s="19" t="s">
        <v>43</v>
      </c>
      <c r="B9" s="20">
        <v>252469</v>
      </c>
      <c r="C9">
        <v>8760</v>
      </c>
    </row>
    <row r="10" spans="1:10" x14ac:dyDescent="0.35">
      <c r="A10" s="19" t="s">
        <v>7</v>
      </c>
      <c r="B10" s="20">
        <v>218813</v>
      </c>
      <c r="C10">
        <v>7431</v>
      </c>
    </row>
    <row r="11" spans="1:10" x14ac:dyDescent="0.35">
      <c r="A11" s="19" t="s">
        <v>22</v>
      </c>
      <c r="B11" s="20">
        <v>173530</v>
      </c>
      <c r="C11">
        <v>5745</v>
      </c>
    </row>
    <row r="12" spans="1:10" x14ac:dyDescent="0.35">
      <c r="A12" s="19" t="s">
        <v>11</v>
      </c>
      <c r="B12" s="20">
        <v>189434</v>
      </c>
      <c r="C12">
        <v>10158</v>
      </c>
    </row>
    <row r="13" spans="1:10" x14ac:dyDescent="0.35">
      <c r="A13" s="19" t="s">
        <v>78</v>
      </c>
      <c r="B13" s="20">
        <v>1240869</v>
      </c>
      <c r="C13">
        <v>45660</v>
      </c>
    </row>
  </sheetData>
  <mergeCells count="1">
    <mergeCell ref="A1:J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80CD5-0AAF-45EF-8520-A15F05C87872}">
  <dimension ref="A2:H13"/>
  <sheetViews>
    <sheetView workbookViewId="0">
      <selection activeCell="B21" sqref="B21"/>
    </sheetView>
  </sheetViews>
  <sheetFormatPr defaultRowHeight="14.5" x14ac:dyDescent="0.35"/>
  <cols>
    <col min="1" max="1" width="18" bestFit="1" customWidth="1"/>
    <col min="2" max="2" width="12.26953125" bestFit="1" customWidth="1"/>
    <col min="3" max="3" width="18" bestFit="1" customWidth="1"/>
    <col min="4" max="4" width="12.26953125" bestFit="1" customWidth="1"/>
  </cols>
  <sheetData>
    <row r="2" spans="1:8" x14ac:dyDescent="0.35">
      <c r="A2" s="35" t="s">
        <v>79</v>
      </c>
      <c r="B2" s="36"/>
      <c r="C2" s="36"/>
      <c r="D2" s="36"/>
      <c r="E2" s="36"/>
      <c r="F2" s="36"/>
      <c r="G2" s="36"/>
      <c r="H2" s="36"/>
    </row>
    <row r="3" spans="1:8" x14ac:dyDescent="0.35">
      <c r="A3" s="36"/>
      <c r="B3" s="36"/>
      <c r="C3" s="36"/>
      <c r="D3" s="36"/>
      <c r="E3" s="36"/>
      <c r="F3" s="36"/>
      <c r="G3" s="36"/>
      <c r="H3" s="36"/>
    </row>
    <row r="4" spans="1:8" x14ac:dyDescent="0.35">
      <c r="A4" s="36"/>
      <c r="B4" s="36"/>
      <c r="C4" s="36"/>
      <c r="D4" s="36"/>
      <c r="E4" s="36"/>
      <c r="F4" s="36"/>
      <c r="G4" s="36"/>
      <c r="H4" s="36"/>
    </row>
    <row r="7" spans="1:8" x14ac:dyDescent="0.35">
      <c r="C7" s="18" t="s">
        <v>80</v>
      </c>
      <c r="D7" t="s">
        <v>81</v>
      </c>
    </row>
    <row r="8" spans="1:8" x14ac:dyDescent="0.35">
      <c r="C8" s="19" t="s">
        <v>45</v>
      </c>
      <c r="D8" s="21">
        <v>44.990867579908674</v>
      </c>
    </row>
    <row r="9" spans="1:8" x14ac:dyDescent="0.35">
      <c r="C9" s="19" t="s">
        <v>25</v>
      </c>
      <c r="D9" s="21">
        <v>37.303128371089535</v>
      </c>
    </row>
    <row r="10" spans="1:8" x14ac:dyDescent="0.35">
      <c r="C10" s="19" t="s">
        <v>51</v>
      </c>
      <c r="D10" s="21">
        <v>33.88697318007663</v>
      </c>
    </row>
    <row r="11" spans="1:8" x14ac:dyDescent="0.35">
      <c r="C11" s="19" t="s">
        <v>52</v>
      </c>
      <c r="D11" s="21">
        <v>32.807189542483663</v>
      </c>
    </row>
    <row r="12" spans="1:8" x14ac:dyDescent="0.35">
      <c r="C12" s="19" t="s">
        <v>30</v>
      </c>
      <c r="D12" s="21">
        <v>32.301656920077974</v>
      </c>
    </row>
    <row r="13" spans="1:8" x14ac:dyDescent="0.35">
      <c r="C13" s="19" t="s">
        <v>78</v>
      </c>
      <c r="D13" s="21">
        <v>35.949565217391303</v>
      </c>
    </row>
  </sheetData>
  <mergeCells count="1">
    <mergeCell ref="A2:H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606CC-1C7C-4297-9728-116269602F6F}">
  <dimension ref="B1:S304"/>
  <sheetViews>
    <sheetView workbookViewId="0">
      <selection activeCell="B1" sqref="B1:M3"/>
    </sheetView>
  </sheetViews>
  <sheetFormatPr defaultRowHeight="14.5" x14ac:dyDescent="0.35"/>
  <sheetData>
    <row r="1" spans="2:19" x14ac:dyDescent="0.35">
      <c r="B1" s="35" t="s">
        <v>82</v>
      </c>
      <c r="C1" s="36"/>
      <c r="D1" s="36"/>
      <c r="E1" s="36"/>
      <c r="F1" s="36"/>
      <c r="G1" s="36"/>
      <c r="H1" s="36"/>
      <c r="I1" s="36"/>
      <c r="J1" s="36"/>
      <c r="K1" s="36"/>
      <c r="L1" s="36"/>
      <c r="M1" s="36"/>
    </row>
    <row r="2" spans="2:19" x14ac:dyDescent="0.35">
      <c r="B2" s="36"/>
      <c r="C2" s="36"/>
      <c r="D2" s="36"/>
      <c r="E2" s="36"/>
      <c r="F2" s="36"/>
      <c r="G2" s="36"/>
      <c r="H2" s="36"/>
      <c r="I2" s="36"/>
      <c r="J2" s="36"/>
      <c r="K2" s="36"/>
      <c r="L2" s="36"/>
      <c r="M2" s="36"/>
    </row>
    <row r="3" spans="2:19" x14ac:dyDescent="0.35">
      <c r="B3" s="36"/>
      <c r="C3" s="36"/>
      <c r="D3" s="36"/>
      <c r="E3" s="36"/>
      <c r="F3" s="36"/>
      <c r="G3" s="36"/>
      <c r="H3" s="36"/>
      <c r="I3" s="36"/>
      <c r="J3" s="36"/>
      <c r="K3" s="36"/>
      <c r="L3" s="36"/>
      <c r="M3" s="36"/>
    </row>
    <row r="4" spans="2:19" x14ac:dyDescent="0.35">
      <c r="O4" s="4" t="s">
        <v>0</v>
      </c>
      <c r="P4" s="4" t="s">
        <v>1</v>
      </c>
      <c r="Q4" s="4" t="s">
        <v>2</v>
      </c>
      <c r="R4" s="8" t="s">
        <v>3</v>
      </c>
      <c r="S4" s="8" t="s">
        <v>4</v>
      </c>
    </row>
    <row r="5" spans="2:19" x14ac:dyDescent="0.35">
      <c r="O5" t="s">
        <v>6</v>
      </c>
      <c r="P5" t="s">
        <v>7</v>
      </c>
      <c r="Q5" t="s">
        <v>8</v>
      </c>
      <c r="R5" s="2">
        <v>1624</v>
      </c>
      <c r="S5" s="3">
        <v>114</v>
      </c>
    </row>
    <row r="6" spans="2:19" x14ac:dyDescent="0.35">
      <c r="O6" t="s">
        <v>10</v>
      </c>
      <c r="P6" t="s">
        <v>11</v>
      </c>
      <c r="Q6" t="s">
        <v>12</v>
      </c>
      <c r="R6" s="2">
        <v>6706</v>
      </c>
      <c r="S6" s="3">
        <v>459</v>
      </c>
    </row>
    <row r="7" spans="2:19" x14ac:dyDescent="0.35">
      <c r="O7" t="s">
        <v>14</v>
      </c>
      <c r="P7" t="s">
        <v>11</v>
      </c>
      <c r="Q7" t="s">
        <v>15</v>
      </c>
      <c r="R7" s="2">
        <v>959</v>
      </c>
      <c r="S7" s="3">
        <v>147</v>
      </c>
    </row>
    <row r="8" spans="2:19" x14ac:dyDescent="0.35">
      <c r="O8" t="s">
        <v>17</v>
      </c>
      <c r="P8" t="s">
        <v>18</v>
      </c>
      <c r="Q8" t="s">
        <v>19</v>
      </c>
      <c r="R8" s="2">
        <v>9632</v>
      </c>
      <c r="S8" s="3">
        <v>288</v>
      </c>
    </row>
    <row r="9" spans="2:19" x14ac:dyDescent="0.35">
      <c r="O9" t="s">
        <v>21</v>
      </c>
      <c r="P9" t="s">
        <v>22</v>
      </c>
      <c r="Q9" t="s">
        <v>23</v>
      </c>
      <c r="R9" s="2">
        <v>2100</v>
      </c>
      <c r="S9" s="3">
        <v>414</v>
      </c>
    </row>
    <row r="10" spans="2:19" x14ac:dyDescent="0.35">
      <c r="O10" t="s">
        <v>6</v>
      </c>
      <c r="P10" t="s">
        <v>11</v>
      </c>
      <c r="Q10" t="s">
        <v>25</v>
      </c>
      <c r="R10" s="2">
        <v>8869</v>
      </c>
      <c r="S10" s="3">
        <v>432</v>
      </c>
    </row>
    <row r="11" spans="2:19" x14ac:dyDescent="0.35">
      <c r="O11" t="s">
        <v>21</v>
      </c>
      <c r="P11" t="s">
        <v>27</v>
      </c>
      <c r="Q11" t="s">
        <v>28</v>
      </c>
      <c r="R11" s="2">
        <v>2681</v>
      </c>
      <c r="S11" s="3">
        <v>54</v>
      </c>
    </row>
    <row r="12" spans="2:19" x14ac:dyDescent="0.35">
      <c r="O12" t="s">
        <v>10</v>
      </c>
      <c r="P12" t="s">
        <v>11</v>
      </c>
      <c r="Q12" t="s">
        <v>30</v>
      </c>
      <c r="R12" s="2">
        <v>5012</v>
      </c>
      <c r="S12" s="3">
        <v>210</v>
      </c>
    </row>
    <row r="13" spans="2:19" x14ac:dyDescent="0.35">
      <c r="O13" t="s">
        <v>32</v>
      </c>
      <c r="P13" t="s">
        <v>27</v>
      </c>
      <c r="Q13" t="s">
        <v>33</v>
      </c>
      <c r="R13" s="2">
        <v>1281</v>
      </c>
      <c r="S13" s="3">
        <v>75</v>
      </c>
    </row>
    <row r="14" spans="2:19" x14ac:dyDescent="0.35">
      <c r="O14" t="s">
        <v>35</v>
      </c>
      <c r="P14" t="s">
        <v>7</v>
      </c>
      <c r="Q14" t="s">
        <v>33</v>
      </c>
      <c r="R14" s="2">
        <v>4991</v>
      </c>
      <c r="S14" s="3">
        <v>12</v>
      </c>
    </row>
    <row r="15" spans="2:19" x14ac:dyDescent="0.35">
      <c r="O15" t="s">
        <v>37</v>
      </c>
      <c r="P15" t="s">
        <v>22</v>
      </c>
      <c r="Q15" t="s">
        <v>23</v>
      </c>
      <c r="R15" s="2">
        <v>1785</v>
      </c>
      <c r="S15" s="3">
        <v>462</v>
      </c>
    </row>
    <row r="16" spans="2:19" x14ac:dyDescent="0.35">
      <c r="O16" t="s">
        <v>38</v>
      </c>
      <c r="P16" t="s">
        <v>7</v>
      </c>
      <c r="Q16" t="s">
        <v>39</v>
      </c>
      <c r="R16" s="2">
        <v>3983</v>
      </c>
      <c r="S16" s="3">
        <v>144</v>
      </c>
    </row>
    <row r="17" spans="15:19" x14ac:dyDescent="0.35">
      <c r="O17" t="s">
        <v>14</v>
      </c>
      <c r="P17" t="s">
        <v>27</v>
      </c>
      <c r="Q17" t="s">
        <v>41</v>
      </c>
      <c r="R17" s="2">
        <v>2646</v>
      </c>
      <c r="S17" s="3">
        <v>120</v>
      </c>
    </row>
    <row r="18" spans="15:19" x14ac:dyDescent="0.35">
      <c r="O18" t="s">
        <v>37</v>
      </c>
      <c r="P18" t="s">
        <v>43</v>
      </c>
      <c r="Q18" t="s">
        <v>42</v>
      </c>
      <c r="R18" s="2">
        <v>252</v>
      </c>
      <c r="S18" s="3">
        <v>54</v>
      </c>
    </row>
    <row r="19" spans="15:19" x14ac:dyDescent="0.35">
      <c r="O19" t="s">
        <v>38</v>
      </c>
      <c r="P19" t="s">
        <v>11</v>
      </c>
      <c r="Q19" t="s">
        <v>23</v>
      </c>
      <c r="R19" s="2">
        <v>2464</v>
      </c>
      <c r="S19" s="3">
        <v>234</v>
      </c>
    </row>
    <row r="20" spans="15:19" x14ac:dyDescent="0.35">
      <c r="O20" t="s">
        <v>38</v>
      </c>
      <c r="P20" t="s">
        <v>11</v>
      </c>
      <c r="Q20" t="s">
        <v>44</v>
      </c>
      <c r="R20" s="2">
        <v>2114</v>
      </c>
      <c r="S20" s="3">
        <v>66</v>
      </c>
    </row>
    <row r="21" spans="15:19" x14ac:dyDescent="0.35">
      <c r="O21" t="s">
        <v>21</v>
      </c>
      <c r="P21" t="s">
        <v>7</v>
      </c>
      <c r="Q21" t="s">
        <v>28</v>
      </c>
      <c r="R21" s="2">
        <v>7693</v>
      </c>
      <c r="S21" s="3">
        <v>87</v>
      </c>
    </row>
    <row r="22" spans="15:19" x14ac:dyDescent="0.35">
      <c r="O22" t="s">
        <v>35</v>
      </c>
      <c r="P22" t="s">
        <v>43</v>
      </c>
      <c r="Q22" t="s">
        <v>46</v>
      </c>
      <c r="R22" s="2">
        <v>15610</v>
      </c>
      <c r="S22" s="3">
        <v>339</v>
      </c>
    </row>
    <row r="23" spans="15:19" x14ac:dyDescent="0.35">
      <c r="O23" t="s">
        <v>17</v>
      </c>
      <c r="P23" t="s">
        <v>43</v>
      </c>
      <c r="Q23" t="s">
        <v>30</v>
      </c>
      <c r="R23" s="2">
        <v>336</v>
      </c>
      <c r="S23" s="3">
        <v>144</v>
      </c>
    </row>
    <row r="24" spans="15:19" x14ac:dyDescent="0.35">
      <c r="O24" t="s">
        <v>37</v>
      </c>
      <c r="P24" t="s">
        <v>22</v>
      </c>
      <c r="Q24" t="s">
        <v>46</v>
      </c>
      <c r="R24" s="2">
        <v>9443</v>
      </c>
      <c r="S24" s="3">
        <v>162</v>
      </c>
    </row>
    <row r="25" spans="15:19" x14ac:dyDescent="0.35">
      <c r="O25" t="s">
        <v>14</v>
      </c>
      <c r="P25" t="s">
        <v>43</v>
      </c>
      <c r="Q25" t="s">
        <v>48</v>
      </c>
      <c r="R25" s="2">
        <v>8155</v>
      </c>
      <c r="S25" s="3">
        <v>90</v>
      </c>
    </row>
    <row r="26" spans="15:19" x14ac:dyDescent="0.35">
      <c r="O26" t="s">
        <v>10</v>
      </c>
      <c r="P26" t="s">
        <v>27</v>
      </c>
      <c r="Q26" t="s">
        <v>48</v>
      </c>
      <c r="R26" s="2">
        <v>1701</v>
      </c>
      <c r="S26" s="3">
        <v>234</v>
      </c>
    </row>
    <row r="27" spans="15:19" x14ac:dyDescent="0.35">
      <c r="O27" t="s">
        <v>50</v>
      </c>
      <c r="P27" t="s">
        <v>27</v>
      </c>
      <c r="Q27" t="s">
        <v>30</v>
      </c>
      <c r="R27" s="2">
        <v>2205</v>
      </c>
      <c r="S27" s="3">
        <v>141</v>
      </c>
    </row>
    <row r="28" spans="15:19" x14ac:dyDescent="0.35">
      <c r="O28" t="s">
        <v>10</v>
      </c>
      <c r="P28" t="s">
        <v>7</v>
      </c>
      <c r="Q28" t="s">
        <v>47</v>
      </c>
      <c r="R28" s="2">
        <v>1771</v>
      </c>
      <c r="S28" s="3">
        <v>204</v>
      </c>
    </row>
    <row r="29" spans="15:19" x14ac:dyDescent="0.35">
      <c r="O29" t="s">
        <v>17</v>
      </c>
      <c r="P29" t="s">
        <v>11</v>
      </c>
      <c r="Q29" t="s">
        <v>45</v>
      </c>
      <c r="R29" s="2">
        <v>2114</v>
      </c>
      <c r="S29" s="3">
        <v>186</v>
      </c>
    </row>
    <row r="30" spans="15:19" x14ac:dyDescent="0.35">
      <c r="O30" t="s">
        <v>17</v>
      </c>
      <c r="P30" t="s">
        <v>18</v>
      </c>
      <c r="Q30" t="s">
        <v>42</v>
      </c>
      <c r="R30" s="2">
        <v>10311</v>
      </c>
      <c r="S30" s="3">
        <v>231</v>
      </c>
    </row>
    <row r="31" spans="15:19" x14ac:dyDescent="0.35">
      <c r="O31" t="s">
        <v>38</v>
      </c>
      <c r="P31" t="s">
        <v>22</v>
      </c>
      <c r="Q31" t="s">
        <v>41</v>
      </c>
      <c r="R31" s="2">
        <v>21</v>
      </c>
      <c r="S31" s="3">
        <v>168</v>
      </c>
    </row>
    <row r="32" spans="15:19" x14ac:dyDescent="0.35">
      <c r="O32" t="s">
        <v>50</v>
      </c>
      <c r="P32" t="s">
        <v>11</v>
      </c>
      <c r="Q32" t="s">
        <v>46</v>
      </c>
      <c r="R32" s="2">
        <v>1974</v>
      </c>
      <c r="S32" s="3">
        <v>195</v>
      </c>
    </row>
    <row r="33" spans="15:19" x14ac:dyDescent="0.35">
      <c r="O33" t="s">
        <v>35</v>
      </c>
      <c r="P33" t="s">
        <v>18</v>
      </c>
      <c r="Q33" t="s">
        <v>48</v>
      </c>
      <c r="R33" s="2">
        <v>6314</v>
      </c>
      <c r="S33" s="3">
        <v>15</v>
      </c>
    </row>
    <row r="34" spans="15:19" x14ac:dyDescent="0.35">
      <c r="O34" t="s">
        <v>50</v>
      </c>
      <c r="P34" t="s">
        <v>7</v>
      </c>
      <c r="Q34" t="s">
        <v>48</v>
      </c>
      <c r="R34" s="2">
        <v>4683</v>
      </c>
      <c r="S34" s="3">
        <v>30</v>
      </c>
    </row>
    <row r="35" spans="15:19" x14ac:dyDescent="0.35">
      <c r="O35" t="s">
        <v>17</v>
      </c>
      <c r="P35" t="s">
        <v>7</v>
      </c>
      <c r="Q35" t="s">
        <v>51</v>
      </c>
      <c r="R35" s="2">
        <v>6398</v>
      </c>
      <c r="S35" s="3">
        <v>102</v>
      </c>
    </row>
    <row r="36" spans="15:19" x14ac:dyDescent="0.35">
      <c r="O36" t="s">
        <v>37</v>
      </c>
      <c r="P36" t="s">
        <v>11</v>
      </c>
      <c r="Q36" t="s">
        <v>47</v>
      </c>
      <c r="R36" s="2">
        <v>553</v>
      </c>
      <c r="S36" s="3">
        <v>15</v>
      </c>
    </row>
    <row r="37" spans="15:19" x14ac:dyDescent="0.35">
      <c r="O37" t="s">
        <v>10</v>
      </c>
      <c r="P37" t="s">
        <v>22</v>
      </c>
      <c r="Q37" t="s">
        <v>8</v>
      </c>
      <c r="R37" s="2">
        <v>7021</v>
      </c>
      <c r="S37" s="3">
        <v>183</v>
      </c>
    </row>
    <row r="38" spans="15:19" x14ac:dyDescent="0.35">
      <c r="O38" t="s">
        <v>6</v>
      </c>
      <c r="P38" t="s">
        <v>22</v>
      </c>
      <c r="Q38" t="s">
        <v>30</v>
      </c>
      <c r="R38" s="2">
        <v>5817</v>
      </c>
      <c r="S38" s="3">
        <v>12</v>
      </c>
    </row>
    <row r="39" spans="15:19" x14ac:dyDescent="0.35">
      <c r="O39" t="s">
        <v>17</v>
      </c>
      <c r="P39" t="s">
        <v>22</v>
      </c>
      <c r="Q39" t="s">
        <v>33</v>
      </c>
      <c r="R39" s="2">
        <v>3976</v>
      </c>
      <c r="S39" s="3">
        <v>72</v>
      </c>
    </row>
    <row r="40" spans="15:19" x14ac:dyDescent="0.35">
      <c r="O40" t="s">
        <v>21</v>
      </c>
      <c r="P40" t="s">
        <v>27</v>
      </c>
      <c r="Q40" t="s">
        <v>53</v>
      </c>
      <c r="R40" s="2">
        <v>1134</v>
      </c>
      <c r="S40" s="3">
        <v>282</v>
      </c>
    </row>
    <row r="41" spans="15:19" x14ac:dyDescent="0.35">
      <c r="O41" t="s">
        <v>37</v>
      </c>
      <c r="P41" t="s">
        <v>22</v>
      </c>
      <c r="Q41" t="s">
        <v>54</v>
      </c>
      <c r="R41" s="2">
        <v>6027</v>
      </c>
      <c r="S41" s="3">
        <v>144</v>
      </c>
    </row>
    <row r="42" spans="15:19" x14ac:dyDescent="0.35">
      <c r="O42" t="s">
        <v>21</v>
      </c>
      <c r="P42" t="s">
        <v>7</v>
      </c>
      <c r="Q42" t="s">
        <v>41</v>
      </c>
      <c r="R42" s="2">
        <v>1904</v>
      </c>
      <c r="S42" s="3">
        <v>405</v>
      </c>
    </row>
    <row r="43" spans="15:19" x14ac:dyDescent="0.35">
      <c r="O43" t="s">
        <v>32</v>
      </c>
      <c r="P43" t="s">
        <v>43</v>
      </c>
      <c r="Q43" t="s">
        <v>12</v>
      </c>
      <c r="R43" s="2">
        <v>3262</v>
      </c>
      <c r="S43" s="3">
        <v>75</v>
      </c>
    </row>
    <row r="44" spans="15:19" x14ac:dyDescent="0.35">
      <c r="O44" t="s">
        <v>6</v>
      </c>
      <c r="P44" t="s">
        <v>43</v>
      </c>
      <c r="Q44" t="s">
        <v>53</v>
      </c>
      <c r="R44" s="2">
        <v>2289</v>
      </c>
      <c r="S44" s="3">
        <v>135</v>
      </c>
    </row>
    <row r="45" spans="15:19" x14ac:dyDescent="0.35">
      <c r="O45" t="s">
        <v>35</v>
      </c>
      <c r="P45" t="s">
        <v>43</v>
      </c>
      <c r="Q45" t="s">
        <v>53</v>
      </c>
      <c r="R45" s="2">
        <v>6986</v>
      </c>
      <c r="S45" s="3">
        <v>21</v>
      </c>
    </row>
    <row r="46" spans="15:19" x14ac:dyDescent="0.35">
      <c r="O46" t="s">
        <v>37</v>
      </c>
      <c r="P46" t="s">
        <v>27</v>
      </c>
      <c r="Q46" t="s">
        <v>48</v>
      </c>
      <c r="R46" s="2">
        <v>4417</v>
      </c>
      <c r="S46" s="3">
        <v>153</v>
      </c>
    </row>
    <row r="47" spans="15:19" x14ac:dyDescent="0.35">
      <c r="O47" t="s">
        <v>21</v>
      </c>
      <c r="P47" t="s">
        <v>43</v>
      </c>
      <c r="Q47" t="s">
        <v>45</v>
      </c>
      <c r="R47" s="2">
        <v>1442</v>
      </c>
      <c r="S47" s="3">
        <v>15</v>
      </c>
    </row>
    <row r="48" spans="15:19" x14ac:dyDescent="0.35">
      <c r="O48" t="s">
        <v>38</v>
      </c>
      <c r="P48" t="s">
        <v>11</v>
      </c>
      <c r="Q48" t="s">
        <v>33</v>
      </c>
      <c r="R48" s="2">
        <v>2415</v>
      </c>
      <c r="S48" s="3">
        <v>255</v>
      </c>
    </row>
    <row r="49" spans="15:19" x14ac:dyDescent="0.35">
      <c r="O49" t="s">
        <v>37</v>
      </c>
      <c r="P49" t="s">
        <v>7</v>
      </c>
      <c r="Q49" t="s">
        <v>47</v>
      </c>
      <c r="R49" s="2">
        <v>238</v>
      </c>
      <c r="S49" s="3">
        <v>18</v>
      </c>
    </row>
    <row r="50" spans="15:19" x14ac:dyDescent="0.35">
      <c r="O50" t="s">
        <v>21</v>
      </c>
      <c r="P50" t="s">
        <v>7</v>
      </c>
      <c r="Q50" t="s">
        <v>48</v>
      </c>
      <c r="R50" s="2">
        <v>4949</v>
      </c>
      <c r="S50" s="3">
        <v>189</v>
      </c>
    </row>
    <row r="51" spans="15:19" x14ac:dyDescent="0.35">
      <c r="O51" t="s">
        <v>35</v>
      </c>
      <c r="P51" t="s">
        <v>27</v>
      </c>
      <c r="Q51" t="s">
        <v>12</v>
      </c>
      <c r="R51" s="2">
        <v>5075</v>
      </c>
      <c r="S51" s="3">
        <v>21</v>
      </c>
    </row>
    <row r="52" spans="15:19" x14ac:dyDescent="0.35">
      <c r="O52" t="s">
        <v>38</v>
      </c>
      <c r="P52" t="s">
        <v>18</v>
      </c>
      <c r="Q52" t="s">
        <v>41</v>
      </c>
      <c r="R52" s="2">
        <v>9198</v>
      </c>
      <c r="S52" s="3">
        <v>36</v>
      </c>
    </row>
    <row r="53" spans="15:19" x14ac:dyDescent="0.35">
      <c r="O53" t="s">
        <v>21</v>
      </c>
      <c r="P53" t="s">
        <v>43</v>
      </c>
      <c r="Q53" t="s">
        <v>44</v>
      </c>
      <c r="R53" s="2">
        <v>3339</v>
      </c>
      <c r="S53" s="3">
        <v>75</v>
      </c>
    </row>
    <row r="54" spans="15:19" x14ac:dyDescent="0.35">
      <c r="O54" t="s">
        <v>6</v>
      </c>
      <c r="P54" t="s">
        <v>43</v>
      </c>
      <c r="Q54" t="s">
        <v>39</v>
      </c>
      <c r="R54" s="2">
        <v>5019</v>
      </c>
      <c r="S54" s="3">
        <v>156</v>
      </c>
    </row>
    <row r="55" spans="15:19" x14ac:dyDescent="0.35">
      <c r="O55" t="s">
        <v>35</v>
      </c>
      <c r="P55" t="s">
        <v>18</v>
      </c>
      <c r="Q55" t="s">
        <v>41</v>
      </c>
      <c r="R55" s="2">
        <v>16184</v>
      </c>
      <c r="S55" s="3">
        <v>39</v>
      </c>
    </row>
    <row r="56" spans="15:19" x14ac:dyDescent="0.35">
      <c r="O56" t="s">
        <v>21</v>
      </c>
      <c r="P56" t="s">
        <v>18</v>
      </c>
      <c r="Q56" t="s">
        <v>49</v>
      </c>
      <c r="R56" s="2">
        <v>497</v>
      </c>
      <c r="S56" s="3">
        <v>63</v>
      </c>
    </row>
    <row r="57" spans="15:19" x14ac:dyDescent="0.35">
      <c r="O57" t="s">
        <v>37</v>
      </c>
      <c r="P57" t="s">
        <v>18</v>
      </c>
      <c r="Q57" t="s">
        <v>44</v>
      </c>
      <c r="R57" s="2">
        <v>8211</v>
      </c>
      <c r="S57" s="3">
        <v>75</v>
      </c>
    </row>
    <row r="58" spans="15:19" x14ac:dyDescent="0.35">
      <c r="O58" t="s">
        <v>37</v>
      </c>
      <c r="P58" t="s">
        <v>27</v>
      </c>
      <c r="Q58" t="s">
        <v>54</v>
      </c>
      <c r="R58" s="2">
        <v>6580</v>
      </c>
      <c r="S58" s="3">
        <v>183</v>
      </c>
    </row>
    <row r="59" spans="15:19" x14ac:dyDescent="0.35">
      <c r="O59" t="s">
        <v>17</v>
      </c>
      <c r="P59" t="s">
        <v>11</v>
      </c>
      <c r="Q59" t="s">
        <v>42</v>
      </c>
      <c r="R59" s="2">
        <v>4760</v>
      </c>
      <c r="S59" s="3">
        <v>69</v>
      </c>
    </row>
    <row r="60" spans="15:19" x14ac:dyDescent="0.35">
      <c r="O60" t="s">
        <v>6</v>
      </c>
      <c r="P60" t="s">
        <v>18</v>
      </c>
      <c r="Q60" t="s">
        <v>23</v>
      </c>
      <c r="R60" s="2">
        <v>5439</v>
      </c>
      <c r="S60" s="3">
        <v>30</v>
      </c>
    </row>
    <row r="61" spans="15:19" x14ac:dyDescent="0.35">
      <c r="O61" t="s">
        <v>17</v>
      </c>
      <c r="P61" t="s">
        <v>43</v>
      </c>
      <c r="Q61" t="s">
        <v>39</v>
      </c>
      <c r="R61" s="2">
        <v>1463</v>
      </c>
      <c r="S61" s="3">
        <v>39</v>
      </c>
    </row>
    <row r="62" spans="15:19" x14ac:dyDescent="0.35">
      <c r="O62" t="s">
        <v>38</v>
      </c>
      <c r="P62" t="s">
        <v>43</v>
      </c>
      <c r="Q62" t="s">
        <v>12</v>
      </c>
      <c r="R62" s="2">
        <v>7777</v>
      </c>
      <c r="S62" s="3">
        <v>504</v>
      </c>
    </row>
    <row r="63" spans="15:19" x14ac:dyDescent="0.35">
      <c r="O63" t="s">
        <v>14</v>
      </c>
      <c r="P63" t="s">
        <v>7</v>
      </c>
      <c r="Q63" t="s">
        <v>44</v>
      </c>
      <c r="R63" s="2">
        <v>1085</v>
      </c>
      <c r="S63" s="3">
        <v>273</v>
      </c>
    </row>
    <row r="64" spans="15:19" x14ac:dyDescent="0.35">
      <c r="O64" t="s">
        <v>35</v>
      </c>
      <c r="P64" t="s">
        <v>7</v>
      </c>
      <c r="Q64" t="s">
        <v>28</v>
      </c>
      <c r="R64" s="2">
        <v>182</v>
      </c>
      <c r="S64" s="3">
        <v>48</v>
      </c>
    </row>
    <row r="65" spans="15:19" x14ac:dyDescent="0.35">
      <c r="O65" t="s">
        <v>21</v>
      </c>
      <c r="P65" t="s">
        <v>43</v>
      </c>
      <c r="Q65" t="s">
        <v>53</v>
      </c>
      <c r="R65" s="2">
        <v>4242</v>
      </c>
      <c r="S65" s="3">
        <v>207</v>
      </c>
    </row>
    <row r="66" spans="15:19" x14ac:dyDescent="0.35">
      <c r="O66" t="s">
        <v>21</v>
      </c>
      <c r="P66" t="s">
        <v>18</v>
      </c>
      <c r="Q66" t="s">
        <v>12</v>
      </c>
      <c r="R66" s="2">
        <v>6118</v>
      </c>
      <c r="S66" s="3">
        <v>9</v>
      </c>
    </row>
    <row r="67" spans="15:19" x14ac:dyDescent="0.35">
      <c r="O67" t="s">
        <v>50</v>
      </c>
      <c r="P67" t="s">
        <v>18</v>
      </c>
      <c r="Q67" t="s">
        <v>48</v>
      </c>
      <c r="R67" s="2">
        <v>2317</v>
      </c>
      <c r="S67" s="3">
        <v>261</v>
      </c>
    </row>
    <row r="68" spans="15:19" x14ac:dyDescent="0.35">
      <c r="O68" t="s">
        <v>21</v>
      </c>
      <c r="P68" t="s">
        <v>27</v>
      </c>
      <c r="Q68" t="s">
        <v>41</v>
      </c>
      <c r="R68" s="2">
        <v>938</v>
      </c>
      <c r="S68" s="3">
        <v>6</v>
      </c>
    </row>
    <row r="69" spans="15:19" x14ac:dyDescent="0.35">
      <c r="O69" t="s">
        <v>10</v>
      </c>
      <c r="P69" t="s">
        <v>7</v>
      </c>
      <c r="Q69" t="s">
        <v>45</v>
      </c>
      <c r="R69" s="2">
        <v>9709</v>
      </c>
      <c r="S69" s="3">
        <v>30</v>
      </c>
    </row>
    <row r="70" spans="15:19" x14ac:dyDescent="0.35">
      <c r="O70" t="s">
        <v>32</v>
      </c>
      <c r="P70" t="s">
        <v>43</v>
      </c>
      <c r="Q70" t="s">
        <v>46</v>
      </c>
      <c r="R70" s="2">
        <v>2205</v>
      </c>
      <c r="S70" s="3">
        <v>138</v>
      </c>
    </row>
    <row r="71" spans="15:19" x14ac:dyDescent="0.35">
      <c r="O71" t="s">
        <v>32</v>
      </c>
      <c r="P71" t="s">
        <v>7</v>
      </c>
      <c r="Q71" t="s">
        <v>39</v>
      </c>
      <c r="R71" s="2">
        <v>4487</v>
      </c>
      <c r="S71" s="3">
        <v>111</v>
      </c>
    </row>
    <row r="72" spans="15:19" x14ac:dyDescent="0.35">
      <c r="O72" t="s">
        <v>35</v>
      </c>
      <c r="P72" t="s">
        <v>11</v>
      </c>
      <c r="Q72" t="s">
        <v>19</v>
      </c>
      <c r="R72" s="2">
        <v>2415</v>
      </c>
      <c r="S72" s="3">
        <v>15</v>
      </c>
    </row>
    <row r="73" spans="15:19" x14ac:dyDescent="0.35">
      <c r="O73" t="s">
        <v>6</v>
      </c>
      <c r="P73" t="s">
        <v>43</v>
      </c>
      <c r="Q73" t="s">
        <v>47</v>
      </c>
      <c r="R73" s="2">
        <v>4018</v>
      </c>
      <c r="S73" s="3">
        <v>162</v>
      </c>
    </row>
    <row r="74" spans="15:19" x14ac:dyDescent="0.35">
      <c r="O74" t="s">
        <v>35</v>
      </c>
      <c r="P74" t="s">
        <v>43</v>
      </c>
      <c r="Q74" t="s">
        <v>47</v>
      </c>
      <c r="R74" s="2">
        <v>861</v>
      </c>
      <c r="S74" s="3">
        <v>195</v>
      </c>
    </row>
    <row r="75" spans="15:19" x14ac:dyDescent="0.35">
      <c r="O75" t="s">
        <v>50</v>
      </c>
      <c r="P75" t="s">
        <v>27</v>
      </c>
      <c r="Q75" t="s">
        <v>33</v>
      </c>
      <c r="R75" s="2">
        <v>5586</v>
      </c>
      <c r="S75" s="3">
        <v>525</v>
      </c>
    </row>
    <row r="76" spans="15:19" x14ac:dyDescent="0.35">
      <c r="O76" t="s">
        <v>32</v>
      </c>
      <c r="P76" t="s">
        <v>43</v>
      </c>
      <c r="Q76" t="s">
        <v>25</v>
      </c>
      <c r="R76" s="2">
        <v>2226</v>
      </c>
      <c r="S76" s="3">
        <v>48</v>
      </c>
    </row>
    <row r="77" spans="15:19" x14ac:dyDescent="0.35">
      <c r="O77" t="s">
        <v>14</v>
      </c>
      <c r="P77" t="s">
        <v>43</v>
      </c>
      <c r="Q77" t="s">
        <v>54</v>
      </c>
      <c r="R77" s="2">
        <v>14329</v>
      </c>
      <c r="S77" s="3">
        <v>150</v>
      </c>
    </row>
    <row r="78" spans="15:19" x14ac:dyDescent="0.35">
      <c r="O78" t="s">
        <v>14</v>
      </c>
      <c r="P78" t="s">
        <v>43</v>
      </c>
      <c r="Q78" t="s">
        <v>46</v>
      </c>
      <c r="R78" s="2">
        <v>8463</v>
      </c>
      <c r="S78" s="3">
        <v>492</v>
      </c>
    </row>
    <row r="79" spans="15:19" x14ac:dyDescent="0.35">
      <c r="O79" t="s">
        <v>35</v>
      </c>
      <c r="P79" t="s">
        <v>43</v>
      </c>
      <c r="Q79" t="s">
        <v>44</v>
      </c>
      <c r="R79" s="2">
        <v>2891</v>
      </c>
      <c r="S79" s="3">
        <v>102</v>
      </c>
    </row>
    <row r="80" spans="15:19" x14ac:dyDescent="0.35">
      <c r="O80" t="s">
        <v>38</v>
      </c>
      <c r="P80" t="s">
        <v>18</v>
      </c>
      <c r="Q80" t="s">
        <v>48</v>
      </c>
      <c r="R80" s="2">
        <v>3773</v>
      </c>
      <c r="S80" s="3">
        <v>165</v>
      </c>
    </row>
    <row r="81" spans="15:19" x14ac:dyDescent="0.35">
      <c r="O81" t="s">
        <v>17</v>
      </c>
      <c r="P81" t="s">
        <v>18</v>
      </c>
      <c r="Q81" t="s">
        <v>54</v>
      </c>
      <c r="R81" s="2">
        <v>854</v>
      </c>
      <c r="S81" s="3">
        <v>309</v>
      </c>
    </row>
    <row r="82" spans="15:19" x14ac:dyDescent="0.35">
      <c r="O82" t="s">
        <v>21</v>
      </c>
      <c r="P82" t="s">
        <v>18</v>
      </c>
      <c r="Q82" t="s">
        <v>39</v>
      </c>
      <c r="R82" s="2">
        <v>4970</v>
      </c>
      <c r="S82" s="3">
        <v>156</v>
      </c>
    </row>
    <row r="83" spans="15:19" x14ac:dyDescent="0.35">
      <c r="O83" t="s">
        <v>14</v>
      </c>
      <c r="P83" t="s">
        <v>11</v>
      </c>
      <c r="Q83" t="s">
        <v>52</v>
      </c>
      <c r="R83" s="2">
        <v>98</v>
      </c>
      <c r="S83" s="3">
        <v>159</v>
      </c>
    </row>
    <row r="84" spans="15:19" x14ac:dyDescent="0.35">
      <c r="O84" t="s">
        <v>35</v>
      </c>
      <c r="P84" t="s">
        <v>11</v>
      </c>
      <c r="Q84" t="s">
        <v>45</v>
      </c>
      <c r="R84" s="2">
        <v>13391</v>
      </c>
      <c r="S84" s="3">
        <v>201</v>
      </c>
    </row>
    <row r="85" spans="15:19" x14ac:dyDescent="0.35">
      <c r="O85" t="s">
        <v>10</v>
      </c>
      <c r="P85" t="s">
        <v>22</v>
      </c>
      <c r="Q85" t="s">
        <v>28</v>
      </c>
      <c r="R85" s="2">
        <v>8890</v>
      </c>
      <c r="S85" s="3">
        <v>210</v>
      </c>
    </row>
    <row r="86" spans="15:19" x14ac:dyDescent="0.35">
      <c r="O86" t="s">
        <v>37</v>
      </c>
      <c r="P86" t="s">
        <v>27</v>
      </c>
      <c r="Q86" t="s">
        <v>42</v>
      </c>
      <c r="R86" s="2">
        <v>56</v>
      </c>
      <c r="S86" s="3">
        <v>51</v>
      </c>
    </row>
    <row r="87" spans="15:19" x14ac:dyDescent="0.35">
      <c r="O87" t="s">
        <v>38</v>
      </c>
      <c r="P87" t="s">
        <v>18</v>
      </c>
      <c r="Q87" t="s">
        <v>23</v>
      </c>
      <c r="R87" s="2">
        <v>3339</v>
      </c>
      <c r="S87" s="3">
        <v>39</v>
      </c>
    </row>
    <row r="88" spans="15:19" x14ac:dyDescent="0.35">
      <c r="O88" t="s">
        <v>50</v>
      </c>
      <c r="P88" t="s">
        <v>11</v>
      </c>
      <c r="Q88" t="s">
        <v>19</v>
      </c>
      <c r="R88" s="2">
        <v>3808</v>
      </c>
      <c r="S88" s="3">
        <v>279</v>
      </c>
    </row>
    <row r="89" spans="15:19" x14ac:dyDescent="0.35">
      <c r="O89" t="s">
        <v>50</v>
      </c>
      <c r="P89" t="s">
        <v>27</v>
      </c>
      <c r="Q89" t="s">
        <v>42</v>
      </c>
      <c r="R89" s="2">
        <v>63</v>
      </c>
      <c r="S89" s="3">
        <v>123</v>
      </c>
    </row>
    <row r="90" spans="15:19" x14ac:dyDescent="0.35">
      <c r="O90" t="s">
        <v>37</v>
      </c>
      <c r="P90" t="s">
        <v>22</v>
      </c>
      <c r="Q90" t="s">
        <v>53</v>
      </c>
      <c r="R90" s="2">
        <v>7812</v>
      </c>
      <c r="S90" s="3">
        <v>81</v>
      </c>
    </row>
    <row r="91" spans="15:19" x14ac:dyDescent="0.35">
      <c r="O91" t="s">
        <v>6</v>
      </c>
      <c r="P91" t="s">
        <v>7</v>
      </c>
      <c r="Q91" t="s">
        <v>47</v>
      </c>
      <c r="R91" s="2">
        <v>7693</v>
      </c>
      <c r="S91" s="3">
        <v>21</v>
      </c>
    </row>
    <row r="92" spans="15:19" x14ac:dyDescent="0.35">
      <c r="O92" t="s">
        <v>38</v>
      </c>
      <c r="P92" t="s">
        <v>18</v>
      </c>
      <c r="Q92" t="s">
        <v>54</v>
      </c>
      <c r="R92" s="2">
        <v>973</v>
      </c>
      <c r="S92" s="3">
        <v>162</v>
      </c>
    </row>
    <row r="93" spans="15:19" x14ac:dyDescent="0.35">
      <c r="O93" t="s">
        <v>50</v>
      </c>
      <c r="P93" t="s">
        <v>11</v>
      </c>
      <c r="Q93" t="s">
        <v>49</v>
      </c>
      <c r="R93" s="2">
        <v>567</v>
      </c>
      <c r="S93" s="3">
        <v>228</v>
      </c>
    </row>
    <row r="94" spans="15:19" x14ac:dyDescent="0.35">
      <c r="O94" t="s">
        <v>50</v>
      </c>
      <c r="P94" t="s">
        <v>18</v>
      </c>
      <c r="Q94" t="s">
        <v>44</v>
      </c>
      <c r="R94" s="2">
        <v>2471</v>
      </c>
      <c r="S94" s="3">
        <v>342</v>
      </c>
    </row>
    <row r="95" spans="15:19" x14ac:dyDescent="0.35">
      <c r="O95" t="s">
        <v>35</v>
      </c>
      <c r="P95" t="s">
        <v>27</v>
      </c>
      <c r="Q95" t="s">
        <v>42</v>
      </c>
      <c r="R95" s="2">
        <v>7189</v>
      </c>
      <c r="S95" s="3">
        <v>54</v>
      </c>
    </row>
    <row r="96" spans="15:19" x14ac:dyDescent="0.35">
      <c r="O96" t="s">
        <v>17</v>
      </c>
      <c r="P96" t="s">
        <v>11</v>
      </c>
      <c r="Q96" t="s">
        <v>54</v>
      </c>
      <c r="R96" s="2">
        <v>7455</v>
      </c>
      <c r="S96" s="3">
        <v>216</v>
      </c>
    </row>
    <row r="97" spans="15:19" x14ac:dyDescent="0.35">
      <c r="O97" t="s">
        <v>38</v>
      </c>
      <c r="P97" t="s">
        <v>43</v>
      </c>
      <c r="Q97" t="s">
        <v>52</v>
      </c>
      <c r="R97" s="2">
        <v>3108</v>
      </c>
      <c r="S97" s="3">
        <v>54</v>
      </c>
    </row>
    <row r="98" spans="15:19" x14ac:dyDescent="0.35">
      <c r="O98" t="s">
        <v>21</v>
      </c>
      <c r="P98" t="s">
        <v>27</v>
      </c>
      <c r="Q98" t="s">
        <v>23</v>
      </c>
      <c r="R98" s="2">
        <v>469</v>
      </c>
      <c r="S98" s="3">
        <v>75</v>
      </c>
    </row>
    <row r="99" spans="15:19" x14ac:dyDescent="0.35">
      <c r="O99" t="s">
        <v>14</v>
      </c>
      <c r="P99" t="s">
        <v>7</v>
      </c>
      <c r="Q99" t="s">
        <v>48</v>
      </c>
      <c r="R99" s="2">
        <v>2737</v>
      </c>
      <c r="S99" s="3">
        <v>93</v>
      </c>
    </row>
    <row r="100" spans="15:19" x14ac:dyDescent="0.35">
      <c r="O100" t="s">
        <v>14</v>
      </c>
      <c r="P100" t="s">
        <v>7</v>
      </c>
      <c r="Q100" t="s">
        <v>23</v>
      </c>
      <c r="R100" s="2">
        <v>4305</v>
      </c>
      <c r="S100" s="3">
        <v>156</v>
      </c>
    </row>
    <row r="101" spans="15:19" x14ac:dyDescent="0.35">
      <c r="O101" t="s">
        <v>14</v>
      </c>
      <c r="P101" t="s">
        <v>27</v>
      </c>
      <c r="Q101" t="s">
        <v>39</v>
      </c>
      <c r="R101" s="2">
        <v>2408</v>
      </c>
      <c r="S101" s="3">
        <v>9</v>
      </c>
    </row>
    <row r="102" spans="15:19" x14ac:dyDescent="0.35">
      <c r="O102" t="s">
        <v>38</v>
      </c>
      <c r="P102" t="s">
        <v>18</v>
      </c>
      <c r="Q102" t="s">
        <v>47</v>
      </c>
      <c r="R102" s="2">
        <v>1281</v>
      </c>
      <c r="S102" s="3">
        <v>18</v>
      </c>
    </row>
    <row r="103" spans="15:19" x14ac:dyDescent="0.35">
      <c r="O103" t="s">
        <v>6</v>
      </c>
      <c r="P103" t="s">
        <v>11</v>
      </c>
      <c r="Q103" t="s">
        <v>12</v>
      </c>
      <c r="R103" s="2">
        <v>12348</v>
      </c>
      <c r="S103" s="3">
        <v>234</v>
      </c>
    </row>
    <row r="104" spans="15:19" x14ac:dyDescent="0.35">
      <c r="O104" t="s">
        <v>38</v>
      </c>
      <c r="P104" t="s">
        <v>43</v>
      </c>
      <c r="Q104" t="s">
        <v>54</v>
      </c>
      <c r="R104" s="2">
        <v>3689</v>
      </c>
      <c r="S104" s="3">
        <v>312</v>
      </c>
    </row>
    <row r="105" spans="15:19" x14ac:dyDescent="0.35">
      <c r="O105" t="s">
        <v>32</v>
      </c>
      <c r="P105" t="s">
        <v>18</v>
      </c>
      <c r="Q105" t="s">
        <v>47</v>
      </c>
      <c r="R105" s="2">
        <v>2870</v>
      </c>
      <c r="S105" s="3">
        <v>300</v>
      </c>
    </row>
    <row r="106" spans="15:19" x14ac:dyDescent="0.35">
      <c r="O106" t="s">
        <v>37</v>
      </c>
      <c r="P106" t="s">
        <v>18</v>
      </c>
      <c r="Q106" t="s">
        <v>53</v>
      </c>
      <c r="R106" s="2">
        <v>798</v>
      </c>
      <c r="S106" s="3">
        <v>519</v>
      </c>
    </row>
    <row r="107" spans="15:19" x14ac:dyDescent="0.35">
      <c r="O107" t="s">
        <v>17</v>
      </c>
      <c r="P107" t="s">
        <v>7</v>
      </c>
      <c r="Q107" t="s">
        <v>49</v>
      </c>
      <c r="R107" s="2">
        <v>2933</v>
      </c>
      <c r="S107" s="3">
        <v>9</v>
      </c>
    </row>
    <row r="108" spans="15:19" x14ac:dyDescent="0.35">
      <c r="O108" t="s">
        <v>35</v>
      </c>
      <c r="P108" t="s">
        <v>11</v>
      </c>
      <c r="Q108" t="s">
        <v>15</v>
      </c>
      <c r="R108" s="2">
        <v>2744</v>
      </c>
      <c r="S108" s="3">
        <v>9</v>
      </c>
    </row>
    <row r="109" spans="15:19" x14ac:dyDescent="0.35">
      <c r="O109" t="s">
        <v>6</v>
      </c>
      <c r="P109" t="s">
        <v>18</v>
      </c>
      <c r="Q109" t="s">
        <v>25</v>
      </c>
      <c r="R109" s="2">
        <v>9772</v>
      </c>
      <c r="S109" s="3">
        <v>90</v>
      </c>
    </row>
    <row r="110" spans="15:19" x14ac:dyDescent="0.35">
      <c r="O110" t="s">
        <v>32</v>
      </c>
      <c r="P110" t="s">
        <v>43</v>
      </c>
      <c r="Q110" t="s">
        <v>23</v>
      </c>
      <c r="R110" s="2">
        <v>1568</v>
      </c>
      <c r="S110" s="3">
        <v>96</v>
      </c>
    </row>
    <row r="111" spans="15:19" x14ac:dyDescent="0.35">
      <c r="O111" t="s">
        <v>37</v>
      </c>
      <c r="P111" t="s">
        <v>18</v>
      </c>
      <c r="Q111" t="s">
        <v>41</v>
      </c>
      <c r="R111" s="2">
        <v>11417</v>
      </c>
      <c r="S111" s="3">
        <v>21</v>
      </c>
    </row>
    <row r="112" spans="15:19" x14ac:dyDescent="0.35">
      <c r="O112" t="s">
        <v>6</v>
      </c>
      <c r="P112" t="s">
        <v>43</v>
      </c>
      <c r="Q112" t="s">
        <v>52</v>
      </c>
      <c r="R112" s="2">
        <v>6748</v>
      </c>
      <c r="S112" s="3">
        <v>48</v>
      </c>
    </row>
    <row r="113" spans="15:19" x14ac:dyDescent="0.35">
      <c r="O113" t="s">
        <v>50</v>
      </c>
      <c r="P113" t="s">
        <v>18</v>
      </c>
      <c r="Q113" t="s">
        <v>53</v>
      </c>
      <c r="R113" s="2">
        <v>1407</v>
      </c>
      <c r="S113" s="3">
        <v>72</v>
      </c>
    </row>
    <row r="114" spans="15:19" x14ac:dyDescent="0.35">
      <c r="O114" t="s">
        <v>10</v>
      </c>
      <c r="P114" t="s">
        <v>11</v>
      </c>
      <c r="Q114" t="s">
        <v>44</v>
      </c>
      <c r="R114" s="2">
        <v>2023</v>
      </c>
      <c r="S114" s="3">
        <v>168</v>
      </c>
    </row>
    <row r="115" spans="15:19" x14ac:dyDescent="0.35">
      <c r="O115" t="s">
        <v>35</v>
      </c>
      <c r="P115" t="s">
        <v>22</v>
      </c>
      <c r="Q115" t="s">
        <v>52</v>
      </c>
      <c r="R115" s="2">
        <v>5236</v>
      </c>
      <c r="S115" s="3">
        <v>51</v>
      </c>
    </row>
    <row r="116" spans="15:19" x14ac:dyDescent="0.35">
      <c r="O116" t="s">
        <v>17</v>
      </c>
      <c r="P116" t="s">
        <v>18</v>
      </c>
      <c r="Q116" t="s">
        <v>47</v>
      </c>
      <c r="R116" s="2">
        <v>1925</v>
      </c>
      <c r="S116" s="3">
        <v>192</v>
      </c>
    </row>
    <row r="117" spans="15:19" x14ac:dyDescent="0.35">
      <c r="O117" t="s">
        <v>32</v>
      </c>
      <c r="P117" t="s">
        <v>7</v>
      </c>
      <c r="Q117" t="s">
        <v>33</v>
      </c>
      <c r="R117" s="2">
        <v>6608</v>
      </c>
      <c r="S117" s="3">
        <v>225</v>
      </c>
    </row>
    <row r="118" spans="15:19" x14ac:dyDescent="0.35">
      <c r="O118" t="s">
        <v>21</v>
      </c>
      <c r="P118" t="s">
        <v>43</v>
      </c>
      <c r="Q118" t="s">
        <v>52</v>
      </c>
      <c r="R118" s="2">
        <v>8008</v>
      </c>
      <c r="S118" s="3">
        <v>456</v>
      </c>
    </row>
    <row r="119" spans="15:19" x14ac:dyDescent="0.35">
      <c r="O119" t="s">
        <v>50</v>
      </c>
      <c r="P119" t="s">
        <v>43</v>
      </c>
      <c r="Q119" t="s">
        <v>23</v>
      </c>
      <c r="R119" s="2">
        <v>1428</v>
      </c>
      <c r="S119" s="3">
        <v>93</v>
      </c>
    </row>
    <row r="120" spans="15:19" x14ac:dyDescent="0.35">
      <c r="O120" t="s">
        <v>21</v>
      </c>
      <c r="P120" t="s">
        <v>43</v>
      </c>
      <c r="Q120" t="s">
        <v>15</v>
      </c>
      <c r="R120" s="2">
        <v>525</v>
      </c>
      <c r="S120" s="3">
        <v>48</v>
      </c>
    </row>
    <row r="121" spans="15:19" x14ac:dyDescent="0.35">
      <c r="O121" t="s">
        <v>21</v>
      </c>
      <c r="P121" t="s">
        <v>7</v>
      </c>
      <c r="Q121" t="s">
        <v>19</v>
      </c>
      <c r="R121" s="2">
        <v>1505</v>
      </c>
      <c r="S121" s="3">
        <v>102</v>
      </c>
    </row>
    <row r="122" spans="15:19" x14ac:dyDescent="0.35">
      <c r="O122" t="s">
        <v>32</v>
      </c>
      <c r="P122" t="s">
        <v>11</v>
      </c>
      <c r="Q122" t="s">
        <v>8</v>
      </c>
      <c r="R122" s="2">
        <v>6755</v>
      </c>
      <c r="S122" s="3">
        <v>252</v>
      </c>
    </row>
    <row r="123" spans="15:19" x14ac:dyDescent="0.35">
      <c r="O123" t="s">
        <v>37</v>
      </c>
      <c r="P123" t="s">
        <v>7</v>
      </c>
      <c r="Q123" t="s">
        <v>19</v>
      </c>
      <c r="R123" s="2">
        <v>11571</v>
      </c>
      <c r="S123" s="3">
        <v>138</v>
      </c>
    </row>
    <row r="124" spans="15:19" x14ac:dyDescent="0.35">
      <c r="O124" t="s">
        <v>6</v>
      </c>
      <c r="P124" t="s">
        <v>27</v>
      </c>
      <c r="Q124" t="s">
        <v>23</v>
      </c>
      <c r="R124" s="2">
        <v>2541</v>
      </c>
      <c r="S124" s="3">
        <v>90</v>
      </c>
    </row>
    <row r="125" spans="15:19" x14ac:dyDescent="0.35">
      <c r="O125" t="s">
        <v>17</v>
      </c>
      <c r="P125" t="s">
        <v>7</v>
      </c>
      <c r="Q125" t="s">
        <v>8</v>
      </c>
      <c r="R125" s="2">
        <v>1526</v>
      </c>
      <c r="S125" s="3">
        <v>240</v>
      </c>
    </row>
    <row r="126" spans="15:19" x14ac:dyDescent="0.35">
      <c r="O126" t="s">
        <v>6</v>
      </c>
      <c r="P126" t="s">
        <v>27</v>
      </c>
      <c r="Q126" t="s">
        <v>15</v>
      </c>
      <c r="R126" s="2">
        <v>6125</v>
      </c>
      <c r="S126" s="3">
        <v>102</v>
      </c>
    </row>
    <row r="127" spans="15:19" x14ac:dyDescent="0.35">
      <c r="O127" t="s">
        <v>17</v>
      </c>
      <c r="P127" t="s">
        <v>11</v>
      </c>
      <c r="Q127" t="s">
        <v>53</v>
      </c>
      <c r="R127" s="2">
        <v>847</v>
      </c>
      <c r="S127" s="3">
        <v>129</v>
      </c>
    </row>
    <row r="128" spans="15:19" x14ac:dyDescent="0.35">
      <c r="O128" t="s">
        <v>10</v>
      </c>
      <c r="P128" t="s">
        <v>11</v>
      </c>
      <c r="Q128" t="s">
        <v>53</v>
      </c>
      <c r="R128" s="2">
        <v>4753</v>
      </c>
      <c r="S128" s="3">
        <v>300</v>
      </c>
    </row>
    <row r="129" spans="15:19" x14ac:dyDescent="0.35">
      <c r="O129" t="s">
        <v>21</v>
      </c>
      <c r="P129" t="s">
        <v>27</v>
      </c>
      <c r="Q129" t="s">
        <v>25</v>
      </c>
      <c r="R129" s="2">
        <v>959</v>
      </c>
      <c r="S129" s="3">
        <v>135</v>
      </c>
    </row>
    <row r="130" spans="15:19" x14ac:dyDescent="0.35">
      <c r="O130" t="s">
        <v>32</v>
      </c>
      <c r="P130" t="s">
        <v>11</v>
      </c>
      <c r="Q130" t="s">
        <v>51</v>
      </c>
      <c r="R130" s="2">
        <v>2793</v>
      </c>
      <c r="S130" s="3">
        <v>114</v>
      </c>
    </row>
    <row r="131" spans="15:19" x14ac:dyDescent="0.35">
      <c r="O131" t="s">
        <v>32</v>
      </c>
      <c r="P131" t="s">
        <v>11</v>
      </c>
      <c r="Q131" t="s">
        <v>33</v>
      </c>
      <c r="R131" s="2">
        <v>4606</v>
      </c>
      <c r="S131" s="3">
        <v>63</v>
      </c>
    </row>
    <row r="132" spans="15:19" x14ac:dyDescent="0.35">
      <c r="O132" t="s">
        <v>32</v>
      </c>
      <c r="P132" t="s">
        <v>18</v>
      </c>
      <c r="Q132" t="s">
        <v>44</v>
      </c>
      <c r="R132" s="2">
        <v>5551</v>
      </c>
      <c r="S132" s="3">
        <v>252</v>
      </c>
    </row>
    <row r="133" spans="15:19" x14ac:dyDescent="0.35">
      <c r="O133" t="s">
        <v>50</v>
      </c>
      <c r="P133" t="s">
        <v>18</v>
      </c>
      <c r="Q133" t="s">
        <v>12</v>
      </c>
      <c r="R133" s="2">
        <v>6657</v>
      </c>
      <c r="S133" s="3">
        <v>303</v>
      </c>
    </row>
    <row r="134" spans="15:19" x14ac:dyDescent="0.35">
      <c r="O134" t="s">
        <v>32</v>
      </c>
      <c r="P134" t="s">
        <v>22</v>
      </c>
      <c r="Q134" t="s">
        <v>39</v>
      </c>
      <c r="R134" s="2">
        <v>4438</v>
      </c>
      <c r="S134" s="3">
        <v>246</v>
      </c>
    </row>
    <row r="135" spans="15:19" x14ac:dyDescent="0.35">
      <c r="O135" t="s">
        <v>10</v>
      </c>
      <c r="P135" t="s">
        <v>27</v>
      </c>
      <c r="Q135" t="s">
        <v>30</v>
      </c>
      <c r="R135" s="2">
        <v>168</v>
      </c>
      <c r="S135" s="3">
        <v>84</v>
      </c>
    </row>
    <row r="136" spans="15:19" x14ac:dyDescent="0.35">
      <c r="O136" t="s">
        <v>32</v>
      </c>
      <c r="P136" t="s">
        <v>43</v>
      </c>
      <c r="Q136" t="s">
        <v>39</v>
      </c>
      <c r="R136" s="2">
        <v>7777</v>
      </c>
      <c r="S136" s="3">
        <v>39</v>
      </c>
    </row>
    <row r="137" spans="15:19" x14ac:dyDescent="0.35">
      <c r="O137" t="s">
        <v>35</v>
      </c>
      <c r="P137" t="s">
        <v>18</v>
      </c>
      <c r="Q137" t="s">
        <v>39</v>
      </c>
      <c r="R137" s="2">
        <v>3339</v>
      </c>
      <c r="S137" s="3">
        <v>348</v>
      </c>
    </row>
    <row r="138" spans="15:19" x14ac:dyDescent="0.35">
      <c r="O138" t="s">
        <v>32</v>
      </c>
      <c r="P138" t="s">
        <v>7</v>
      </c>
      <c r="Q138" t="s">
        <v>25</v>
      </c>
      <c r="R138" s="2">
        <v>6391</v>
      </c>
      <c r="S138" s="3">
        <v>48</v>
      </c>
    </row>
    <row r="139" spans="15:19" x14ac:dyDescent="0.35">
      <c r="O139" t="s">
        <v>35</v>
      </c>
      <c r="P139" t="s">
        <v>7</v>
      </c>
      <c r="Q139" t="s">
        <v>30</v>
      </c>
      <c r="R139" s="2">
        <v>518</v>
      </c>
      <c r="S139" s="3">
        <v>75</v>
      </c>
    </row>
    <row r="140" spans="15:19" x14ac:dyDescent="0.35">
      <c r="O140" t="s">
        <v>32</v>
      </c>
      <c r="P140" t="s">
        <v>27</v>
      </c>
      <c r="Q140" t="s">
        <v>54</v>
      </c>
      <c r="R140" s="2">
        <v>5677</v>
      </c>
      <c r="S140" s="3">
        <v>258</v>
      </c>
    </row>
    <row r="141" spans="15:19" x14ac:dyDescent="0.35">
      <c r="O141" t="s">
        <v>21</v>
      </c>
      <c r="P141" t="s">
        <v>22</v>
      </c>
      <c r="Q141" t="s">
        <v>39</v>
      </c>
      <c r="R141" s="2">
        <v>6048</v>
      </c>
      <c r="S141" s="3">
        <v>27</v>
      </c>
    </row>
    <row r="142" spans="15:19" x14ac:dyDescent="0.35">
      <c r="O142" t="s">
        <v>10</v>
      </c>
      <c r="P142" t="s">
        <v>27</v>
      </c>
      <c r="Q142" t="s">
        <v>12</v>
      </c>
      <c r="R142" s="2">
        <v>3752</v>
      </c>
      <c r="S142" s="3">
        <v>213</v>
      </c>
    </row>
    <row r="143" spans="15:19" x14ac:dyDescent="0.35">
      <c r="O143" t="s">
        <v>35</v>
      </c>
      <c r="P143" t="s">
        <v>11</v>
      </c>
      <c r="Q143" t="s">
        <v>44</v>
      </c>
      <c r="R143" s="2">
        <v>4480</v>
      </c>
      <c r="S143" s="3">
        <v>357</v>
      </c>
    </row>
    <row r="144" spans="15:19" x14ac:dyDescent="0.35">
      <c r="O144" t="s">
        <v>14</v>
      </c>
      <c r="P144" t="s">
        <v>7</v>
      </c>
      <c r="Q144" t="s">
        <v>15</v>
      </c>
      <c r="R144" s="2">
        <v>259</v>
      </c>
      <c r="S144" s="3">
        <v>207</v>
      </c>
    </row>
    <row r="145" spans="15:19" x14ac:dyDescent="0.35">
      <c r="O145" t="s">
        <v>10</v>
      </c>
      <c r="P145" t="s">
        <v>7</v>
      </c>
      <c r="Q145" t="s">
        <v>8</v>
      </c>
      <c r="R145" s="2">
        <v>42</v>
      </c>
      <c r="S145" s="3">
        <v>150</v>
      </c>
    </row>
    <row r="146" spans="15:19" x14ac:dyDescent="0.35">
      <c r="O146" t="s">
        <v>17</v>
      </c>
      <c r="P146" t="s">
        <v>18</v>
      </c>
      <c r="Q146" t="s">
        <v>52</v>
      </c>
      <c r="R146" s="2">
        <v>98</v>
      </c>
      <c r="S146" s="3">
        <v>204</v>
      </c>
    </row>
    <row r="147" spans="15:19" x14ac:dyDescent="0.35">
      <c r="O147" t="s">
        <v>32</v>
      </c>
      <c r="P147" t="s">
        <v>11</v>
      </c>
      <c r="Q147" t="s">
        <v>53</v>
      </c>
      <c r="R147" s="2">
        <v>2478</v>
      </c>
      <c r="S147" s="3">
        <v>21</v>
      </c>
    </row>
    <row r="148" spans="15:19" x14ac:dyDescent="0.35">
      <c r="O148" t="s">
        <v>17</v>
      </c>
      <c r="P148" t="s">
        <v>43</v>
      </c>
      <c r="Q148" t="s">
        <v>25</v>
      </c>
      <c r="R148" s="2">
        <v>7847</v>
      </c>
      <c r="S148" s="3">
        <v>174</v>
      </c>
    </row>
    <row r="149" spans="15:19" x14ac:dyDescent="0.35">
      <c r="O149" t="s">
        <v>37</v>
      </c>
      <c r="P149" t="s">
        <v>7</v>
      </c>
      <c r="Q149" t="s">
        <v>39</v>
      </c>
      <c r="R149" s="2">
        <v>9926</v>
      </c>
      <c r="S149" s="3">
        <v>201</v>
      </c>
    </row>
    <row r="150" spans="15:19" x14ac:dyDescent="0.35">
      <c r="O150" t="s">
        <v>10</v>
      </c>
      <c r="P150" t="s">
        <v>27</v>
      </c>
      <c r="Q150" t="s">
        <v>42</v>
      </c>
      <c r="R150" s="2">
        <v>819</v>
      </c>
      <c r="S150" s="3">
        <v>510</v>
      </c>
    </row>
    <row r="151" spans="15:19" x14ac:dyDescent="0.35">
      <c r="O151" t="s">
        <v>21</v>
      </c>
      <c r="P151" t="s">
        <v>22</v>
      </c>
      <c r="Q151" t="s">
        <v>44</v>
      </c>
      <c r="R151" s="2">
        <v>3052</v>
      </c>
      <c r="S151" s="3">
        <v>378</v>
      </c>
    </row>
    <row r="152" spans="15:19" x14ac:dyDescent="0.35">
      <c r="O152" t="s">
        <v>14</v>
      </c>
      <c r="P152" t="s">
        <v>43</v>
      </c>
      <c r="Q152" t="s">
        <v>49</v>
      </c>
      <c r="R152" s="2">
        <v>6832</v>
      </c>
      <c r="S152" s="3">
        <v>27</v>
      </c>
    </row>
    <row r="153" spans="15:19" x14ac:dyDescent="0.35">
      <c r="O153" t="s">
        <v>37</v>
      </c>
      <c r="P153" t="s">
        <v>22</v>
      </c>
      <c r="Q153" t="s">
        <v>41</v>
      </c>
      <c r="R153" s="2">
        <v>2016</v>
      </c>
      <c r="S153" s="3">
        <v>117</v>
      </c>
    </row>
    <row r="154" spans="15:19" x14ac:dyDescent="0.35">
      <c r="O154" t="s">
        <v>21</v>
      </c>
      <c r="P154" t="s">
        <v>27</v>
      </c>
      <c r="Q154" t="s">
        <v>49</v>
      </c>
      <c r="R154" s="2">
        <v>7322</v>
      </c>
      <c r="S154" s="3">
        <v>36</v>
      </c>
    </row>
    <row r="155" spans="15:19" x14ac:dyDescent="0.35">
      <c r="O155" t="s">
        <v>10</v>
      </c>
      <c r="P155" t="s">
        <v>11</v>
      </c>
      <c r="Q155" t="s">
        <v>25</v>
      </c>
      <c r="R155" s="2">
        <v>357</v>
      </c>
      <c r="S155" s="3">
        <v>126</v>
      </c>
    </row>
    <row r="156" spans="15:19" x14ac:dyDescent="0.35">
      <c r="O156" t="s">
        <v>14</v>
      </c>
      <c r="P156" t="s">
        <v>22</v>
      </c>
      <c r="Q156" t="s">
        <v>23</v>
      </c>
      <c r="R156" s="2">
        <v>3192</v>
      </c>
      <c r="S156" s="3">
        <v>72</v>
      </c>
    </row>
    <row r="157" spans="15:19" x14ac:dyDescent="0.35">
      <c r="O157" t="s">
        <v>32</v>
      </c>
      <c r="P157" t="s">
        <v>18</v>
      </c>
      <c r="Q157" t="s">
        <v>30</v>
      </c>
      <c r="R157" s="2">
        <v>8435</v>
      </c>
      <c r="S157" s="3">
        <v>42</v>
      </c>
    </row>
    <row r="158" spans="15:19" x14ac:dyDescent="0.35">
      <c r="O158" t="s">
        <v>6</v>
      </c>
      <c r="P158" t="s">
        <v>22</v>
      </c>
      <c r="Q158" t="s">
        <v>44</v>
      </c>
      <c r="R158" s="2">
        <v>0</v>
      </c>
      <c r="S158" s="3">
        <v>135</v>
      </c>
    </row>
    <row r="159" spans="15:19" x14ac:dyDescent="0.35">
      <c r="O159" t="s">
        <v>32</v>
      </c>
      <c r="P159" t="s">
        <v>43</v>
      </c>
      <c r="Q159" t="s">
        <v>51</v>
      </c>
      <c r="R159" s="2">
        <v>8862</v>
      </c>
      <c r="S159" s="3">
        <v>189</v>
      </c>
    </row>
    <row r="160" spans="15:19" x14ac:dyDescent="0.35">
      <c r="O160" t="s">
        <v>21</v>
      </c>
      <c r="P160" t="s">
        <v>7</v>
      </c>
      <c r="Q160" t="s">
        <v>54</v>
      </c>
      <c r="R160" s="2">
        <v>3556</v>
      </c>
      <c r="S160" s="3">
        <v>459</v>
      </c>
    </row>
    <row r="161" spans="15:19" x14ac:dyDescent="0.35">
      <c r="O161" t="s">
        <v>35</v>
      </c>
      <c r="P161" t="s">
        <v>43</v>
      </c>
      <c r="Q161" t="s">
        <v>45</v>
      </c>
      <c r="R161" s="2">
        <v>7280</v>
      </c>
      <c r="S161" s="3">
        <v>201</v>
      </c>
    </row>
    <row r="162" spans="15:19" x14ac:dyDescent="0.35">
      <c r="O162" t="s">
        <v>21</v>
      </c>
      <c r="P162" t="s">
        <v>43</v>
      </c>
      <c r="Q162" t="s">
        <v>8</v>
      </c>
      <c r="R162" s="2">
        <v>3402</v>
      </c>
      <c r="S162" s="3">
        <v>366</v>
      </c>
    </row>
    <row r="163" spans="15:19" x14ac:dyDescent="0.35">
      <c r="O163" t="s">
        <v>38</v>
      </c>
      <c r="P163" t="s">
        <v>7</v>
      </c>
      <c r="Q163" t="s">
        <v>44</v>
      </c>
      <c r="R163" s="2">
        <v>4592</v>
      </c>
      <c r="S163" s="3">
        <v>324</v>
      </c>
    </row>
    <row r="164" spans="15:19" x14ac:dyDescent="0.35">
      <c r="O164" t="s">
        <v>14</v>
      </c>
      <c r="P164" t="s">
        <v>11</v>
      </c>
      <c r="Q164" t="s">
        <v>45</v>
      </c>
      <c r="R164" s="2">
        <v>7833</v>
      </c>
      <c r="S164" s="3">
        <v>243</v>
      </c>
    </row>
    <row r="165" spans="15:19" x14ac:dyDescent="0.35">
      <c r="O165" t="s">
        <v>37</v>
      </c>
      <c r="P165" t="s">
        <v>22</v>
      </c>
      <c r="Q165" t="s">
        <v>49</v>
      </c>
      <c r="R165" s="2">
        <v>7651</v>
      </c>
      <c r="S165" s="3">
        <v>213</v>
      </c>
    </row>
    <row r="166" spans="15:19" x14ac:dyDescent="0.35">
      <c r="O166" t="s">
        <v>6</v>
      </c>
      <c r="P166" t="s">
        <v>11</v>
      </c>
      <c r="Q166" t="s">
        <v>8</v>
      </c>
      <c r="R166" s="2">
        <v>2275</v>
      </c>
      <c r="S166" s="3">
        <v>447</v>
      </c>
    </row>
    <row r="167" spans="15:19" x14ac:dyDescent="0.35">
      <c r="O167" t="s">
        <v>6</v>
      </c>
      <c r="P167" t="s">
        <v>27</v>
      </c>
      <c r="Q167" t="s">
        <v>42</v>
      </c>
      <c r="R167" s="2">
        <v>5670</v>
      </c>
      <c r="S167" s="3">
        <v>297</v>
      </c>
    </row>
    <row r="168" spans="15:19" x14ac:dyDescent="0.35">
      <c r="O168" t="s">
        <v>32</v>
      </c>
      <c r="P168" t="s">
        <v>11</v>
      </c>
      <c r="Q168" t="s">
        <v>41</v>
      </c>
      <c r="R168" s="2">
        <v>2135</v>
      </c>
      <c r="S168" s="3">
        <v>27</v>
      </c>
    </row>
    <row r="169" spans="15:19" x14ac:dyDescent="0.35">
      <c r="O169" t="s">
        <v>6</v>
      </c>
      <c r="P169" t="s">
        <v>43</v>
      </c>
      <c r="Q169" t="s">
        <v>48</v>
      </c>
      <c r="R169" s="2">
        <v>2779</v>
      </c>
      <c r="S169" s="3">
        <v>75</v>
      </c>
    </row>
    <row r="170" spans="15:19" x14ac:dyDescent="0.35">
      <c r="O170" t="s">
        <v>50</v>
      </c>
      <c r="P170" t="s">
        <v>22</v>
      </c>
      <c r="Q170" t="s">
        <v>25</v>
      </c>
      <c r="R170" s="2">
        <v>12950</v>
      </c>
      <c r="S170" s="3">
        <v>30</v>
      </c>
    </row>
    <row r="171" spans="15:19" x14ac:dyDescent="0.35">
      <c r="O171" t="s">
        <v>32</v>
      </c>
      <c r="P171" t="s">
        <v>18</v>
      </c>
      <c r="Q171" t="s">
        <v>19</v>
      </c>
      <c r="R171" s="2">
        <v>2646</v>
      </c>
      <c r="S171" s="3">
        <v>177</v>
      </c>
    </row>
    <row r="172" spans="15:19" x14ac:dyDescent="0.35">
      <c r="O172" t="s">
        <v>6</v>
      </c>
      <c r="P172" t="s">
        <v>43</v>
      </c>
      <c r="Q172" t="s">
        <v>25</v>
      </c>
      <c r="R172" s="2">
        <v>3794</v>
      </c>
      <c r="S172" s="3">
        <v>159</v>
      </c>
    </row>
    <row r="173" spans="15:19" x14ac:dyDescent="0.35">
      <c r="O173" t="s">
        <v>38</v>
      </c>
      <c r="P173" t="s">
        <v>11</v>
      </c>
      <c r="Q173" t="s">
        <v>25</v>
      </c>
      <c r="R173" s="2">
        <v>819</v>
      </c>
      <c r="S173" s="3">
        <v>306</v>
      </c>
    </row>
    <row r="174" spans="15:19" x14ac:dyDescent="0.35">
      <c r="O174" t="s">
        <v>38</v>
      </c>
      <c r="P174" t="s">
        <v>43</v>
      </c>
      <c r="Q174" t="s">
        <v>46</v>
      </c>
      <c r="R174" s="2">
        <v>2583</v>
      </c>
      <c r="S174" s="3">
        <v>18</v>
      </c>
    </row>
    <row r="175" spans="15:19" x14ac:dyDescent="0.35">
      <c r="O175" t="s">
        <v>32</v>
      </c>
      <c r="P175" t="s">
        <v>11</v>
      </c>
      <c r="Q175" t="s">
        <v>47</v>
      </c>
      <c r="R175" s="2">
        <v>4585</v>
      </c>
      <c r="S175" s="3">
        <v>240</v>
      </c>
    </row>
    <row r="176" spans="15:19" x14ac:dyDescent="0.35">
      <c r="O176" t="s">
        <v>35</v>
      </c>
      <c r="P176" t="s">
        <v>43</v>
      </c>
      <c r="Q176" t="s">
        <v>25</v>
      </c>
      <c r="R176" s="2">
        <v>1652</v>
      </c>
      <c r="S176" s="3">
        <v>93</v>
      </c>
    </row>
    <row r="177" spans="15:19" x14ac:dyDescent="0.35">
      <c r="O177" t="s">
        <v>50</v>
      </c>
      <c r="P177" t="s">
        <v>43</v>
      </c>
      <c r="Q177" t="s">
        <v>52</v>
      </c>
      <c r="R177" s="2">
        <v>4991</v>
      </c>
      <c r="S177" s="3">
        <v>9</v>
      </c>
    </row>
    <row r="178" spans="15:19" x14ac:dyDescent="0.35">
      <c r="O178" t="s">
        <v>10</v>
      </c>
      <c r="P178" t="s">
        <v>43</v>
      </c>
      <c r="Q178" t="s">
        <v>41</v>
      </c>
      <c r="R178" s="2">
        <v>2009</v>
      </c>
      <c r="S178" s="3">
        <v>219</v>
      </c>
    </row>
    <row r="179" spans="15:19" x14ac:dyDescent="0.35">
      <c r="O179" t="s">
        <v>37</v>
      </c>
      <c r="P179" t="s">
        <v>22</v>
      </c>
      <c r="Q179" t="s">
        <v>30</v>
      </c>
      <c r="R179" s="2">
        <v>1568</v>
      </c>
      <c r="S179" s="3">
        <v>141</v>
      </c>
    </row>
    <row r="180" spans="15:19" x14ac:dyDescent="0.35">
      <c r="O180" t="s">
        <v>17</v>
      </c>
      <c r="P180" t="s">
        <v>7</v>
      </c>
      <c r="Q180" t="s">
        <v>46</v>
      </c>
      <c r="R180" s="2">
        <v>3388</v>
      </c>
      <c r="S180" s="3">
        <v>123</v>
      </c>
    </row>
    <row r="181" spans="15:19" x14ac:dyDescent="0.35">
      <c r="O181" t="s">
        <v>6</v>
      </c>
      <c r="P181" t="s">
        <v>27</v>
      </c>
      <c r="Q181" t="s">
        <v>51</v>
      </c>
      <c r="R181" s="2">
        <v>623</v>
      </c>
      <c r="S181" s="3">
        <v>51</v>
      </c>
    </row>
    <row r="182" spans="15:19" x14ac:dyDescent="0.35">
      <c r="O182" t="s">
        <v>21</v>
      </c>
      <c r="P182" t="s">
        <v>18</v>
      </c>
      <c r="Q182" t="s">
        <v>15</v>
      </c>
      <c r="R182" s="2">
        <v>10073</v>
      </c>
      <c r="S182" s="3">
        <v>120</v>
      </c>
    </row>
    <row r="183" spans="15:19" x14ac:dyDescent="0.35">
      <c r="O183" t="s">
        <v>10</v>
      </c>
      <c r="P183" t="s">
        <v>22</v>
      </c>
      <c r="Q183" t="s">
        <v>52</v>
      </c>
      <c r="R183" s="2">
        <v>1561</v>
      </c>
      <c r="S183" s="3">
        <v>27</v>
      </c>
    </row>
    <row r="184" spans="15:19" x14ac:dyDescent="0.35">
      <c r="O184" t="s">
        <v>14</v>
      </c>
      <c r="P184" t="s">
        <v>18</v>
      </c>
      <c r="Q184" t="s">
        <v>53</v>
      </c>
      <c r="R184" s="2">
        <v>11522</v>
      </c>
      <c r="S184" s="3">
        <v>204</v>
      </c>
    </row>
    <row r="185" spans="15:19" x14ac:dyDescent="0.35">
      <c r="O185" t="s">
        <v>21</v>
      </c>
      <c r="P185" t="s">
        <v>27</v>
      </c>
      <c r="Q185" t="s">
        <v>42</v>
      </c>
      <c r="R185" s="2">
        <v>2317</v>
      </c>
      <c r="S185" s="3">
        <v>123</v>
      </c>
    </row>
    <row r="186" spans="15:19" x14ac:dyDescent="0.35">
      <c r="O186" t="s">
        <v>50</v>
      </c>
      <c r="P186" t="s">
        <v>7</v>
      </c>
      <c r="Q186" t="s">
        <v>54</v>
      </c>
      <c r="R186" s="2">
        <v>3059</v>
      </c>
      <c r="S186" s="3">
        <v>27</v>
      </c>
    </row>
    <row r="187" spans="15:19" x14ac:dyDescent="0.35">
      <c r="O187" t="s">
        <v>17</v>
      </c>
      <c r="P187" t="s">
        <v>7</v>
      </c>
      <c r="Q187" t="s">
        <v>52</v>
      </c>
      <c r="R187" s="2">
        <v>2324</v>
      </c>
      <c r="S187" s="3">
        <v>177</v>
      </c>
    </row>
    <row r="188" spans="15:19" x14ac:dyDescent="0.35">
      <c r="O188" t="s">
        <v>38</v>
      </c>
      <c r="P188" t="s">
        <v>22</v>
      </c>
      <c r="Q188" t="s">
        <v>52</v>
      </c>
      <c r="R188" s="2">
        <v>4956</v>
      </c>
      <c r="S188" s="3">
        <v>171</v>
      </c>
    </row>
    <row r="189" spans="15:19" x14ac:dyDescent="0.35">
      <c r="O189" t="s">
        <v>50</v>
      </c>
      <c r="P189" t="s">
        <v>43</v>
      </c>
      <c r="Q189" t="s">
        <v>47</v>
      </c>
      <c r="R189" s="2">
        <v>5355</v>
      </c>
      <c r="S189" s="3">
        <v>204</v>
      </c>
    </row>
    <row r="190" spans="15:19" x14ac:dyDescent="0.35">
      <c r="O190" t="s">
        <v>38</v>
      </c>
      <c r="P190" t="s">
        <v>43</v>
      </c>
      <c r="Q190" t="s">
        <v>33</v>
      </c>
      <c r="R190" s="2">
        <v>7259</v>
      </c>
      <c r="S190" s="3">
        <v>276</v>
      </c>
    </row>
    <row r="191" spans="15:19" x14ac:dyDescent="0.35">
      <c r="O191" t="s">
        <v>10</v>
      </c>
      <c r="P191" t="s">
        <v>7</v>
      </c>
      <c r="Q191" t="s">
        <v>52</v>
      </c>
      <c r="R191" s="2">
        <v>6279</v>
      </c>
      <c r="S191" s="3">
        <v>45</v>
      </c>
    </row>
    <row r="192" spans="15:19" x14ac:dyDescent="0.35">
      <c r="O192" t="s">
        <v>6</v>
      </c>
      <c r="P192" t="s">
        <v>27</v>
      </c>
      <c r="Q192" t="s">
        <v>44</v>
      </c>
      <c r="R192" s="2">
        <v>2541</v>
      </c>
      <c r="S192" s="3">
        <v>45</v>
      </c>
    </row>
    <row r="193" spans="15:19" x14ac:dyDescent="0.35">
      <c r="O193" t="s">
        <v>21</v>
      </c>
      <c r="P193" t="s">
        <v>11</v>
      </c>
      <c r="Q193" t="s">
        <v>53</v>
      </c>
      <c r="R193" s="2">
        <v>3864</v>
      </c>
      <c r="S193" s="3">
        <v>177</v>
      </c>
    </row>
    <row r="194" spans="15:19" x14ac:dyDescent="0.35">
      <c r="O194" t="s">
        <v>35</v>
      </c>
      <c r="P194" t="s">
        <v>18</v>
      </c>
      <c r="Q194" t="s">
        <v>42</v>
      </c>
      <c r="R194" s="2">
        <v>6146</v>
      </c>
      <c r="S194" s="3">
        <v>63</v>
      </c>
    </row>
    <row r="195" spans="15:19" x14ac:dyDescent="0.35">
      <c r="O195" t="s">
        <v>14</v>
      </c>
      <c r="P195" t="s">
        <v>22</v>
      </c>
      <c r="Q195" t="s">
        <v>19</v>
      </c>
      <c r="R195" s="2">
        <v>2639</v>
      </c>
      <c r="S195" s="3">
        <v>204</v>
      </c>
    </row>
    <row r="196" spans="15:19" x14ac:dyDescent="0.35">
      <c r="O196" t="s">
        <v>10</v>
      </c>
      <c r="P196" t="s">
        <v>7</v>
      </c>
      <c r="Q196" t="s">
        <v>30</v>
      </c>
      <c r="R196" s="2">
        <v>1890</v>
      </c>
      <c r="S196" s="3">
        <v>195</v>
      </c>
    </row>
    <row r="197" spans="15:19" x14ac:dyDescent="0.35">
      <c r="O197" t="s">
        <v>32</v>
      </c>
      <c r="P197" t="s">
        <v>43</v>
      </c>
      <c r="Q197" t="s">
        <v>33</v>
      </c>
      <c r="R197" s="2">
        <v>1932</v>
      </c>
      <c r="S197" s="3">
        <v>369</v>
      </c>
    </row>
    <row r="198" spans="15:19" x14ac:dyDescent="0.35">
      <c r="O198" t="s">
        <v>38</v>
      </c>
      <c r="P198" t="s">
        <v>43</v>
      </c>
      <c r="Q198" t="s">
        <v>23</v>
      </c>
      <c r="R198" s="2">
        <v>6300</v>
      </c>
      <c r="S198" s="3">
        <v>42</v>
      </c>
    </row>
    <row r="199" spans="15:19" x14ac:dyDescent="0.35">
      <c r="O199" t="s">
        <v>21</v>
      </c>
      <c r="P199" t="s">
        <v>7</v>
      </c>
      <c r="Q199" t="s">
        <v>8</v>
      </c>
      <c r="R199" s="2">
        <v>560</v>
      </c>
      <c r="S199" s="3">
        <v>81</v>
      </c>
    </row>
    <row r="200" spans="15:19" x14ac:dyDescent="0.35">
      <c r="O200" t="s">
        <v>14</v>
      </c>
      <c r="P200" t="s">
        <v>7</v>
      </c>
      <c r="Q200" t="s">
        <v>52</v>
      </c>
      <c r="R200" s="2">
        <v>2856</v>
      </c>
      <c r="S200" s="3">
        <v>246</v>
      </c>
    </row>
    <row r="201" spans="15:19" x14ac:dyDescent="0.35">
      <c r="O201" t="s">
        <v>14</v>
      </c>
      <c r="P201" t="s">
        <v>43</v>
      </c>
      <c r="Q201" t="s">
        <v>39</v>
      </c>
      <c r="R201" s="2">
        <v>707</v>
      </c>
      <c r="S201" s="3">
        <v>174</v>
      </c>
    </row>
    <row r="202" spans="15:19" x14ac:dyDescent="0.35">
      <c r="O202" t="s">
        <v>10</v>
      </c>
      <c r="P202" t="s">
        <v>11</v>
      </c>
      <c r="Q202" t="s">
        <v>8</v>
      </c>
      <c r="R202" s="2">
        <v>3598</v>
      </c>
      <c r="S202" s="3">
        <v>81</v>
      </c>
    </row>
    <row r="203" spans="15:19" x14ac:dyDescent="0.35">
      <c r="O203" t="s">
        <v>6</v>
      </c>
      <c r="P203" t="s">
        <v>11</v>
      </c>
      <c r="Q203" t="s">
        <v>30</v>
      </c>
      <c r="R203" s="2">
        <v>6853</v>
      </c>
      <c r="S203" s="3">
        <v>372</v>
      </c>
    </row>
    <row r="204" spans="15:19" x14ac:dyDescent="0.35">
      <c r="O204" t="s">
        <v>6</v>
      </c>
      <c r="P204" t="s">
        <v>11</v>
      </c>
      <c r="Q204" t="s">
        <v>41</v>
      </c>
      <c r="R204" s="2">
        <v>4725</v>
      </c>
      <c r="S204" s="3">
        <v>174</v>
      </c>
    </row>
    <row r="205" spans="15:19" x14ac:dyDescent="0.35">
      <c r="O205" t="s">
        <v>17</v>
      </c>
      <c r="P205" t="s">
        <v>18</v>
      </c>
      <c r="Q205" t="s">
        <v>12</v>
      </c>
      <c r="R205" s="2">
        <v>10304</v>
      </c>
      <c r="S205" s="3">
        <v>84</v>
      </c>
    </row>
    <row r="206" spans="15:19" x14ac:dyDescent="0.35">
      <c r="O206" t="s">
        <v>17</v>
      </c>
      <c r="P206" t="s">
        <v>43</v>
      </c>
      <c r="Q206" t="s">
        <v>41</v>
      </c>
      <c r="R206" s="2">
        <v>1274</v>
      </c>
      <c r="S206" s="3">
        <v>225</v>
      </c>
    </row>
    <row r="207" spans="15:19" x14ac:dyDescent="0.35">
      <c r="O207" t="s">
        <v>35</v>
      </c>
      <c r="P207" t="s">
        <v>18</v>
      </c>
      <c r="Q207" t="s">
        <v>8</v>
      </c>
      <c r="R207" s="2">
        <v>1526</v>
      </c>
      <c r="S207" s="3">
        <v>105</v>
      </c>
    </row>
    <row r="208" spans="15:19" x14ac:dyDescent="0.35">
      <c r="O208" t="s">
        <v>6</v>
      </c>
      <c r="P208" t="s">
        <v>22</v>
      </c>
      <c r="Q208" t="s">
        <v>54</v>
      </c>
      <c r="R208" s="2">
        <v>3101</v>
      </c>
      <c r="S208" s="3">
        <v>225</v>
      </c>
    </row>
    <row r="209" spans="15:19" x14ac:dyDescent="0.35">
      <c r="O209" t="s">
        <v>37</v>
      </c>
      <c r="P209" t="s">
        <v>7</v>
      </c>
      <c r="Q209" t="s">
        <v>33</v>
      </c>
      <c r="R209" s="2">
        <v>1057</v>
      </c>
      <c r="S209" s="3">
        <v>54</v>
      </c>
    </row>
    <row r="210" spans="15:19" x14ac:dyDescent="0.35">
      <c r="O210" t="s">
        <v>32</v>
      </c>
      <c r="P210" t="s">
        <v>7</v>
      </c>
      <c r="Q210" t="s">
        <v>52</v>
      </c>
      <c r="R210" s="2">
        <v>5306</v>
      </c>
      <c r="S210" s="3">
        <v>0</v>
      </c>
    </row>
    <row r="211" spans="15:19" x14ac:dyDescent="0.35">
      <c r="O211" t="s">
        <v>35</v>
      </c>
      <c r="P211" t="s">
        <v>22</v>
      </c>
      <c r="Q211" t="s">
        <v>51</v>
      </c>
      <c r="R211" s="2">
        <v>4018</v>
      </c>
      <c r="S211" s="3">
        <v>171</v>
      </c>
    </row>
    <row r="212" spans="15:19" x14ac:dyDescent="0.35">
      <c r="O212" t="s">
        <v>14</v>
      </c>
      <c r="P212" t="s">
        <v>43</v>
      </c>
      <c r="Q212" t="s">
        <v>41</v>
      </c>
      <c r="R212" s="2">
        <v>938</v>
      </c>
      <c r="S212" s="3">
        <v>189</v>
      </c>
    </row>
    <row r="213" spans="15:19" x14ac:dyDescent="0.35">
      <c r="O213" t="s">
        <v>32</v>
      </c>
      <c r="P213" t="s">
        <v>27</v>
      </c>
      <c r="Q213" t="s">
        <v>19</v>
      </c>
      <c r="R213" s="2">
        <v>1778</v>
      </c>
      <c r="S213" s="3">
        <v>270</v>
      </c>
    </row>
    <row r="214" spans="15:19" x14ac:dyDescent="0.35">
      <c r="O214" t="s">
        <v>21</v>
      </c>
      <c r="P214" t="s">
        <v>22</v>
      </c>
      <c r="Q214" t="s">
        <v>8</v>
      </c>
      <c r="R214" s="2">
        <v>1638</v>
      </c>
      <c r="S214" s="3">
        <v>63</v>
      </c>
    </row>
    <row r="215" spans="15:19" x14ac:dyDescent="0.35">
      <c r="O215" t="s">
        <v>17</v>
      </c>
      <c r="P215" t="s">
        <v>27</v>
      </c>
      <c r="Q215" t="s">
        <v>23</v>
      </c>
      <c r="R215" s="2">
        <v>154</v>
      </c>
      <c r="S215" s="3">
        <v>21</v>
      </c>
    </row>
    <row r="216" spans="15:19" x14ac:dyDescent="0.35">
      <c r="O216" t="s">
        <v>32</v>
      </c>
      <c r="P216" t="s">
        <v>7</v>
      </c>
      <c r="Q216" t="s">
        <v>30</v>
      </c>
      <c r="R216" s="2">
        <v>9835</v>
      </c>
      <c r="S216" s="3">
        <v>207</v>
      </c>
    </row>
    <row r="217" spans="15:19" x14ac:dyDescent="0.35">
      <c r="O217" t="s">
        <v>14</v>
      </c>
      <c r="P217" t="s">
        <v>7</v>
      </c>
      <c r="Q217" t="s">
        <v>46</v>
      </c>
      <c r="R217" s="2">
        <v>7273</v>
      </c>
      <c r="S217" s="3">
        <v>96</v>
      </c>
    </row>
    <row r="218" spans="15:19" x14ac:dyDescent="0.35">
      <c r="O218" t="s">
        <v>35</v>
      </c>
      <c r="P218" t="s">
        <v>22</v>
      </c>
      <c r="Q218" t="s">
        <v>30</v>
      </c>
      <c r="R218" s="2">
        <v>6909</v>
      </c>
      <c r="S218" s="3">
        <v>81</v>
      </c>
    </row>
    <row r="219" spans="15:19" x14ac:dyDescent="0.35">
      <c r="O219" t="s">
        <v>14</v>
      </c>
      <c r="P219" t="s">
        <v>22</v>
      </c>
      <c r="Q219" t="s">
        <v>51</v>
      </c>
      <c r="R219" s="2">
        <v>3920</v>
      </c>
      <c r="S219" s="3">
        <v>306</v>
      </c>
    </row>
    <row r="220" spans="15:19" x14ac:dyDescent="0.35">
      <c r="O220" t="s">
        <v>50</v>
      </c>
      <c r="P220" t="s">
        <v>22</v>
      </c>
      <c r="Q220" t="s">
        <v>49</v>
      </c>
      <c r="R220" s="2">
        <v>4858</v>
      </c>
      <c r="S220" s="3">
        <v>279</v>
      </c>
    </row>
    <row r="221" spans="15:19" x14ac:dyDescent="0.35">
      <c r="O221" t="s">
        <v>37</v>
      </c>
      <c r="P221" t="s">
        <v>27</v>
      </c>
      <c r="Q221" t="s">
        <v>15</v>
      </c>
      <c r="R221" s="2">
        <v>3549</v>
      </c>
      <c r="S221" s="3">
        <v>3</v>
      </c>
    </row>
    <row r="222" spans="15:19" x14ac:dyDescent="0.35">
      <c r="O222" t="s">
        <v>32</v>
      </c>
      <c r="P222" t="s">
        <v>22</v>
      </c>
      <c r="Q222" t="s">
        <v>53</v>
      </c>
      <c r="R222" s="2">
        <v>966</v>
      </c>
      <c r="S222" s="3">
        <v>198</v>
      </c>
    </row>
    <row r="223" spans="15:19" x14ac:dyDescent="0.35">
      <c r="O223" t="s">
        <v>35</v>
      </c>
      <c r="P223" t="s">
        <v>22</v>
      </c>
      <c r="Q223" t="s">
        <v>19</v>
      </c>
      <c r="R223" s="2">
        <v>385</v>
      </c>
      <c r="S223" s="3">
        <v>249</v>
      </c>
    </row>
    <row r="224" spans="15:19" x14ac:dyDescent="0.35">
      <c r="O224" t="s">
        <v>21</v>
      </c>
      <c r="P224" t="s">
        <v>43</v>
      </c>
      <c r="Q224" t="s">
        <v>41</v>
      </c>
      <c r="R224" s="2">
        <v>2219</v>
      </c>
      <c r="S224" s="3">
        <v>75</v>
      </c>
    </row>
    <row r="225" spans="15:19" x14ac:dyDescent="0.35">
      <c r="O225" t="s">
        <v>14</v>
      </c>
      <c r="P225" t="s">
        <v>18</v>
      </c>
      <c r="Q225" t="s">
        <v>12</v>
      </c>
      <c r="R225" s="2">
        <v>2954</v>
      </c>
      <c r="S225" s="3">
        <v>189</v>
      </c>
    </row>
    <row r="226" spans="15:19" x14ac:dyDescent="0.35">
      <c r="O226" t="s">
        <v>32</v>
      </c>
      <c r="P226" t="s">
        <v>18</v>
      </c>
      <c r="Q226" t="s">
        <v>12</v>
      </c>
      <c r="R226" s="2">
        <v>280</v>
      </c>
      <c r="S226" s="3">
        <v>87</v>
      </c>
    </row>
    <row r="227" spans="15:19" x14ac:dyDescent="0.35">
      <c r="O227" t="s">
        <v>17</v>
      </c>
      <c r="P227" t="s">
        <v>18</v>
      </c>
      <c r="Q227" t="s">
        <v>8</v>
      </c>
      <c r="R227" s="2">
        <v>6118</v>
      </c>
      <c r="S227" s="3">
        <v>174</v>
      </c>
    </row>
    <row r="228" spans="15:19" x14ac:dyDescent="0.35">
      <c r="O228" t="s">
        <v>37</v>
      </c>
      <c r="P228" t="s">
        <v>22</v>
      </c>
      <c r="Q228" t="s">
        <v>45</v>
      </c>
      <c r="R228" s="2">
        <v>4802</v>
      </c>
      <c r="S228" s="3">
        <v>36</v>
      </c>
    </row>
    <row r="229" spans="15:19" x14ac:dyDescent="0.35">
      <c r="O229" t="s">
        <v>14</v>
      </c>
      <c r="P229" t="s">
        <v>27</v>
      </c>
      <c r="Q229" t="s">
        <v>51</v>
      </c>
      <c r="R229" s="2">
        <v>4137</v>
      </c>
      <c r="S229" s="3">
        <v>60</v>
      </c>
    </row>
    <row r="230" spans="15:19" x14ac:dyDescent="0.35">
      <c r="O230" t="s">
        <v>38</v>
      </c>
      <c r="P230" t="s">
        <v>11</v>
      </c>
      <c r="Q230" t="s">
        <v>48</v>
      </c>
      <c r="R230" s="2">
        <v>2023</v>
      </c>
      <c r="S230" s="3">
        <v>78</v>
      </c>
    </row>
    <row r="231" spans="15:19" x14ac:dyDescent="0.35">
      <c r="O231" t="s">
        <v>14</v>
      </c>
      <c r="P231" t="s">
        <v>18</v>
      </c>
      <c r="Q231" t="s">
        <v>8</v>
      </c>
      <c r="R231" s="2">
        <v>9051</v>
      </c>
      <c r="S231" s="3">
        <v>57</v>
      </c>
    </row>
    <row r="232" spans="15:19" x14ac:dyDescent="0.35">
      <c r="O232" t="s">
        <v>14</v>
      </c>
      <c r="P232" t="s">
        <v>7</v>
      </c>
      <c r="Q232" t="s">
        <v>54</v>
      </c>
      <c r="R232" s="2">
        <v>2919</v>
      </c>
      <c r="S232" s="3">
        <v>45</v>
      </c>
    </row>
    <row r="233" spans="15:19" x14ac:dyDescent="0.35">
      <c r="O233" t="s">
        <v>17</v>
      </c>
      <c r="P233" t="s">
        <v>27</v>
      </c>
      <c r="Q233" t="s">
        <v>30</v>
      </c>
      <c r="R233" s="2">
        <v>5915</v>
      </c>
      <c r="S233" s="3">
        <v>3</v>
      </c>
    </row>
    <row r="234" spans="15:19" x14ac:dyDescent="0.35">
      <c r="O234" t="s">
        <v>50</v>
      </c>
      <c r="P234" t="s">
        <v>11</v>
      </c>
      <c r="Q234" t="s">
        <v>45</v>
      </c>
      <c r="R234" s="2">
        <v>2562</v>
      </c>
      <c r="S234" s="3">
        <v>6</v>
      </c>
    </row>
    <row r="235" spans="15:19" x14ac:dyDescent="0.35">
      <c r="O235" t="s">
        <v>35</v>
      </c>
      <c r="P235" t="s">
        <v>7</v>
      </c>
      <c r="Q235" t="s">
        <v>23</v>
      </c>
      <c r="R235" s="2">
        <v>8813</v>
      </c>
      <c r="S235" s="3">
        <v>21</v>
      </c>
    </row>
    <row r="236" spans="15:19" x14ac:dyDescent="0.35">
      <c r="O236" t="s">
        <v>35</v>
      </c>
      <c r="P236" t="s">
        <v>18</v>
      </c>
      <c r="Q236" t="s">
        <v>19</v>
      </c>
      <c r="R236" s="2">
        <v>6111</v>
      </c>
      <c r="S236" s="3">
        <v>3</v>
      </c>
    </row>
    <row r="237" spans="15:19" x14ac:dyDescent="0.35">
      <c r="O237" t="s">
        <v>10</v>
      </c>
      <c r="P237" t="s">
        <v>43</v>
      </c>
      <c r="Q237" t="s">
        <v>28</v>
      </c>
      <c r="R237" s="2">
        <v>3507</v>
      </c>
      <c r="S237" s="3">
        <v>288</v>
      </c>
    </row>
    <row r="238" spans="15:19" x14ac:dyDescent="0.35">
      <c r="O238" t="s">
        <v>21</v>
      </c>
      <c r="P238" t="s">
        <v>18</v>
      </c>
      <c r="Q238" t="s">
        <v>42</v>
      </c>
      <c r="R238" s="2">
        <v>4319</v>
      </c>
      <c r="S238" s="3">
        <v>30</v>
      </c>
    </row>
    <row r="239" spans="15:19" x14ac:dyDescent="0.35">
      <c r="O239" t="s">
        <v>6</v>
      </c>
      <c r="P239" t="s">
        <v>27</v>
      </c>
      <c r="Q239" t="s">
        <v>52</v>
      </c>
      <c r="R239" s="2">
        <v>609</v>
      </c>
      <c r="S239" s="3">
        <v>87</v>
      </c>
    </row>
    <row r="240" spans="15:19" x14ac:dyDescent="0.35">
      <c r="O240" t="s">
        <v>6</v>
      </c>
      <c r="P240" t="s">
        <v>22</v>
      </c>
      <c r="Q240" t="s">
        <v>53</v>
      </c>
      <c r="R240" s="2">
        <v>6370</v>
      </c>
      <c r="S240" s="3">
        <v>30</v>
      </c>
    </row>
    <row r="241" spans="15:19" x14ac:dyDescent="0.35">
      <c r="O241" t="s">
        <v>35</v>
      </c>
      <c r="P241" t="s">
        <v>27</v>
      </c>
      <c r="Q241" t="s">
        <v>47</v>
      </c>
      <c r="R241" s="2">
        <v>5474</v>
      </c>
      <c r="S241" s="3">
        <v>168</v>
      </c>
    </row>
    <row r="242" spans="15:19" x14ac:dyDescent="0.35">
      <c r="O242" t="s">
        <v>6</v>
      </c>
      <c r="P242" t="s">
        <v>18</v>
      </c>
      <c r="Q242" t="s">
        <v>53</v>
      </c>
      <c r="R242" s="2">
        <v>3164</v>
      </c>
      <c r="S242" s="3">
        <v>306</v>
      </c>
    </row>
    <row r="243" spans="15:19" x14ac:dyDescent="0.35">
      <c r="O243" t="s">
        <v>21</v>
      </c>
      <c r="P243" t="s">
        <v>11</v>
      </c>
      <c r="Q243" t="s">
        <v>15</v>
      </c>
      <c r="R243" s="2">
        <v>1302</v>
      </c>
      <c r="S243" s="3">
        <v>402</v>
      </c>
    </row>
    <row r="244" spans="15:19" x14ac:dyDescent="0.35">
      <c r="O244" t="s">
        <v>38</v>
      </c>
      <c r="P244" t="s">
        <v>7</v>
      </c>
      <c r="Q244" t="s">
        <v>54</v>
      </c>
      <c r="R244" s="2">
        <v>7308</v>
      </c>
      <c r="S244" s="3">
        <v>327</v>
      </c>
    </row>
    <row r="245" spans="15:19" x14ac:dyDescent="0.35">
      <c r="O245" t="s">
        <v>6</v>
      </c>
      <c r="P245" t="s">
        <v>7</v>
      </c>
      <c r="Q245" t="s">
        <v>53</v>
      </c>
      <c r="R245" s="2">
        <v>6132</v>
      </c>
      <c r="S245" s="3">
        <v>93</v>
      </c>
    </row>
    <row r="246" spans="15:19" x14ac:dyDescent="0.35">
      <c r="O246" t="s">
        <v>50</v>
      </c>
      <c r="P246" t="s">
        <v>11</v>
      </c>
      <c r="Q246" t="s">
        <v>33</v>
      </c>
      <c r="R246" s="2">
        <v>3472</v>
      </c>
      <c r="S246" s="3">
        <v>96</v>
      </c>
    </row>
    <row r="247" spans="15:19" x14ac:dyDescent="0.35">
      <c r="O247" t="s">
        <v>10</v>
      </c>
      <c r="P247" t="s">
        <v>22</v>
      </c>
      <c r="Q247" t="s">
        <v>19</v>
      </c>
      <c r="R247" s="2">
        <v>9660</v>
      </c>
      <c r="S247" s="3">
        <v>27</v>
      </c>
    </row>
    <row r="248" spans="15:19" x14ac:dyDescent="0.35">
      <c r="O248" t="s">
        <v>14</v>
      </c>
      <c r="P248" t="s">
        <v>27</v>
      </c>
      <c r="Q248" t="s">
        <v>52</v>
      </c>
      <c r="R248" s="2">
        <v>2436</v>
      </c>
      <c r="S248" s="3">
        <v>99</v>
      </c>
    </row>
    <row r="249" spans="15:19" x14ac:dyDescent="0.35">
      <c r="O249" t="s">
        <v>14</v>
      </c>
      <c r="P249" t="s">
        <v>27</v>
      </c>
      <c r="Q249" t="s">
        <v>25</v>
      </c>
      <c r="R249" s="2">
        <v>9506</v>
      </c>
      <c r="S249" s="3">
        <v>87</v>
      </c>
    </row>
    <row r="250" spans="15:19" x14ac:dyDescent="0.35">
      <c r="O250" t="s">
        <v>50</v>
      </c>
      <c r="P250" t="s">
        <v>7</v>
      </c>
      <c r="Q250" t="s">
        <v>49</v>
      </c>
      <c r="R250" s="2">
        <v>245</v>
      </c>
      <c r="S250" s="3">
        <v>288</v>
      </c>
    </row>
    <row r="251" spans="15:19" x14ac:dyDescent="0.35">
      <c r="O251" t="s">
        <v>10</v>
      </c>
      <c r="P251" t="s">
        <v>11</v>
      </c>
      <c r="Q251" t="s">
        <v>46</v>
      </c>
      <c r="R251" s="2">
        <v>2702</v>
      </c>
      <c r="S251" s="3">
        <v>363</v>
      </c>
    </row>
    <row r="252" spans="15:19" x14ac:dyDescent="0.35">
      <c r="O252" t="s">
        <v>50</v>
      </c>
      <c r="P252" t="s">
        <v>43</v>
      </c>
      <c r="Q252" t="s">
        <v>39</v>
      </c>
      <c r="R252" s="2">
        <v>700</v>
      </c>
      <c r="S252" s="3">
        <v>87</v>
      </c>
    </row>
    <row r="253" spans="15:19" x14ac:dyDescent="0.35">
      <c r="O253" t="s">
        <v>21</v>
      </c>
      <c r="P253" t="s">
        <v>43</v>
      </c>
      <c r="Q253" t="s">
        <v>39</v>
      </c>
      <c r="R253" s="2">
        <v>3759</v>
      </c>
      <c r="S253" s="3">
        <v>150</v>
      </c>
    </row>
    <row r="254" spans="15:19" x14ac:dyDescent="0.35">
      <c r="O254" t="s">
        <v>37</v>
      </c>
      <c r="P254" t="s">
        <v>11</v>
      </c>
      <c r="Q254" t="s">
        <v>39</v>
      </c>
      <c r="R254" s="2">
        <v>1589</v>
      </c>
      <c r="S254" s="3">
        <v>303</v>
      </c>
    </row>
    <row r="255" spans="15:19" x14ac:dyDescent="0.35">
      <c r="O255" t="s">
        <v>32</v>
      </c>
      <c r="P255" t="s">
        <v>11</v>
      </c>
      <c r="Q255" t="s">
        <v>54</v>
      </c>
      <c r="R255" s="2">
        <v>5194</v>
      </c>
      <c r="S255" s="3">
        <v>288</v>
      </c>
    </row>
    <row r="256" spans="15:19" x14ac:dyDescent="0.35">
      <c r="O256" t="s">
        <v>50</v>
      </c>
      <c r="P256" t="s">
        <v>18</v>
      </c>
      <c r="Q256" t="s">
        <v>42</v>
      </c>
      <c r="R256" s="2">
        <v>945</v>
      </c>
      <c r="S256" s="3">
        <v>75</v>
      </c>
    </row>
    <row r="257" spans="15:19" x14ac:dyDescent="0.35">
      <c r="O257" t="s">
        <v>6</v>
      </c>
      <c r="P257" t="s">
        <v>27</v>
      </c>
      <c r="Q257" t="s">
        <v>28</v>
      </c>
      <c r="R257" s="2">
        <v>1988</v>
      </c>
      <c r="S257" s="3">
        <v>39</v>
      </c>
    </row>
    <row r="258" spans="15:19" x14ac:dyDescent="0.35">
      <c r="O258" t="s">
        <v>21</v>
      </c>
      <c r="P258" t="s">
        <v>43</v>
      </c>
      <c r="Q258" t="s">
        <v>12</v>
      </c>
      <c r="R258" s="2">
        <v>6734</v>
      </c>
      <c r="S258" s="3">
        <v>123</v>
      </c>
    </row>
    <row r="259" spans="15:19" x14ac:dyDescent="0.35">
      <c r="O259" t="s">
        <v>6</v>
      </c>
      <c r="P259" t="s">
        <v>18</v>
      </c>
      <c r="Q259" t="s">
        <v>15</v>
      </c>
      <c r="R259" s="2">
        <v>217</v>
      </c>
      <c r="S259" s="3">
        <v>36</v>
      </c>
    </row>
    <row r="260" spans="15:19" x14ac:dyDescent="0.35">
      <c r="O260" t="s">
        <v>35</v>
      </c>
      <c r="P260" t="s">
        <v>43</v>
      </c>
      <c r="Q260" t="s">
        <v>30</v>
      </c>
      <c r="R260" s="2">
        <v>6279</v>
      </c>
      <c r="S260" s="3">
        <v>237</v>
      </c>
    </row>
    <row r="261" spans="15:19" x14ac:dyDescent="0.35">
      <c r="O261" t="s">
        <v>6</v>
      </c>
      <c r="P261" t="s">
        <v>18</v>
      </c>
      <c r="Q261" t="s">
        <v>42</v>
      </c>
      <c r="R261" s="2">
        <v>4424</v>
      </c>
      <c r="S261" s="3">
        <v>201</v>
      </c>
    </row>
    <row r="262" spans="15:19" x14ac:dyDescent="0.35">
      <c r="O262" t="s">
        <v>37</v>
      </c>
      <c r="P262" t="s">
        <v>18</v>
      </c>
      <c r="Q262" t="s">
        <v>39</v>
      </c>
      <c r="R262" s="2">
        <v>189</v>
      </c>
      <c r="S262" s="3">
        <v>48</v>
      </c>
    </row>
    <row r="263" spans="15:19" x14ac:dyDescent="0.35">
      <c r="O263" t="s">
        <v>35</v>
      </c>
      <c r="P263" t="s">
        <v>11</v>
      </c>
      <c r="Q263" t="s">
        <v>30</v>
      </c>
      <c r="R263" s="2">
        <v>490</v>
      </c>
      <c r="S263" s="3">
        <v>84</v>
      </c>
    </row>
    <row r="264" spans="15:19" x14ac:dyDescent="0.35">
      <c r="O264" t="s">
        <v>10</v>
      </c>
      <c r="P264" t="s">
        <v>7</v>
      </c>
      <c r="Q264" t="s">
        <v>49</v>
      </c>
      <c r="R264" s="2">
        <v>434</v>
      </c>
      <c r="S264" s="3">
        <v>87</v>
      </c>
    </row>
    <row r="265" spans="15:19" x14ac:dyDescent="0.35">
      <c r="O265" t="s">
        <v>32</v>
      </c>
      <c r="P265" t="s">
        <v>27</v>
      </c>
      <c r="Q265" t="s">
        <v>8</v>
      </c>
      <c r="R265" s="2">
        <v>10129</v>
      </c>
      <c r="S265" s="3">
        <v>312</v>
      </c>
    </row>
    <row r="266" spans="15:19" x14ac:dyDescent="0.35">
      <c r="O266" t="s">
        <v>38</v>
      </c>
      <c r="P266" t="s">
        <v>22</v>
      </c>
      <c r="Q266" t="s">
        <v>54</v>
      </c>
      <c r="R266" s="2">
        <v>1652</v>
      </c>
      <c r="S266" s="3">
        <v>102</v>
      </c>
    </row>
    <row r="267" spans="15:19" x14ac:dyDescent="0.35">
      <c r="O267" t="s">
        <v>10</v>
      </c>
      <c r="P267" t="s">
        <v>27</v>
      </c>
      <c r="Q267" t="s">
        <v>49</v>
      </c>
      <c r="R267" s="2">
        <v>6433</v>
      </c>
      <c r="S267" s="3">
        <v>78</v>
      </c>
    </row>
    <row r="268" spans="15:19" x14ac:dyDescent="0.35">
      <c r="O268" t="s">
        <v>38</v>
      </c>
      <c r="P268" t="s">
        <v>43</v>
      </c>
      <c r="Q268" t="s">
        <v>48</v>
      </c>
      <c r="R268" s="2">
        <v>2212</v>
      </c>
      <c r="S268" s="3">
        <v>117</v>
      </c>
    </row>
    <row r="269" spans="15:19" x14ac:dyDescent="0.35">
      <c r="O269" t="s">
        <v>17</v>
      </c>
      <c r="P269" t="s">
        <v>11</v>
      </c>
      <c r="Q269" t="s">
        <v>47</v>
      </c>
      <c r="R269" s="2">
        <v>609</v>
      </c>
      <c r="S269" s="3">
        <v>99</v>
      </c>
    </row>
    <row r="270" spans="15:19" x14ac:dyDescent="0.35">
      <c r="O270" t="s">
        <v>6</v>
      </c>
      <c r="P270" t="s">
        <v>11</v>
      </c>
      <c r="Q270" t="s">
        <v>51</v>
      </c>
      <c r="R270" s="2">
        <v>1638</v>
      </c>
      <c r="S270" s="3">
        <v>48</v>
      </c>
    </row>
    <row r="271" spans="15:19" x14ac:dyDescent="0.35">
      <c r="O271" t="s">
        <v>32</v>
      </c>
      <c r="P271" t="s">
        <v>43</v>
      </c>
      <c r="Q271" t="s">
        <v>45</v>
      </c>
      <c r="R271" s="2">
        <v>3829</v>
      </c>
      <c r="S271" s="3">
        <v>24</v>
      </c>
    </row>
    <row r="272" spans="15:19" x14ac:dyDescent="0.35">
      <c r="O272" t="s">
        <v>6</v>
      </c>
      <c r="P272" t="s">
        <v>22</v>
      </c>
      <c r="Q272" t="s">
        <v>45</v>
      </c>
      <c r="R272" s="2">
        <v>5775</v>
      </c>
      <c r="S272" s="3">
        <v>42</v>
      </c>
    </row>
    <row r="273" spans="15:19" x14ac:dyDescent="0.35">
      <c r="O273" t="s">
        <v>21</v>
      </c>
      <c r="P273" t="s">
        <v>11</v>
      </c>
      <c r="Q273" t="s">
        <v>46</v>
      </c>
      <c r="R273" s="2">
        <v>1071</v>
      </c>
      <c r="S273" s="3">
        <v>270</v>
      </c>
    </row>
    <row r="274" spans="15:19" x14ac:dyDescent="0.35">
      <c r="O274" t="s">
        <v>10</v>
      </c>
      <c r="P274" t="s">
        <v>18</v>
      </c>
      <c r="Q274" t="s">
        <v>48</v>
      </c>
      <c r="R274" s="2">
        <v>5019</v>
      </c>
      <c r="S274" s="3">
        <v>150</v>
      </c>
    </row>
    <row r="275" spans="15:19" x14ac:dyDescent="0.35">
      <c r="O275" t="s">
        <v>37</v>
      </c>
      <c r="P275" t="s">
        <v>7</v>
      </c>
      <c r="Q275" t="s">
        <v>45</v>
      </c>
      <c r="R275" s="2">
        <v>2863</v>
      </c>
      <c r="S275" s="3">
        <v>42</v>
      </c>
    </row>
    <row r="276" spans="15:19" x14ac:dyDescent="0.35">
      <c r="O276" t="s">
        <v>6</v>
      </c>
      <c r="P276" t="s">
        <v>11</v>
      </c>
      <c r="Q276" t="s">
        <v>44</v>
      </c>
      <c r="R276" s="2">
        <v>1617</v>
      </c>
      <c r="S276" s="3">
        <v>126</v>
      </c>
    </row>
    <row r="277" spans="15:19" x14ac:dyDescent="0.35">
      <c r="O277" t="s">
        <v>21</v>
      </c>
      <c r="P277" t="s">
        <v>7</v>
      </c>
      <c r="Q277" t="s">
        <v>52</v>
      </c>
      <c r="R277" s="2">
        <v>6818</v>
      </c>
      <c r="S277" s="3">
        <v>6</v>
      </c>
    </row>
    <row r="278" spans="15:19" x14ac:dyDescent="0.35">
      <c r="O278" t="s">
        <v>38</v>
      </c>
      <c r="P278" t="s">
        <v>11</v>
      </c>
      <c r="Q278" t="s">
        <v>45</v>
      </c>
      <c r="R278" s="2">
        <v>6657</v>
      </c>
      <c r="S278" s="3">
        <v>276</v>
      </c>
    </row>
    <row r="279" spans="15:19" x14ac:dyDescent="0.35">
      <c r="O279" t="s">
        <v>38</v>
      </c>
      <c r="P279" t="s">
        <v>43</v>
      </c>
      <c r="Q279" t="s">
        <v>39</v>
      </c>
      <c r="R279" s="2">
        <v>2919</v>
      </c>
      <c r="S279" s="3">
        <v>93</v>
      </c>
    </row>
    <row r="280" spans="15:19" x14ac:dyDescent="0.35">
      <c r="O280" t="s">
        <v>37</v>
      </c>
      <c r="P280" t="s">
        <v>18</v>
      </c>
      <c r="Q280" t="s">
        <v>28</v>
      </c>
      <c r="R280" s="2">
        <v>3094</v>
      </c>
      <c r="S280" s="3">
        <v>246</v>
      </c>
    </row>
    <row r="281" spans="15:19" x14ac:dyDescent="0.35">
      <c r="O281" t="s">
        <v>21</v>
      </c>
      <c r="P281" t="s">
        <v>22</v>
      </c>
      <c r="Q281" t="s">
        <v>51</v>
      </c>
      <c r="R281" s="2">
        <v>2989</v>
      </c>
      <c r="S281" s="3">
        <v>3</v>
      </c>
    </row>
    <row r="282" spans="15:19" x14ac:dyDescent="0.35">
      <c r="O282" t="s">
        <v>10</v>
      </c>
      <c r="P282" t="s">
        <v>27</v>
      </c>
      <c r="Q282" t="s">
        <v>53</v>
      </c>
      <c r="R282" s="2">
        <v>2268</v>
      </c>
      <c r="S282" s="3">
        <v>63</v>
      </c>
    </row>
    <row r="283" spans="15:19" x14ac:dyDescent="0.35">
      <c r="O283" t="s">
        <v>35</v>
      </c>
      <c r="P283" t="s">
        <v>11</v>
      </c>
      <c r="Q283" t="s">
        <v>28</v>
      </c>
      <c r="R283" s="2">
        <v>4753</v>
      </c>
      <c r="S283" s="3">
        <v>246</v>
      </c>
    </row>
    <row r="284" spans="15:19" x14ac:dyDescent="0.35">
      <c r="O284" t="s">
        <v>37</v>
      </c>
      <c r="P284" t="s">
        <v>43</v>
      </c>
      <c r="Q284" t="s">
        <v>47</v>
      </c>
      <c r="R284" s="2">
        <v>7511</v>
      </c>
      <c r="S284" s="3">
        <v>120</v>
      </c>
    </row>
    <row r="285" spans="15:19" x14ac:dyDescent="0.35">
      <c r="O285" t="s">
        <v>37</v>
      </c>
      <c r="P285" t="s">
        <v>27</v>
      </c>
      <c r="Q285" t="s">
        <v>28</v>
      </c>
      <c r="R285" s="2">
        <v>4326</v>
      </c>
      <c r="S285" s="3">
        <v>348</v>
      </c>
    </row>
    <row r="286" spans="15:19" x14ac:dyDescent="0.35">
      <c r="O286" t="s">
        <v>17</v>
      </c>
      <c r="P286" t="s">
        <v>43</v>
      </c>
      <c r="Q286" t="s">
        <v>48</v>
      </c>
      <c r="R286" s="2">
        <v>4935</v>
      </c>
      <c r="S286" s="3">
        <v>126</v>
      </c>
    </row>
    <row r="287" spans="15:19" x14ac:dyDescent="0.35">
      <c r="O287" t="s">
        <v>21</v>
      </c>
      <c r="P287" t="s">
        <v>11</v>
      </c>
      <c r="Q287" t="s">
        <v>8</v>
      </c>
      <c r="R287" s="2">
        <v>4781</v>
      </c>
      <c r="S287" s="3">
        <v>123</v>
      </c>
    </row>
    <row r="288" spans="15:19" x14ac:dyDescent="0.35">
      <c r="O288" t="s">
        <v>35</v>
      </c>
      <c r="P288" t="s">
        <v>27</v>
      </c>
      <c r="Q288" t="s">
        <v>23</v>
      </c>
      <c r="R288" s="2">
        <v>7483</v>
      </c>
      <c r="S288" s="3">
        <v>45</v>
      </c>
    </row>
    <row r="289" spans="15:19" x14ac:dyDescent="0.35">
      <c r="O289" t="s">
        <v>50</v>
      </c>
      <c r="P289" t="s">
        <v>27</v>
      </c>
      <c r="Q289" t="s">
        <v>15</v>
      </c>
      <c r="R289" s="2">
        <v>6860</v>
      </c>
      <c r="S289" s="3">
        <v>126</v>
      </c>
    </row>
    <row r="290" spans="15:19" x14ac:dyDescent="0.35">
      <c r="O290" t="s">
        <v>6</v>
      </c>
      <c r="P290" t="s">
        <v>7</v>
      </c>
      <c r="Q290" t="s">
        <v>44</v>
      </c>
      <c r="R290" s="2">
        <v>9002</v>
      </c>
      <c r="S290" s="3">
        <v>72</v>
      </c>
    </row>
    <row r="291" spans="15:19" x14ac:dyDescent="0.35">
      <c r="O291" t="s">
        <v>21</v>
      </c>
      <c r="P291" t="s">
        <v>18</v>
      </c>
      <c r="Q291" t="s">
        <v>44</v>
      </c>
      <c r="R291" s="2">
        <v>1400</v>
      </c>
      <c r="S291" s="3">
        <v>135</v>
      </c>
    </row>
    <row r="292" spans="15:19" x14ac:dyDescent="0.35">
      <c r="O292" t="s">
        <v>50</v>
      </c>
      <c r="P292" t="s">
        <v>43</v>
      </c>
      <c r="Q292" t="s">
        <v>30</v>
      </c>
      <c r="R292" s="2">
        <v>4053</v>
      </c>
      <c r="S292" s="3">
        <v>24</v>
      </c>
    </row>
    <row r="293" spans="15:19" x14ac:dyDescent="0.35">
      <c r="O293" t="s">
        <v>32</v>
      </c>
      <c r="P293" t="s">
        <v>18</v>
      </c>
      <c r="Q293" t="s">
        <v>28</v>
      </c>
      <c r="R293" s="2">
        <v>2149</v>
      </c>
      <c r="S293" s="3">
        <v>117</v>
      </c>
    </row>
    <row r="294" spans="15:19" x14ac:dyDescent="0.35">
      <c r="O294" t="s">
        <v>38</v>
      </c>
      <c r="P294" t="s">
        <v>22</v>
      </c>
      <c r="Q294" t="s">
        <v>44</v>
      </c>
      <c r="R294" s="2">
        <v>3640</v>
      </c>
      <c r="S294" s="3">
        <v>51</v>
      </c>
    </row>
    <row r="295" spans="15:19" x14ac:dyDescent="0.35">
      <c r="O295" t="s">
        <v>37</v>
      </c>
      <c r="P295" t="s">
        <v>22</v>
      </c>
      <c r="Q295" t="s">
        <v>48</v>
      </c>
      <c r="R295" s="2">
        <v>630</v>
      </c>
      <c r="S295" s="3">
        <v>36</v>
      </c>
    </row>
    <row r="296" spans="15:19" x14ac:dyDescent="0.35">
      <c r="O296" t="s">
        <v>14</v>
      </c>
      <c r="P296" t="s">
        <v>11</v>
      </c>
      <c r="Q296" t="s">
        <v>53</v>
      </c>
      <c r="R296" s="2">
        <v>2429</v>
      </c>
      <c r="S296" s="3">
        <v>144</v>
      </c>
    </row>
    <row r="297" spans="15:19" x14ac:dyDescent="0.35">
      <c r="O297" t="s">
        <v>14</v>
      </c>
      <c r="P297" t="s">
        <v>18</v>
      </c>
      <c r="Q297" t="s">
        <v>23</v>
      </c>
      <c r="R297" s="2">
        <v>2142</v>
      </c>
      <c r="S297" s="3">
        <v>114</v>
      </c>
    </row>
    <row r="298" spans="15:19" x14ac:dyDescent="0.35">
      <c r="O298" t="s">
        <v>32</v>
      </c>
      <c r="P298" t="s">
        <v>7</v>
      </c>
      <c r="Q298" t="s">
        <v>8</v>
      </c>
      <c r="R298" s="2">
        <v>6454</v>
      </c>
      <c r="S298" s="3">
        <v>54</v>
      </c>
    </row>
    <row r="299" spans="15:19" x14ac:dyDescent="0.35">
      <c r="O299" t="s">
        <v>32</v>
      </c>
      <c r="P299" t="s">
        <v>7</v>
      </c>
      <c r="Q299" t="s">
        <v>41</v>
      </c>
      <c r="R299" s="2">
        <v>4487</v>
      </c>
      <c r="S299" s="3">
        <v>333</v>
      </c>
    </row>
    <row r="300" spans="15:19" x14ac:dyDescent="0.35">
      <c r="O300" t="s">
        <v>38</v>
      </c>
      <c r="P300" t="s">
        <v>7</v>
      </c>
      <c r="Q300" t="s">
        <v>15</v>
      </c>
      <c r="R300" s="2">
        <v>938</v>
      </c>
      <c r="S300" s="3">
        <v>366</v>
      </c>
    </row>
    <row r="301" spans="15:19" x14ac:dyDescent="0.35">
      <c r="O301" t="s">
        <v>38</v>
      </c>
      <c r="P301" t="s">
        <v>27</v>
      </c>
      <c r="Q301" t="s">
        <v>52</v>
      </c>
      <c r="R301" s="2">
        <v>8841</v>
      </c>
      <c r="S301" s="3">
        <v>303</v>
      </c>
    </row>
    <row r="302" spans="15:19" x14ac:dyDescent="0.35">
      <c r="O302" t="s">
        <v>37</v>
      </c>
      <c r="P302" t="s">
        <v>22</v>
      </c>
      <c r="Q302" t="s">
        <v>25</v>
      </c>
      <c r="R302" s="2">
        <v>4018</v>
      </c>
      <c r="S302" s="3">
        <v>126</v>
      </c>
    </row>
    <row r="303" spans="15:19" x14ac:dyDescent="0.35">
      <c r="O303" t="s">
        <v>17</v>
      </c>
      <c r="P303" t="s">
        <v>7</v>
      </c>
      <c r="Q303" t="s">
        <v>45</v>
      </c>
      <c r="R303" s="2">
        <v>714</v>
      </c>
      <c r="S303" s="3">
        <v>231</v>
      </c>
    </row>
    <row r="304" spans="15:19" x14ac:dyDescent="0.35">
      <c r="O304" t="s">
        <v>14</v>
      </c>
      <c r="P304" t="s">
        <v>27</v>
      </c>
      <c r="Q304" t="s">
        <v>23</v>
      </c>
      <c r="R304" s="2">
        <v>3850</v>
      </c>
      <c r="S304" s="3">
        <v>102</v>
      </c>
    </row>
  </sheetData>
  <mergeCells count="1">
    <mergeCell ref="B1:M3"/>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C3F4D-2DBB-48F4-A46F-2CFF5C6E366B}">
  <dimension ref="C1:N30"/>
  <sheetViews>
    <sheetView zoomScaleNormal="100" workbookViewId="0">
      <selection activeCell="C1" sqref="C1:N3"/>
    </sheetView>
  </sheetViews>
  <sheetFormatPr defaultRowHeight="14.5" x14ac:dyDescent="0.35"/>
  <cols>
    <col min="3" max="3" width="19" bestFit="1" customWidth="1"/>
    <col min="4" max="4" width="14" bestFit="1" customWidth="1"/>
  </cols>
  <sheetData>
    <row r="1" spans="3:14" x14ac:dyDescent="0.35">
      <c r="C1" s="35" t="s">
        <v>100</v>
      </c>
      <c r="D1" s="36"/>
      <c r="E1" s="36"/>
      <c r="F1" s="36"/>
      <c r="G1" s="36"/>
      <c r="H1" s="36"/>
      <c r="I1" s="36"/>
      <c r="J1" s="36"/>
      <c r="K1" s="36"/>
      <c r="L1" s="36"/>
      <c r="M1" s="36"/>
      <c r="N1" s="36"/>
    </row>
    <row r="2" spans="3:14" x14ac:dyDescent="0.35">
      <c r="C2" s="36"/>
      <c r="D2" s="36"/>
      <c r="E2" s="36"/>
      <c r="F2" s="36"/>
      <c r="G2" s="36"/>
      <c r="H2" s="36"/>
      <c r="I2" s="36"/>
      <c r="J2" s="36"/>
      <c r="K2" s="36"/>
      <c r="L2" s="36"/>
      <c r="M2" s="36"/>
      <c r="N2" s="36"/>
    </row>
    <row r="3" spans="3:14" x14ac:dyDescent="0.35">
      <c r="C3" s="36"/>
      <c r="D3" s="36"/>
      <c r="E3" s="36"/>
      <c r="F3" s="36"/>
      <c r="G3" s="36"/>
      <c r="H3" s="36"/>
      <c r="I3" s="36"/>
      <c r="J3" s="36"/>
      <c r="K3" s="36"/>
      <c r="L3" s="36"/>
      <c r="M3" s="36"/>
      <c r="N3" s="36"/>
    </row>
    <row r="5" spans="3:14" x14ac:dyDescent="0.35">
      <c r="C5" s="18" t="s">
        <v>83</v>
      </c>
      <c r="D5" t="s">
        <v>76</v>
      </c>
    </row>
    <row r="6" spans="3:14" x14ac:dyDescent="0.35">
      <c r="C6" s="19" t="s">
        <v>27</v>
      </c>
      <c r="D6">
        <v>70301</v>
      </c>
    </row>
    <row r="7" spans="3:14" x14ac:dyDescent="0.35">
      <c r="C7" s="22" t="s">
        <v>35</v>
      </c>
      <c r="D7">
        <v>25221</v>
      </c>
    </row>
    <row r="8" spans="3:14" x14ac:dyDescent="0.35">
      <c r="C8" s="22" t="s">
        <v>14</v>
      </c>
      <c r="D8">
        <v>24983</v>
      </c>
    </row>
    <row r="9" spans="3:14" x14ac:dyDescent="0.35">
      <c r="C9" s="22" t="s">
        <v>6</v>
      </c>
      <c r="D9">
        <v>20097</v>
      </c>
    </row>
    <row r="10" spans="3:14" x14ac:dyDescent="0.35">
      <c r="C10" s="19" t="s">
        <v>18</v>
      </c>
      <c r="D10">
        <v>106239</v>
      </c>
    </row>
    <row r="11" spans="3:14" x14ac:dyDescent="0.35">
      <c r="C11" s="22" t="s">
        <v>35</v>
      </c>
      <c r="D11">
        <v>39620</v>
      </c>
    </row>
    <row r="12" spans="3:14" x14ac:dyDescent="0.35">
      <c r="C12" s="22" t="s">
        <v>17</v>
      </c>
      <c r="D12">
        <v>39242</v>
      </c>
    </row>
    <row r="13" spans="3:14" x14ac:dyDescent="0.35">
      <c r="C13" s="22" t="s">
        <v>21</v>
      </c>
      <c r="D13">
        <v>27377</v>
      </c>
    </row>
    <row r="14" spans="3:14" x14ac:dyDescent="0.35">
      <c r="C14" s="19" t="s">
        <v>43</v>
      </c>
      <c r="D14">
        <v>116830</v>
      </c>
    </row>
    <row r="15" spans="3:14" x14ac:dyDescent="0.35">
      <c r="C15" s="22" t="s">
        <v>35</v>
      </c>
      <c r="D15">
        <v>41559</v>
      </c>
    </row>
    <row r="16" spans="3:14" x14ac:dyDescent="0.35">
      <c r="C16" s="22" t="s">
        <v>14</v>
      </c>
      <c r="D16">
        <v>39424</v>
      </c>
    </row>
    <row r="17" spans="3:4" x14ac:dyDescent="0.35">
      <c r="C17" s="22" t="s">
        <v>38</v>
      </c>
      <c r="D17">
        <v>35847</v>
      </c>
    </row>
    <row r="18" spans="3:4" x14ac:dyDescent="0.35">
      <c r="C18" s="19" t="s">
        <v>7</v>
      </c>
      <c r="D18">
        <v>96208</v>
      </c>
    </row>
    <row r="19" spans="3:4" x14ac:dyDescent="0.35">
      <c r="C19" s="22" t="s">
        <v>32</v>
      </c>
      <c r="D19">
        <v>43568</v>
      </c>
    </row>
    <row r="20" spans="3:4" x14ac:dyDescent="0.35">
      <c r="C20" s="22" t="s">
        <v>21</v>
      </c>
      <c r="D20">
        <v>26985</v>
      </c>
    </row>
    <row r="21" spans="3:4" x14ac:dyDescent="0.35">
      <c r="C21" s="22" t="s">
        <v>37</v>
      </c>
      <c r="D21">
        <v>25655</v>
      </c>
    </row>
    <row r="22" spans="3:4" x14ac:dyDescent="0.35">
      <c r="C22" s="19" t="s">
        <v>22</v>
      </c>
      <c r="D22">
        <v>93947</v>
      </c>
    </row>
    <row r="23" spans="3:4" x14ac:dyDescent="0.35">
      <c r="C23" s="22" t="s">
        <v>37</v>
      </c>
      <c r="D23">
        <v>45752</v>
      </c>
    </row>
    <row r="24" spans="3:4" x14ac:dyDescent="0.35">
      <c r="C24" s="22" t="s">
        <v>10</v>
      </c>
      <c r="D24">
        <v>27132</v>
      </c>
    </row>
    <row r="25" spans="3:4" x14ac:dyDescent="0.35">
      <c r="C25" s="22" t="s">
        <v>6</v>
      </c>
      <c r="D25">
        <v>21063</v>
      </c>
    </row>
    <row r="26" spans="3:4" x14ac:dyDescent="0.35">
      <c r="C26" s="19" t="s">
        <v>11</v>
      </c>
      <c r="D26">
        <v>95144</v>
      </c>
    </row>
    <row r="27" spans="3:4" x14ac:dyDescent="0.35">
      <c r="C27" s="22" t="s">
        <v>6</v>
      </c>
      <c r="D27">
        <v>38325</v>
      </c>
    </row>
    <row r="28" spans="3:4" x14ac:dyDescent="0.35">
      <c r="C28" s="22" t="s">
        <v>32</v>
      </c>
      <c r="D28">
        <v>28546</v>
      </c>
    </row>
    <row r="29" spans="3:4" x14ac:dyDescent="0.35">
      <c r="C29" s="22" t="s">
        <v>35</v>
      </c>
      <c r="D29">
        <v>28273</v>
      </c>
    </row>
    <row r="30" spans="3:4" x14ac:dyDescent="0.35">
      <c r="C30" s="19" t="s">
        <v>78</v>
      </c>
      <c r="D30">
        <v>578669</v>
      </c>
    </row>
  </sheetData>
  <mergeCells count="1">
    <mergeCell ref="C1: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Table</vt:lpstr>
      <vt:lpstr>Quick Stat</vt:lpstr>
      <vt:lpstr>EDA</vt:lpstr>
      <vt:lpstr>Sales by Countries</vt:lpstr>
      <vt:lpstr>sales pivot</vt:lpstr>
      <vt:lpstr>Top 5 Pro</vt:lpstr>
      <vt:lpstr>Anomalies</vt:lpstr>
      <vt:lpstr>Top 3 salesman</vt:lpstr>
      <vt:lpstr>Profit</vt:lpstr>
      <vt:lpstr>Dynamic Sales R</vt:lpstr>
      <vt:lpstr>Profit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Derry Hill</dc:creator>
  <cp:keywords/>
  <dc:description/>
  <cp:lastModifiedBy>adhham RP</cp:lastModifiedBy>
  <cp:revision/>
  <dcterms:created xsi:type="dcterms:W3CDTF">2021-03-14T20:21:32Z</dcterms:created>
  <dcterms:modified xsi:type="dcterms:W3CDTF">2022-04-28T03:28:14Z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f6e05e94-4a0a-413a-8dc3-ff85e9fbdf8a</vt:lpwstr>
  </property>
</Properties>
</file>