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z/OneDrive - purdue.edu/spring_2021/ECE563/Project_ece563/"/>
    </mc:Choice>
  </mc:AlternateContent>
  <xr:revisionPtr revIDLastSave="0" documentId="8_{ECF831AE-A42C-1E45-8758-8DAB16321613}" xr6:coauthVersionLast="46" xr6:coauthVersionMax="46" xr10:uidLastSave="{00000000-0000-0000-0000-000000000000}"/>
  <bookViews>
    <workbookView xWindow="49660" yWindow="-16340" windowWidth="40600" windowHeight="20220" activeTab="2" xr2:uid="{00000000-000D-0000-FFFF-FFFF00000000}"/>
  </bookViews>
  <sheets>
    <sheet name="Sheet1" sheetId="1" r:id="rId1"/>
    <sheet name="Serial Timings" sheetId="2" r:id="rId2"/>
    <sheet name="Parallel Timings" sheetId="4" r:id="rId3"/>
    <sheet name="Parallel Timings New" sheetId="5" r:id="rId4"/>
    <sheet name="Parallel Timings New 15 files" sheetId="6" r:id="rId5"/>
    <sheet name="mpi-timing" sheetId="7" r:id="rId6"/>
    <sheet name="openmp-timing" sheetId="8" r:id="rId7"/>
  </sheets>
  <definedNames>
    <definedName name="_xlnm._FilterDatabase" localSheetId="6" hidden="1">'openmp-timing'!$A$33:$J$33</definedName>
    <definedName name="_xlnm._FilterDatabase" localSheetId="4" hidden="1">'Parallel Timings New 15 files'!$B$9:$L$9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3" i="8" l="1"/>
  <c r="AC36" i="8"/>
  <c r="AC37" i="8"/>
  <c r="AC38" i="8"/>
  <c r="AC41" i="8"/>
  <c r="AC42" i="8"/>
  <c r="AC43" i="8"/>
  <c r="AC44" i="8"/>
  <c r="AC47" i="8"/>
  <c r="AC48" i="8"/>
  <c r="AC49" i="8"/>
  <c r="AC50" i="8"/>
  <c r="AC54" i="8"/>
  <c r="AC55" i="8"/>
  <c r="AC56" i="8"/>
  <c r="AC59" i="8"/>
  <c r="AC60" i="8"/>
  <c r="AC61" i="8"/>
  <c r="AC62" i="8"/>
  <c r="AC35" i="8"/>
  <c r="AB35" i="8"/>
  <c r="AB36" i="8"/>
  <c r="AB37" i="8"/>
  <c r="AB38" i="8"/>
  <c r="AB40" i="8"/>
  <c r="AB41" i="8"/>
  <c r="AB42" i="8"/>
  <c r="AB43" i="8"/>
  <c r="AB44" i="8"/>
  <c r="AB46" i="8"/>
  <c r="AB47" i="8"/>
  <c r="AB48" i="8"/>
  <c r="AB49" i="8"/>
  <c r="AB50" i="8"/>
  <c r="AB52" i="8"/>
  <c r="AB53" i="8"/>
  <c r="AB54" i="8"/>
  <c r="AB55" i="8"/>
  <c r="AB56" i="8"/>
  <c r="AB58" i="8"/>
  <c r="AB59" i="8"/>
  <c r="AB60" i="8"/>
  <c r="AB61" i="8"/>
  <c r="AB62" i="8"/>
  <c r="AB34" i="8"/>
  <c r="AD92" i="7"/>
  <c r="AG88" i="7" s="1"/>
  <c r="AG108" i="7"/>
  <c r="V62" i="8"/>
  <c r="V61" i="8"/>
  <c r="V60" i="8"/>
  <c r="V59" i="8"/>
  <c r="V58" i="8"/>
  <c r="V56" i="8"/>
  <c r="V55" i="8"/>
  <c r="V54" i="8"/>
  <c r="V53" i="8"/>
  <c r="V52" i="8"/>
  <c r="V50" i="8"/>
  <c r="V49" i="8"/>
  <c r="V48" i="8"/>
  <c r="V47" i="8"/>
  <c r="V46" i="8"/>
  <c r="V44" i="8"/>
  <c r="V43" i="8"/>
  <c r="V42" i="8"/>
  <c r="V41" i="8"/>
  <c r="V40" i="8"/>
  <c r="V38" i="8"/>
  <c r="V37" i="8"/>
  <c r="V36" i="8"/>
  <c r="V35" i="8"/>
  <c r="V34" i="8"/>
  <c r="AE91" i="7"/>
  <c r="AE99" i="7"/>
  <c r="AE107" i="7"/>
  <c r="AE136" i="7"/>
  <c r="AE139" i="7"/>
  <c r="AE144" i="7"/>
  <c r="AE147" i="7"/>
  <c r="AE152" i="7"/>
  <c r="AE176" i="7"/>
  <c r="AE179" i="7"/>
  <c r="AE184" i="7"/>
  <c r="AE187" i="7"/>
  <c r="AE192" i="7"/>
  <c r="AE195" i="7"/>
  <c r="V89" i="7"/>
  <c r="V90" i="7"/>
  <c r="AE90" i="7" s="1"/>
  <c r="V91" i="7"/>
  <c r="V92" i="7"/>
  <c r="AE92" i="7" s="1"/>
  <c r="V93" i="7"/>
  <c r="V94" i="7"/>
  <c r="V95" i="7"/>
  <c r="V96" i="7"/>
  <c r="V97" i="7"/>
  <c r="V98" i="7"/>
  <c r="AE98" i="7" s="1"/>
  <c r="V99" i="7"/>
  <c r="V100" i="7"/>
  <c r="V101" i="7"/>
  <c r="V102" i="7"/>
  <c r="V103" i="7"/>
  <c r="V104" i="7"/>
  <c r="V105" i="7"/>
  <c r="V106" i="7"/>
  <c r="AE106" i="7" s="1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AE132" i="7" s="1"/>
  <c r="V133" i="7"/>
  <c r="AE133" i="7" s="1"/>
  <c r="V134" i="7"/>
  <c r="V135" i="7"/>
  <c r="V136" i="7"/>
  <c r="V137" i="7"/>
  <c r="V138" i="7"/>
  <c r="AE138" i="7" s="1"/>
  <c r="V139" i="7"/>
  <c r="V140" i="7"/>
  <c r="V141" i="7"/>
  <c r="AE141" i="7" s="1"/>
  <c r="V142" i="7"/>
  <c r="V143" i="7"/>
  <c r="V144" i="7"/>
  <c r="V145" i="7"/>
  <c r="V146" i="7"/>
  <c r="AE146" i="7" s="1"/>
  <c r="V147" i="7"/>
  <c r="V148" i="7"/>
  <c r="V149" i="7"/>
  <c r="AE149" i="7" s="1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AE178" i="7" s="1"/>
  <c r="V179" i="7"/>
  <c r="V180" i="7"/>
  <c r="V181" i="7"/>
  <c r="AE181" i="7" s="1"/>
  <c r="V182" i="7"/>
  <c r="V183" i="7"/>
  <c r="V184" i="7"/>
  <c r="V185" i="7"/>
  <c r="V186" i="7"/>
  <c r="AE186" i="7" s="1"/>
  <c r="V187" i="7"/>
  <c r="V188" i="7"/>
  <c r="V189" i="7"/>
  <c r="AE189" i="7" s="1"/>
  <c r="V190" i="7"/>
  <c r="V191" i="7"/>
  <c r="V192" i="7"/>
  <c r="V193" i="7"/>
  <c r="V194" i="7"/>
  <c r="AE194" i="7" s="1"/>
  <c r="V195" i="7"/>
  <c r="V196" i="7"/>
  <c r="V197" i="7"/>
  <c r="AE197" i="7" s="1"/>
  <c r="V88" i="7"/>
  <c r="AE88" i="7" s="1"/>
  <c r="AD177" i="7"/>
  <c r="AE177" i="7" s="1"/>
  <c r="AD178" i="7"/>
  <c r="AD179" i="7"/>
  <c r="AD180" i="7"/>
  <c r="AE180" i="7" s="1"/>
  <c r="AD181" i="7"/>
  <c r="AD182" i="7"/>
  <c r="AE182" i="7" s="1"/>
  <c r="AD183" i="7"/>
  <c r="AE183" i="7" s="1"/>
  <c r="AD184" i="7"/>
  <c r="AD185" i="7"/>
  <c r="AE185" i="7" s="1"/>
  <c r="AD186" i="7"/>
  <c r="AD187" i="7"/>
  <c r="AD188" i="7"/>
  <c r="AE188" i="7" s="1"/>
  <c r="AD189" i="7"/>
  <c r="AD190" i="7"/>
  <c r="AE190" i="7" s="1"/>
  <c r="AD191" i="7"/>
  <c r="AE191" i="7" s="1"/>
  <c r="AD192" i="7"/>
  <c r="AD193" i="7"/>
  <c r="AE193" i="7" s="1"/>
  <c r="AD194" i="7"/>
  <c r="AD195" i="7"/>
  <c r="AD196" i="7"/>
  <c r="AE196" i="7" s="1"/>
  <c r="AD197" i="7"/>
  <c r="AD176" i="7"/>
  <c r="AD155" i="7"/>
  <c r="AE155" i="7" s="1"/>
  <c r="AD156" i="7"/>
  <c r="AE156" i="7" s="1"/>
  <c r="AD157" i="7"/>
  <c r="AE157" i="7" s="1"/>
  <c r="AD158" i="7"/>
  <c r="AE158" i="7" s="1"/>
  <c r="AD159" i="7"/>
  <c r="AE159" i="7" s="1"/>
  <c r="AD160" i="7"/>
  <c r="AE160" i="7" s="1"/>
  <c r="AD161" i="7"/>
  <c r="AE161" i="7" s="1"/>
  <c r="AD162" i="7"/>
  <c r="AE162" i="7" s="1"/>
  <c r="AD163" i="7"/>
  <c r="AE163" i="7" s="1"/>
  <c r="AD164" i="7"/>
  <c r="AE164" i="7" s="1"/>
  <c r="AD165" i="7"/>
  <c r="AE165" i="7" s="1"/>
  <c r="AD166" i="7"/>
  <c r="AE166" i="7" s="1"/>
  <c r="AD167" i="7"/>
  <c r="AE167" i="7" s="1"/>
  <c r="AD168" i="7"/>
  <c r="AE168" i="7" s="1"/>
  <c r="AD169" i="7"/>
  <c r="AE169" i="7" s="1"/>
  <c r="AD170" i="7"/>
  <c r="AE170" i="7" s="1"/>
  <c r="AD171" i="7"/>
  <c r="AE171" i="7" s="1"/>
  <c r="AD172" i="7"/>
  <c r="AE172" i="7" s="1"/>
  <c r="AD173" i="7"/>
  <c r="AE173" i="7" s="1"/>
  <c r="AD174" i="7"/>
  <c r="AE174" i="7" s="1"/>
  <c r="AD175" i="7"/>
  <c r="AE175" i="7" s="1"/>
  <c r="AD154" i="7"/>
  <c r="AE154" i="7" s="1"/>
  <c r="AD133" i="7"/>
  <c r="AD134" i="7"/>
  <c r="AE134" i="7" s="1"/>
  <c r="AD135" i="7"/>
  <c r="AE135" i="7" s="1"/>
  <c r="AD136" i="7"/>
  <c r="AD137" i="7"/>
  <c r="AE137" i="7" s="1"/>
  <c r="AD138" i="7"/>
  <c r="AD139" i="7"/>
  <c r="AD140" i="7"/>
  <c r="AE140" i="7" s="1"/>
  <c r="AD141" i="7"/>
  <c r="AD142" i="7"/>
  <c r="AE142" i="7" s="1"/>
  <c r="AD143" i="7"/>
  <c r="AE143" i="7" s="1"/>
  <c r="AD144" i="7"/>
  <c r="AD145" i="7"/>
  <c r="AE145" i="7" s="1"/>
  <c r="AD146" i="7"/>
  <c r="AD147" i="7"/>
  <c r="AD148" i="7"/>
  <c r="AE148" i="7" s="1"/>
  <c r="AD149" i="7"/>
  <c r="AD150" i="7"/>
  <c r="AE150" i="7" s="1"/>
  <c r="AD151" i="7"/>
  <c r="AE151" i="7" s="1"/>
  <c r="AD152" i="7"/>
  <c r="AD153" i="7"/>
  <c r="AE153" i="7" s="1"/>
  <c r="AD132" i="7"/>
  <c r="AD111" i="7"/>
  <c r="AE111" i="7" s="1"/>
  <c r="AD112" i="7"/>
  <c r="AE112" i="7" s="1"/>
  <c r="AD113" i="7"/>
  <c r="AE113" i="7" s="1"/>
  <c r="AD114" i="7"/>
  <c r="AE114" i="7" s="1"/>
  <c r="AD115" i="7"/>
  <c r="AE115" i="7" s="1"/>
  <c r="AD116" i="7"/>
  <c r="AE116" i="7" s="1"/>
  <c r="AD117" i="7"/>
  <c r="AE117" i="7" s="1"/>
  <c r="AD118" i="7"/>
  <c r="AE118" i="7" s="1"/>
  <c r="AD119" i="7"/>
  <c r="AE119" i="7" s="1"/>
  <c r="AD120" i="7"/>
  <c r="AE120" i="7" s="1"/>
  <c r="AD121" i="7"/>
  <c r="AE121" i="7" s="1"/>
  <c r="AD122" i="7"/>
  <c r="AE122" i="7" s="1"/>
  <c r="AD123" i="7"/>
  <c r="AE123" i="7" s="1"/>
  <c r="AD124" i="7"/>
  <c r="AE124" i="7" s="1"/>
  <c r="AD125" i="7"/>
  <c r="AE125" i="7" s="1"/>
  <c r="AD126" i="7"/>
  <c r="AE126" i="7" s="1"/>
  <c r="AD127" i="7"/>
  <c r="AE127" i="7" s="1"/>
  <c r="AD128" i="7"/>
  <c r="AE128" i="7" s="1"/>
  <c r="AD129" i="7"/>
  <c r="AE129" i="7" s="1"/>
  <c r="AD130" i="7"/>
  <c r="AE130" i="7" s="1"/>
  <c r="AD131" i="7"/>
  <c r="AE131" i="7" s="1"/>
  <c r="AD110" i="7"/>
  <c r="AE110" i="7" s="1"/>
  <c r="AD109" i="7"/>
  <c r="AE109" i="7" s="1"/>
  <c r="AD89" i="7"/>
  <c r="AE89" i="7" s="1"/>
  <c r="AD90" i="7"/>
  <c r="AD91" i="7"/>
  <c r="AD93" i="7"/>
  <c r="AE93" i="7" s="1"/>
  <c r="AD94" i="7"/>
  <c r="AE94" i="7" s="1"/>
  <c r="AD95" i="7"/>
  <c r="AE95" i="7" s="1"/>
  <c r="AD96" i="7"/>
  <c r="AE96" i="7" s="1"/>
  <c r="AD97" i="7"/>
  <c r="AG93" i="7" s="1"/>
  <c r="AD98" i="7"/>
  <c r="AD99" i="7"/>
  <c r="AD100" i="7"/>
  <c r="AE100" i="7" s="1"/>
  <c r="AD101" i="7"/>
  <c r="AE101" i="7" s="1"/>
  <c r="AD102" i="7"/>
  <c r="AG98" i="7" s="1"/>
  <c r="AD103" i="7"/>
  <c r="AE103" i="7" s="1"/>
  <c r="AD104" i="7"/>
  <c r="AE104" i="7" s="1"/>
  <c r="AD105" i="7"/>
  <c r="AE105" i="7" s="1"/>
  <c r="AD106" i="7"/>
  <c r="AD107" i="7"/>
  <c r="AG103" i="7" s="1"/>
  <c r="AD108" i="7"/>
  <c r="AE108" i="7" s="1"/>
  <c r="AD88" i="7"/>
  <c r="X44" i="8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X34" i="8"/>
  <c r="X35" i="8"/>
  <c r="X36" i="8"/>
  <c r="X37" i="8"/>
  <c r="X38" i="8"/>
  <c r="X40" i="8"/>
  <c r="X41" i="8"/>
  <c r="X42" i="8"/>
  <c r="X43" i="8"/>
  <c r="X46" i="8"/>
  <c r="X47" i="8"/>
  <c r="X48" i="8"/>
  <c r="X49" i="8"/>
  <c r="X50" i="8"/>
  <c r="X52" i="8"/>
  <c r="X53" i="8"/>
  <c r="X54" i="8"/>
  <c r="X55" i="8"/>
  <c r="X56" i="8"/>
  <c r="X58" i="8"/>
  <c r="X59" i="8"/>
  <c r="X60" i="8"/>
  <c r="X61" i="8"/>
  <c r="X62" i="8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W38" i="8"/>
  <c r="W34" i="8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W59" i="8"/>
  <c r="W60" i="8"/>
  <c r="W61" i="8"/>
  <c r="W62" i="8"/>
  <c r="W58" i="8"/>
  <c r="W53" i="8"/>
  <c r="W54" i="8"/>
  <c r="W55" i="8"/>
  <c r="W56" i="8"/>
  <c r="W52" i="8"/>
  <c r="W47" i="8"/>
  <c r="W48" i="8"/>
  <c r="W49" i="8"/>
  <c r="W50" i="8"/>
  <c r="W46" i="8"/>
  <c r="W41" i="8"/>
  <c r="W42" i="8"/>
  <c r="W43" i="8"/>
  <c r="W44" i="8"/>
  <c r="W40" i="8"/>
  <c r="W35" i="8"/>
  <c r="W36" i="8"/>
  <c r="W37" i="8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88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32" i="7"/>
  <c r="Y53" i="8"/>
  <c r="AA53" i="8" s="1"/>
  <c r="Y54" i="8"/>
  <c r="AA54" i="8" s="1"/>
  <c r="Y55" i="8"/>
  <c r="AA55" i="8" s="1"/>
  <c r="Y56" i="8"/>
  <c r="AA56" i="8" s="1"/>
  <c r="Y52" i="8"/>
  <c r="Y47" i="8"/>
  <c r="AA47" i="8" s="1"/>
  <c r="Y48" i="8"/>
  <c r="AA48" i="8" s="1"/>
  <c r="Y49" i="8"/>
  <c r="AA49" i="8" s="1"/>
  <c r="Y50" i="8"/>
  <c r="AA50" i="8" s="1"/>
  <c r="Y46" i="8"/>
  <c r="Y41" i="8"/>
  <c r="AA41" i="8" s="1"/>
  <c r="Y42" i="8"/>
  <c r="Z42" i="8" s="1"/>
  <c r="Y43" i="8"/>
  <c r="AA43" i="8" s="1"/>
  <c r="Y44" i="8"/>
  <c r="AA44" i="8" s="1"/>
  <c r="Y40" i="8"/>
  <c r="Z40" i="8" s="1"/>
  <c r="Y35" i="8"/>
  <c r="AA35" i="8" s="1"/>
  <c r="Y36" i="8"/>
  <c r="AA36" i="8" s="1"/>
  <c r="Y37" i="8"/>
  <c r="AA37" i="8" s="1"/>
  <c r="Y38" i="8"/>
  <c r="AA38" i="8" s="1"/>
  <c r="Y34" i="8"/>
  <c r="Y62" i="8"/>
  <c r="AA62" i="8" s="1"/>
  <c r="Y61" i="8"/>
  <c r="AA61" i="8" s="1"/>
  <c r="Y60" i="8"/>
  <c r="AA60" i="8" s="1"/>
  <c r="Y59" i="8"/>
  <c r="Z59" i="8" s="1"/>
  <c r="Y58" i="8"/>
  <c r="L62" i="8"/>
  <c r="L61" i="8"/>
  <c r="L60" i="8"/>
  <c r="L59" i="8"/>
  <c r="L58" i="8"/>
  <c r="L56" i="8"/>
  <c r="L55" i="8"/>
  <c r="L54" i="8"/>
  <c r="L53" i="8"/>
  <c r="L52" i="8"/>
  <c r="L50" i="8"/>
  <c r="L49" i="8"/>
  <c r="L48" i="8"/>
  <c r="L47" i="8"/>
  <c r="L46" i="8"/>
  <c r="L44" i="8"/>
  <c r="L43" i="8"/>
  <c r="L42" i="8"/>
  <c r="L41" i="8"/>
  <c r="L40" i="8"/>
  <c r="L38" i="8"/>
  <c r="L37" i="8"/>
  <c r="L36" i="8"/>
  <c r="L35" i="8"/>
  <c r="L34" i="8"/>
  <c r="A62" i="8"/>
  <c r="A56" i="8"/>
  <c r="A50" i="8"/>
  <c r="A44" i="8"/>
  <c r="A38" i="8"/>
  <c r="A61" i="8"/>
  <c r="A55" i="8"/>
  <c r="A49" i="8"/>
  <c r="A43" i="8"/>
  <c r="A37" i="8"/>
  <c r="A60" i="8"/>
  <c r="A54" i="8"/>
  <c r="A48" i="8"/>
  <c r="A42" i="8"/>
  <c r="A36" i="8"/>
  <c r="A59" i="8"/>
  <c r="A53" i="8"/>
  <c r="A47" i="8"/>
  <c r="A41" i="8"/>
  <c r="A35" i="8"/>
  <c r="A58" i="8"/>
  <c r="A52" i="8"/>
  <c r="A46" i="8"/>
  <c r="A40" i="8"/>
  <c r="A34" i="8"/>
  <c r="A31" i="8"/>
  <c r="A30" i="8"/>
  <c r="A29" i="8"/>
  <c r="A28" i="8"/>
  <c r="A27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" i="8"/>
  <c r="Z52" i="8"/>
  <c r="Z49" i="8"/>
  <c r="AD29" i="8"/>
  <c r="AD28" i="8"/>
  <c r="V53" i="7"/>
  <c r="V54" i="7"/>
  <c r="V55" i="7"/>
  <c r="V56" i="7"/>
  <c r="V52" i="7"/>
  <c r="V48" i="7"/>
  <c r="V49" i="7"/>
  <c r="V50" i="7"/>
  <c r="V51" i="7"/>
  <c r="V43" i="7"/>
  <c r="V44" i="7"/>
  <c r="V45" i="7"/>
  <c r="V46" i="7"/>
  <c r="V38" i="7"/>
  <c r="V39" i="7"/>
  <c r="V40" i="7"/>
  <c r="V41" i="7"/>
  <c r="V47" i="7"/>
  <c r="V42" i="7"/>
  <c r="V37" i="7"/>
  <c r="V33" i="7"/>
  <c r="X33" i="7" s="1"/>
  <c r="V34" i="7"/>
  <c r="V35" i="7"/>
  <c r="V36" i="7"/>
  <c r="V32" i="7"/>
  <c r="AB29" i="7"/>
  <c r="AB28" i="7"/>
  <c r="L33" i="7"/>
  <c r="AA33" i="7" s="1"/>
  <c r="L34" i="7"/>
  <c r="AA34" i="7" s="1"/>
  <c r="L35" i="7"/>
  <c r="AA35" i="7" s="1"/>
  <c r="L36" i="7"/>
  <c r="AA36" i="7" s="1"/>
  <c r="L37" i="7"/>
  <c r="AA37" i="7" s="1"/>
  <c r="L38" i="7"/>
  <c r="AA38" i="7" s="1"/>
  <c r="L39" i="7"/>
  <c r="AA39" i="7" s="1"/>
  <c r="L40" i="7"/>
  <c r="AA40" i="7" s="1"/>
  <c r="L41" i="7"/>
  <c r="AA41" i="7" s="1"/>
  <c r="L42" i="7"/>
  <c r="AA42" i="7" s="1"/>
  <c r="L43" i="7"/>
  <c r="AA43" i="7" s="1"/>
  <c r="L44" i="7"/>
  <c r="AA44" i="7" s="1"/>
  <c r="L45" i="7"/>
  <c r="AA45" i="7" s="1"/>
  <c r="L46" i="7"/>
  <c r="AA46" i="7" s="1"/>
  <c r="L47" i="7"/>
  <c r="AA47" i="7" s="1"/>
  <c r="L48" i="7"/>
  <c r="AA48" i="7" s="1"/>
  <c r="L49" i="7"/>
  <c r="AA49" i="7" s="1"/>
  <c r="L50" i="7"/>
  <c r="AA50" i="7" s="1"/>
  <c r="L51" i="7"/>
  <c r="AA51" i="7" s="1"/>
  <c r="L52" i="7"/>
  <c r="AA52" i="7" s="1"/>
  <c r="L53" i="7"/>
  <c r="AA53" i="7" s="1"/>
  <c r="L54" i="7"/>
  <c r="AA54" i="7" s="1"/>
  <c r="L55" i="7"/>
  <c r="AA55" i="7" s="1"/>
  <c r="L56" i="7"/>
  <c r="AA56" i="7" s="1"/>
  <c r="L32" i="7"/>
  <c r="AA32" i="7" s="1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32" i="7"/>
  <c r="A23" i="7"/>
  <c r="A24" i="7"/>
  <c r="A25" i="7"/>
  <c r="A2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" i="7"/>
  <c r="O5" i="6"/>
  <c r="P5" i="6"/>
  <c r="Q5" i="6"/>
  <c r="R5" i="6"/>
  <c r="S5" i="6"/>
  <c r="O6" i="6"/>
  <c r="P6" i="6"/>
  <c r="Q6" i="6"/>
  <c r="R6" i="6"/>
  <c r="S6" i="6"/>
  <c r="O7" i="6"/>
  <c r="P7" i="6"/>
  <c r="Q7" i="6"/>
  <c r="R7" i="6"/>
  <c r="S7" i="6"/>
  <c r="S4" i="6"/>
  <c r="R4" i="6"/>
  <c r="Q4" i="6"/>
  <c r="P4" i="6"/>
  <c r="O4" i="6"/>
  <c r="O10" i="6"/>
  <c r="P10" i="6"/>
  <c r="Q10" i="6"/>
  <c r="R10" i="6"/>
  <c r="O11" i="6"/>
  <c r="P11" i="6"/>
  <c r="Q11" i="6"/>
  <c r="R11" i="6"/>
  <c r="O12" i="6"/>
  <c r="P12" i="6"/>
  <c r="Q12" i="6"/>
  <c r="R12" i="6"/>
  <c r="O13" i="6"/>
  <c r="P13" i="6"/>
  <c r="Q13" i="6"/>
  <c r="R13" i="6"/>
  <c r="O17" i="6"/>
  <c r="P17" i="6"/>
  <c r="Q17" i="6"/>
  <c r="R17" i="6"/>
  <c r="S17" i="6"/>
  <c r="O18" i="6"/>
  <c r="P18" i="6"/>
  <c r="Q18" i="6"/>
  <c r="R18" i="6"/>
  <c r="S18" i="6"/>
  <c r="O19" i="6"/>
  <c r="P19" i="6"/>
  <c r="Q19" i="6"/>
  <c r="R19" i="6"/>
  <c r="S19" i="6"/>
  <c r="S16" i="6"/>
  <c r="R16" i="6"/>
  <c r="Q16" i="6"/>
  <c r="P16" i="6"/>
  <c r="O16" i="6"/>
  <c r="S11" i="6"/>
  <c r="S12" i="6"/>
  <c r="S13" i="6"/>
  <c r="S10" i="6"/>
  <c r="L105" i="6"/>
  <c r="K105" i="6"/>
  <c r="J105" i="6"/>
  <c r="I105" i="6"/>
  <c r="H105" i="6"/>
  <c r="G105" i="6"/>
  <c r="L104" i="6"/>
  <c r="K104" i="6"/>
  <c r="J104" i="6"/>
  <c r="I104" i="6"/>
  <c r="H104" i="6"/>
  <c r="G104" i="6"/>
  <c r="L103" i="6"/>
  <c r="K103" i="6"/>
  <c r="J103" i="6"/>
  <c r="I103" i="6"/>
  <c r="H103" i="6"/>
  <c r="G103" i="6"/>
  <c r="L102" i="6"/>
  <c r="K102" i="6"/>
  <c r="J102" i="6"/>
  <c r="I102" i="6"/>
  <c r="H102" i="6"/>
  <c r="G102" i="6"/>
  <c r="L101" i="6"/>
  <c r="K101" i="6"/>
  <c r="J101" i="6"/>
  <c r="I101" i="6"/>
  <c r="H101" i="6"/>
  <c r="G101" i="6"/>
  <c r="L100" i="6"/>
  <c r="K100" i="6"/>
  <c r="J100" i="6"/>
  <c r="I100" i="6"/>
  <c r="H100" i="6"/>
  <c r="G100" i="6"/>
  <c r="L99" i="6"/>
  <c r="K99" i="6"/>
  <c r="J99" i="6"/>
  <c r="I99" i="6"/>
  <c r="H99" i="6"/>
  <c r="G99" i="6"/>
  <c r="L98" i="6"/>
  <c r="K98" i="6"/>
  <c r="J98" i="6"/>
  <c r="I98" i="6"/>
  <c r="H98" i="6"/>
  <c r="G98" i="6"/>
  <c r="L97" i="6"/>
  <c r="K97" i="6"/>
  <c r="J97" i="6"/>
  <c r="I97" i="6"/>
  <c r="H97" i="6"/>
  <c r="G97" i="6"/>
  <c r="L96" i="6"/>
  <c r="K96" i="6"/>
  <c r="J96" i="6"/>
  <c r="I96" i="6"/>
  <c r="H96" i="6"/>
  <c r="G96" i="6"/>
  <c r="L95" i="6"/>
  <c r="K95" i="6"/>
  <c r="J95" i="6"/>
  <c r="I95" i="6"/>
  <c r="H95" i="6"/>
  <c r="G95" i="6"/>
  <c r="L94" i="6"/>
  <c r="K94" i="6"/>
  <c r="J94" i="6"/>
  <c r="I94" i="6"/>
  <c r="H94" i="6"/>
  <c r="G94" i="6"/>
  <c r="L93" i="6"/>
  <c r="K93" i="6"/>
  <c r="J93" i="6"/>
  <c r="I93" i="6"/>
  <c r="H93" i="6"/>
  <c r="G93" i="6"/>
  <c r="L92" i="6"/>
  <c r="K92" i="6"/>
  <c r="J92" i="6"/>
  <c r="I92" i="6"/>
  <c r="H92" i="6"/>
  <c r="G92" i="6"/>
  <c r="L91" i="6"/>
  <c r="K91" i="6"/>
  <c r="J91" i="6"/>
  <c r="I91" i="6"/>
  <c r="H91" i="6"/>
  <c r="G91" i="6"/>
  <c r="L90" i="6"/>
  <c r="K90" i="6"/>
  <c r="J90" i="6"/>
  <c r="I90" i="6"/>
  <c r="H90" i="6"/>
  <c r="G90" i="6"/>
  <c r="L89" i="6"/>
  <c r="K89" i="6"/>
  <c r="J89" i="6"/>
  <c r="I89" i="6"/>
  <c r="H89" i="6"/>
  <c r="G89" i="6"/>
  <c r="L88" i="6"/>
  <c r="K88" i="6"/>
  <c r="J88" i="6"/>
  <c r="I88" i="6"/>
  <c r="H88" i="6"/>
  <c r="G88" i="6"/>
  <c r="L87" i="6"/>
  <c r="K87" i="6"/>
  <c r="J87" i="6"/>
  <c r="I87" i="6"/>
  <c r="H87" i="6"/>
  <c r="G87" i="6"/>
  <c r="L86" i="6"/>
  <c r="K86" i="6"/>
  <c r="J86" i="6"/>
  <c r="I86" i="6"/>
  <c r="H86" i="6"/>
  <c r="G86" i="6"/>
  <c r="L83" i="6"/>
  <c r="K83" i="6"/>
  <c r="J83" i="6"/>
  <c r="I83" i="6"/>
  <c r="H83" i="6"/>
  <c r="G83" i="6"/>
  <c r="L82" i="6"/>
  <c r="K82" i="6"/>
  <c r="J82" i="6"/>
  <c r="I82" i="6"/>
  <c r="H82" i="6"/>
  <c r="G82" i="6"/>
  <c r="L81" i="6"/>
  <c r="K81" i="6"/>
  <c r="J81" i="6"/>
  <c r="I81" i="6"/>
  <c r="H81" i="6"/>
  <c r="G81" i="6"/>
  <c r="L80" i="6"/>
  <c r="K80" i="6"/>
  <c r="J80" i="6"/>
  <c r="I80" i="6"/>
  <c r="H80" i="6"/>
  <c r="G80" i="6"/>
  <c r="L79" i="6"/>
  <c r="K79" i="6"/>
  <c r="J79" i="6"/>
  <c r="I79" i="6"/>
  <c r="H79" i="6"/>
  <c r="G79" i="6"/>
  <c r="L78" i="6"/>
  <c r="K78" i="6"/>
  <c r="J78" i="6"/>
  <c r="I78" i="6"/>
  <c r="H78" i="6"/>
  <c r="G78" i="6"/>
  <c r="L77" i="6"/>
  <c r="K77" i="6"/>
  <c r="J77" i="6"/>
  <c r="I77" i="6"/>
  <c r="H77" i="6"/>
  <c r="G77" i="6"/>
  <c r="L76" i="6"/>
  <c r="K76" i="6"/>
  <c r="J76" i="6"/>
  <c r="I76" i="6"/>
  <c r="H76" i="6"/>
  <c r="G76" i="6"/>
  <c r="L75" i="6"/>
  <c r="K75" i="6"/>
  <c r="J75" i="6"/>
  <c r="I75" i="6"/>
  <c r="H75" i="6"/>
  <c r="G75" i="6"/>
  <c r="L74" i="6"/>
  <c r="K74" i="6"/>
  <c r="J74" i="6"/>
  <c r="I74" i="6"/>
  <c r="H74" i="6"/>
  <c r="G74" i="6"/>
  <c r="L73" i="6"/>
  <c r="K73" i="6"/>
  <c r="J73" i="6"/>
  <c r="I73" i="6"/>
  <c r="H73" i="6"/>
  <c r="G73" i="6"/>
  <c r="L72" i="6"/>
  <c r="K72" i="6"/>
  <c r="J72" i="6"/>
  <c r="I72" i="6"/>
  <c r="H72" i="6"/>
  <c r="G72" i="6"/>
  <c r="L71" i="6"/>
  <c r="K71" i="6"/>
  <c r="J71" i="6"/>
  <c r="I71" i="6"/>
  <c r="H71" i="6"/>
  <c r="G71" i="6"/>
  <c r="L70" i="6"/>
  <c r="K70" i="6"/>
  <c r="J70" i="6"/>
  <c r="I70" i="6"/>
  <c r="H70" i="6"/>
  <c r="G70" i="6"/>
  <c r="L69" i="6"/>
  <c r="K69" i="6"/>
  <c r="J69" i="6"/>
  <c r="I69" i="6"/>
  <c r="H69" i="6"/>
  <c r="G69" i="6"/>
  <c r="L68" i="6"/>
  <c r="K68" i="6"/>
  <c r="J68" i="6"/>
  <c r="I68" i="6"/>
  <c r="H68" i="6"/>
  <c r="G68" i="6"/>
  <c r="L67" i="6"/>
  <c r="K67" i="6"/>
  <c r="J67" i="6"/>
  <c r="I67" i="6"/>
  <c r="H67" i="6"/>
  <c r="G67" i="6"/>
  <c r="L66" i="6"/>
  <c r="K66" i="6"/>
  <c r="J66" i="6"/>
  <c r="I66" i="6"/>
  <c r="H66" i="6"/>
  <c r="G66" i="6"/>
  <c r="L65" i="6"/>
  <c r="K65" i="6"/>
  <c r="J65" i="6"/>
  <c r="I65" i="6"/>
  <c r="H65" i="6"/>
  <c r="G65" i="6"/>
  <c r="L64" i="6"/>
  <c r="K64" i="6"/>
  <c r="J64" i="6"/>
  <c r="I64" i="6"/>
  <c r="N64" i="6" s="1"/>
  <c r="H64" i="6"/>
  <c r="G64" i="6"/>
  <c r="L61" i="6"/>
  <c r="K61" i="6"/>
  <c r="J61" i="6"/>
  <c r="I61" i="6"/>
  <c r="H61" i="6"/>
  <c r="G61" i="6"/>
  <c r="L60" i="6"/>
  <c r="K60" i="6"/>
  <c r="J60" i="6"/>
  <c r="I60" i="6"/>
  <c r="H60" i="6"/>
  <c r="G60" i="6"/>
  <c r="L59" i="6"/>
  <c r="K59" i="6"/>
  <c r="J59" i="6"/>
  <c r="I59" i="6"/>
  <c r="H59" i="6"/>
  <c r="G59" i="6"/>
  <c r="L58" i="6"/>
  <c r="K58" i="6"/>
  <c r="J58" i="6"/>
  <c r="I58" i="6"/>
  <c r="H58" i="6"/>
  <c r="G58" i="6"/>
  <c r="L57" i="6"/>
  <c r="K57" i="6"/>
  <c r="J57" i="6"/>
  <c r="I57" i="6"/>
  <c r="H57" i="6"/>
  <c r="G57" i="6"/>
  <c r="L56" i="6"/>
  <c r="K56" i="6"/>
  <c r="J56" i="6"/>
  <c r="I56" i="6"/>
  <c r="H56" i="6"/>
  <c r="G56" i="6"/>
  <c r="L55" i="6"/>
  <c r="K55" i="6"/>
  <c r="J55" i="6"/>
  <c r="I55" i="6"/>
  <c r="H55" i="6"/>
  <c r="G55" i="6"/>
  <c r="L54" i="6"/>
  <c r="K54" i="6"/>
  <c r="J54" i="6"/>
  <c r="I54" i="6"/>
  <c r="H54" i="6"/>
  <c r="G54" i="6"/>
  <c r="L53" i="6"/>
  <c r="K53" i="6"/>
  <c r="J53" i="6"/>
  <c r="I53" i="6"/>
  <c r="H53" i="6"/>
  <c r="G53" i="6"/>
  <c r="L52" i="6"/>
  <c r="K52" i="6"/>
  <c r="J52" i="6"/>
  <c r="I52" i="6"/>
  <c r="H52" i="6"/>
  <c r="G52" i="6"/>
  <c r="L51" i="6"/>
  <c r="K51" i="6"/>
  <c r="J51" i="6"/>
  <c r="I51" i="6"/>
  <c r="H51" i="6"/>
  <c r="G51" i="6"/>
  <c r="L50" i="6"/>
  <c r="K50" i="6"/>
  <c r="J50" i="6"/>
  <c r="I50" i="6"/>
  <c r="H50" i="6"/>
  <c r="G50" i="6"/>
  <c r="L49" i="6"/>
  <c r="K49" i="6"/>
  <c r="J49" i="6"/>
  <c r="I49" i="6"/>
  <c r="H49" i="6"/>
  <c r="G49" i="6"/>
  <c r="L48" i="6"/>
  <c r="K48" i="6"/>
  <c r="J48" i="6"/>
  <c r="I48" i="6"/>
  <c r="H48" i="6"/>
  <c r="G48" i="6"/>
  <c r="L47" i="6"/>
  <c r="K47" i="6"/>
  <c r="J47" i="6"/>
  <c r="I47" i="6"/>
  <c r="H47" i="6"/>
  <c r="G47" i="6"/>
  <c r="L46" i="6"/>
  <c r="K46" i="6"/>
  <c r="J46" i="6"/>
  <c r="I46" i="6"/>
  <c r="H46" i="6"/>
  <c r="G46" i="6"/>
  <c r="L45" i="6"/>
  <c r="K45" i="6"/>
  <c r="J45" i="6"/>
  <c r="I45" i="6"/>
  <c r="H45" i="6"/>
  <c r="G45" i="6"/>
  <c r="L44" i="6"/>
  <c r="K44" i="6"/>
  <c r="J44" i="6"/>
  <c r="I44" i="6"/>
  <c r="H44" i="6"/>
  <c r="G44" i="6"/>
  <c r="L43" i="6"/>
  <c r="K43" i="6"/>
  <c r="J43" i="6"/>
  <c r="I43" i="6"/>
  <c r="H43" i="6"/>
  <c r="G43" i="6"/>
  <c r="L42" i="6"/>
  <c r="K42" i="6"/>
  <c r="J42" i="6"/>
  <c r="I42" i="6"/>
  <c r="H42" i="6"/>
  <c r="G42" i="6"/>
  <c r="L41" i="6"/>
  <c r="K41" i="6"/>
  <c r="J41" i="6"/>
  <c r="I41" i="6"/>
  <c r="H41" i="6"/>
  <c r="G41" i="6"/>
  <c r="L40" i="6"/>
  <c r="K40" i="6"/>
  <c r="J40" i="6"/>
  <c r="I40" i="6"/>
  <c r="H40" i="6"/>
  <c r="G40" i="6"/>
  <c r="L39" i="6"/>
  <c r="K39" i="6"/>
  <c r="J39" i="6"/>
  <c r="I39" i="6"/>
  <c r="H39" i="6"/>
  <c r="G39" i="6"/>
  <c r="L38" i="6"/>
  <c r="K38" i="6"/>
  <c r="J38" i="6"/>
  <c r="I38" i="6"/>
  <c r="H38" i="6"/>
  <c r="G38" i="6"/>
  <c r="AK34" i="6"/>
  <c r="AJ34" i="6"/>
  <c r="AI34" i="6"/>
  <c r="AH34" i="6"/>
  <c r="AG34" i="6"/>
  <c r="AF34" i="6"/>
  <c r="AK33" i="6"/>
  <c r="AJ33" i="6"/>
  <c r="AI33" i="6"/>
  <c r="AH33" i="6"/>
  <c r="AG33" i="6"/>
  <c r="AF33" i="6"/>
  <c r="AK32" i="6"/>
  <c r="AJ32" i="6"/>
  <c r="AI32" i="6"/>
  <c r="AH32" i="6"/>
  <c r="AG32" i="6"/>
  <c r="AF32" i="6"/>
  <c r="AK31" i="6"/>
  <c r="AJ31" i="6"/>
  <c r="AI31" i="6"/>
  <c r="AH31" i="6"/>
  <c r="AG31" i="6"/>
  <c r="AF31" i="6"/>
  <c r="AK29" i="6"/>
  <c r="AJ29" i="6"/>
  <c r="AI29" i="6"/>
  <c r="AH29" i="6"/>
  <c r="AG29" i="6"/>
  <c r="AF29" i="6"/>
  <c r="AK28" i="6"/>
  <c r="AJ28" i="6"/>
  <c r="AI28" i="6"/>
  <c r="AH28" i="6"/>
  <c r="AG28" i="6"/>
  <c r="AF28" i="6"/>
  <c r="AK27" i="6"/>
  <c r="AJ27" i="6"/>
  <c r="AI27" i="6"/>
  <c r="AH27" i="6"/>
  <c r="AG27" i="6"/>
  <c r="AF27" i="6"/>
  <c r="AK26" i="6"/>
  <c r="AJ26" i="6"/>
  <c r="AI26" i="6"/>
  <c r="AH26" i="6"/>
  <c r="AG26" i="6"/>
  <c r="AF26" i="6"/>
  <c r="AK25" i="6"/>
  <c r="AJ25" i="6"/>
  <c r="AI25" i="6"/>
  <c r="AH25" i="6"/>
  <c r="AG25" i="6"/>
  <c r="AF25" i="6"/>
  <c r="AK24" i="6"/>
  <c r="AJ24" i="6"/>
  <c r="AI24" i="6"/>
  <c r="AH24" i="6"/>
  <c r="AG24" i="6"/>
  <c r="AF24" i="6"/>
  <c r="AK23" i="6"/>
  <c r="AJ23" i="6"/>
  <c r="AI23" i="6"/>
  <c r="AH23" i="6"/>
  <c r="AG23" i="6"/>
  <c r="AF23" i="6"/>
  <c r="AK22" i="6"/>
  <c r="AJ22" i="6"/>
  <c r="AI22" i="6"/>
  <c r="AH22" i="6"/>
  <c r="AG22" i="6"/>
  <c r="AF22" i="6"/>
  <c r="AK21" i="6"/>
  <c r="AJ21" i="6"/>
  <c r="AI21" i="6"/>
  <c r="AH21" i="6"/>
  <c r="AG21" i="6"/>
  <c r="AF21" i="6"/>
  <c r="AK20" i="6"/>
  <c r="AJ20" i="6"/>
  <c r="AI20" i="6"/>
  <c r="AH20" i="6"/>
  <c r="AG20" i="6"/>
  <c r="AF20" i="6"/>
  <c r="AK19" i="6"/>
  <c r="AJ19" i="6"/>
  <c r="AI19" i="6"/>
  <c r="AH19" i="6"/>
  <c r="AG19" i="6"/>
  <c r="AF19" i="6"/>
  <c r="AK18" i="6"/>
  <c r="AJ18" i="6"/>
  <c r="AI18" i="6"/>
  <c r="AH18" i="6"/>
  <c r="AG18" i="6"/>
  <c r="AF18" i="6"/>
  <c r="AK17" i="6"/>
  <c r="AJ17" i="6"/>
  <c r="AI17" i="6"/>
  <c r="AH17" i="6"/>
  <c r="AG17" i="6"/>
  <c r="AF17" i="6"/>
  <c r="AK16" i="6"/>
  <c r="AJ16" i="6"/>
  <c r="AI16" i="6"/>
  <c r="AH16" i="6"/>
  <c r="AG16" i="6"/>
  <c r="AF16" i="6"/>
  <c r="AK15" i="6"/>
  <c r="AJ15" i="6"/>
  <c r="AI15" i="6"/>
  <c r="AH15" i="6"/>
  <c r="AG15" i="6"/>
  <c r="AF15" i="6"/>
  <c r="AK14" i="6"/>
  <c r="AJ14" i="6"/>
  <c r="AI14" i="6"/>
  <c r="AH14" i="6"/>
  <c r="AG14" i="6"/>
  <c r="AF14" i="6"/>
  <c r="AK13" i="6"/>
  <c r="AJ13" i="6"/>
  <c r="AI13" i="6"/>
  <c r="AH13" i="6"/>
  <c r="AG13" i="6"/>
  <c r="AF13" i="6"/>
  <c r="AK12" i="6"/>
  <c r="AJ12" i="6"/>
  <c r="AI12" i="6"/>
  <c r="AH12" i="6"/>
  <c r="AG12" i="6"/>
  <c r="AF12" i="6"/>
  <c r="AK11" i="6"/>
  <c r="AJ11" i="6"/>
  <c r="AI11" i="6"/>
  <c r="AH11" i="6"/>
  <c r="AG11" i="6"/>
  <c r="AF11" i="6"/>
  <c r="AK10" i="6"/>
  <c r="AJ10" i="6"/>
  <c r="AI10" i="6"/>
  <c r="AH10" i="6"/>
  <c r="AG10" i="6"/>
  <c r="AF10" i="6"/>
  <c r="Y10" i="5"/>
  <c r="Z10" i="5"/>
  <c r="AA10" i="5"/>
  <c r="AB10" i="5"/>
  <c r="AC10" i="5"/>
  <c r="Y11" i="5"/>
  <c r="Z11" i="5"/>
  <c r="AA11" i="5"/>
  <c r="AB11" i="5"/>
  <c r="AC11" i="5"/>
  <c r="Y12" i="5"/>
  <c r="Z12" i="5"/>
  <c r="AA12" i="5"/>
  <c r="AB12" i="5"/>
  <c r="AC12" i="5"/>
  <c r="Y13" i="5"/>
  <c r="Z13" i="5"/>
  <c r="AA13" i="5"/>
  <c r="AB13" i="5"/>
  <c r="AC13" i="5"/>
  <c r="Y14" i="5"/>
  <c r="Z14" i="5"/>
  <c r="AA14" i="5"/>
  <c r="AB14" i="5"/>
  <c r="AC14" i="5"/>
  <c r="Y15" i="5"/>
  <c r="Z15" i="5"/>
  <c r="AA15" i="5"/>
  <c r="AB15" i="5"/>
  <c r="AC15" i="5"/>
  <c r="Y16" i="5"/>
  <c r="Z16" i="5"/>
  <c r="AA16" i="5"/>
  <c r="AB16" i="5"/>
  <c r="AC16" i="5"/>
  <c r="Y17" i="5"/>
  <c r="Z17" i="5"/>
  <c r="AA17" i="5"/>
  <c r="AB17" i="5"/>
  <c r="AC17" i="5"/>
  <c r="Y18" i="5"/>
  <c r="Z18" i="5"/>
  <c r="AA18" i="5"/>
  <c r="AB18" i="5"/>
  <c r="AC18" i="5"/>
  <c r="Y19" i="5"/>
  <c r="Z19" i="5"/>
  <c r="AA19" i="5"/>
  <c r="AB19" i="5"/>
  <c r="AC19" i="5"/>
  <c r="Y20" i="5"/>
  <c r="Z20" i="5"/>
  <c r="AA20" i="5"/>
  <c r="AB20" i="5"/>
  <c r="AC20" i="5"/>
  <c r="Y21" i="5"/>
  <c r="Z21" i="5"/>
  <c r="AA21" i="5"/>
  <c r="AB21" i="5"/>
  <c r="AC21" i="5"/>
  <c r="Y22" i="5"/>
  <c r="Z22" i="5"/>
  <c r="AA22" i="5"/>
  <c r="AB22" i="5"/>
  <c r="AC22" i="5"/>
  <c r="Y23" i="5"/>
  <c r="Z23" i="5"/>
  <c r="AA23" i="5"/>
  <c r="AB23" i="5"/>
  <c r="AC23" i="5"/>
  <c r="Y24" i="5"/>
  <c r="Z24" i="5"/>
  <c r="AA24" i="5"/>
  <c r="AB24" i="5"/>
  <c r="AC24" i="5"/>
  <c r="Y25" i="5"/>
  <c r="Z25" i="5"/>
  <c r="AA25" i="5"/>
  <c r="AB25" i="5"/>
  <c r="AC25" i="5"/>
  <c r="Y26" i="5"/>
  <c r="Z26" i="5"/>
  <c r="AA26" i="5"/>
  <c r="AB26" i="5"/>
  <c r="AC26" i="5"/>
  <c r="Y27" i="5"/>
  <c r="Z27" i="5"/>
  <c r="AA27" i="5"/>
  <c r="AB27" i="5"/>
  <c r="AC27" i="5"/>
  <c r="Y28" i="5"/>
  <c r="Z28" i="5"/>
  <c r="AA28" i="5"/>
  <c r="AB28" i="5"/>
  <c r="AC28" i="5"/>
  <c r="Y29" i="5"/>
  <c r="Z29" i="5"/>
  <c r="AA29" i="5"/>
  <c r="AB29" i="5"/>
  <c r="AC29" i="5"/>
  <c r="Y30" i="5"/>
  <c r="Z30" i="5"/>
  <c r="AA30" i="5"/>
  <c r="AB30" i="5"/>
  <c r="AC30" i="5"/>
  <c r="Y31" i="5"/>
  <c r="Z31" i="5"/>
  <c r="AA31" i="5"/>
  <c r="AB31" i="5"/>
  <c r="AC31" i="5"/>
  <c r="Y32" i="5"/>
  <c r="Z32" i="5"/>
  <c r="AA32" i="5"/>
  <c r="AB32" i="5"/>
  <c r="AC32" i="5"/>
  <c r="Y33" i="5"/>
  <c r="Z33" i="5"/>
  <c r="AA33" i="5"/>
  <c r="AB33" i="5"/>
  <c r="AC33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10" i="5"/>
  <c r="K104" i="5"/>
  <c r="J104" i="5"/>
  <c r="I104" i="5"/>
  <c r="H104" i="5"/>
  <c r="G104" i="5"/>
  <c r="F104" i="5"/>
  <c r="K103" i="5"/>
  <c r="J103" i="5"/>
  <c r="I103" i="5"/>
  <c r="H103" i="5"/>
  <c r="G103" i="5"/>
  <c r="F103" i="5"/>
  <c r="K102" i="5"/>
  <c r="J102" i="5"/>
  <c r="I102" i="5"/>
  <c r="H102" i="5"/>
  <c r="G102" i="5"/>
  <c r="F102" i="5"/>
  <c r="K101" i="5"/>
  <c r="J101" i="5"/>
  <c r="I101" i="5"/>
  <c r="H101" i="5"/>
  <c r="G101" i="5"/>
  <c r="F101" i="5"/>
  <c r="K100" i="5"/>
  <c r="J100" i="5"/>
  <c r="I100" i="5"/>
  <c r="H100" i="5"/>
  <c r="G100" i="5"/>
  <c r="F100" i="5"/>
  <c r="K99" i="5"/>
  <c r="J99" i="5"/>
  <c r="I99" i="5"/>
  <c r="H99" i="5"/>
  <c r="G99" i="5"/>
  <c r="F99" i="5"/>
  <c r="K98" i="5"/>
  <c r="J98" i="5"/>
  <c r="I98" i="5"/>
  <c r="H98" i="5"/>
  <c r="G98" i="5"/>
  <c r="F98" i="5"/>
  <c r="K97" i="5"/>
  <c r="J97" i="5"/>
  <c r="I97" i="5"/>
  <c r="H97" i="5"/>
  <c r="G97" i="5"/>
  <c r="F97" i="5"/>
  <c r="K96" i="5"/>
  <c r="J96" i="5"/>
  <c r="I96" i="5"/>
  <c r="H96" i="5"/>
  <c r="G96" i="5"/>
  <c r="F96" i="5"/>
  <c r="K95" i="5"/>
  <c r="J95" i="5"/>
  <c r="I95" i="5"/>
  <c r="H95" i="5"/>
  <c r="G95" i="5"/>
  <c r="F95" i="5"/>
  <c r="K94" i="5"/>
  <c r="J94" i="5"/>
  <c r="I94" i="5"/>
  <c r="H94" i="5"/>
  <c r="G94" i="5"/>
  <c r="F94" i="5"/>
  <c r="K93" i="5"/>
  <c r="J93" i="5"/>
  <c r="I93" i="5"/>
  <c r="H93" i="5"/>
  <c r="G93" i="5"/>
  <c r="F93" i="5"/>
  <c r="K92" i="5"/>
  <c r="J92" i="5"/>
  <c r="I92" i="5"/>
  <c r="H92" i="5"/>
  <c r="G92" i="5"/>
  <c r="F92" i="5"/>
  <c r="K91" i="5"/>
  <c r="J91" i="5"/>
  <c r="I91" i="5"/>
  <c r="H91" i="5"/>
  <c r="G91" i="5"/>
  <c r="F91" i="5"/>
  <c r="K90" i="5"/>
  <c r="J90" i="5"/>
  <c r="I90" i="5"/>
  <c r="H90" i="5"/>
  <c r="G90" i="5"/>
  <c r="F90" i="5"/>
  <c r="K89" i="5"/>
  <c r="J89" i="5"/>
  <c r="I89" i="5"/>
  <c r="H89" i="5"/>
  <c r="G89" i="5"/>
  <c r="F89" i="5"/>
  <c r="K88" i="5"/>
  <c r="J88" i="5"/>
  <c r="I88" i="5"/>
  <c r="H88" i="5"/>
  <c r="G88" i="5"/>
  <c r="F88" i="5"/>
  <c r="K87" i="5"/>
  <c r="J87" i="5"/>
  <c r="I87" i="5"/>
  <c r="H87" i="5"/>
  <c r="G87" i="5"/>
  <c r="F87" i="5"/>
  <c r="K86" i="5"/>
  <c r="J86" i="5"/>
  <c r="I86" i="5"/>
  <c r="H86" i="5"/>
  <c r="G86" i="5"/>
  <c r="F86" i="5"/>
  <c r="K85" i="5"/>
  <c r="J85" i="5"/>
  <c r="I85" i="5"/>
  <c r="H85" i="5"/>
  <c r="G85" i="5"/>
  <c r="F85" i="5"/>
  <c r="K82" i="5"/>
  <c r="J82" i="5"/>
  <c r="I82" i="5"/>
  <c r="H82" i="5"/>
  <c r="G82" i="5"/>
  <c r="F82" i="5"/>
  <c r="K81" i="5"/>
  <c r="J81" i="5"/>
  <c r="I81" i="5"/>
  <c r="H81" i="5"/>
  <c r="G81" i="5"/>
  <c r="F81" i="5"/>
  <c r="K80" i="5"/>
  <c r="J80" i="5"/>
  <c r="I80" i="5"/>
  <c r="H80" i="5"/>
  <c r="G80" i="5"/>
  <c r="F80" i="5"/>
  <c r="K79" i="5"/>
  <c r="J79" i="5"/>
  <c r="I79" i="5"/>
  <c r="H79" i="5"/>
  <c r="G79" i="5"/>
  <c r="F79" i="5"/>
  <c r="K78" i="5"/>
  <c r="J78" i="5"/>
  <c r="I78" i="5"/>
  <c r="H78" i="5"/>
  <c r="G78" i="5"/>
  <c r="F78" i="5"/>
  <c r="K77" i="5"/>
  <c r="J77" i="5"/>
  <c r="I77" i="5"/>
  <c r="H77" i="5"/>
  <c r="G77" i="5"/>
  <c r="F77" i="5"/>
  <c r="K76" i="5"/>
  <c r="J76" i="5"/>
  <c r="I76" i="5"/>
  <c r="H76" i="5"/>
  <c r="G76" i="5"/>
  <c r="F76" i="5"/>
  <c r="K75" i="5"/>
  <c r="J75" i="5"/>
  <c r="I75" i="5"/>
  <c r="H75" i="5"/>
  <c r="G75" i="5"/>
  <c r="F75" i="5"/>
  <c r="K74" i="5"/>
  <c r="J74" i="5"/>
  <c r="I74" i="5"/>
  <c r="H74" i="5"/>
  <c r="G74" i="5"/>
  <c r="F74" i="5"/>
  <c r="K73" i="5"/>
  <c r="J73" i="5"/>
  <c r="I73" i="5"/>
  <c r="H73" i="5"/>
  <c r="G73" i="5"/>
  <c r="F73" i="5"/>
  <c r="K72" i="5"/>
  <c r="J72" i="5"/>
  <c r="I72" i="5"/>
  <c r="H72" i="5"/>
  <c r="G72" i="5"/>
  <c r="F72" i="5"/>
  <c r="K71" i="5"/>
  <c r="J71" i="5"/>
  <c r="I71" i="5"/>
  <c r="H71" i="5"/>
  <c r="G71" i="5"/>
  <c r="F71" i="5"/>
  <c r="K70" i="5"/>
  <c r="J70" i="5"/>
  <c r="I70" i="5"/>
  <c r="H70" i="5"/>
  <c r="G70" i="5"/>
  <c r="F70" i="5"/>
  <c r="K69" i="5"/>
  <c r="J69" i="5"/>
  <c r="I69" i="5"/>
  <c r="H69" i="5"/>
  <c r="G69" i="5"/>
  <c r="F69" i="5"/>
  <c r="K68" i="5"/>
  <c r="J68" i="5"/>
  <c r="I68" i="5"/>
  <c r="H68" i="5"/>
  <c r="G68" i="5"/>
  <c r="F68" i="5"/>
  <c r="K67" i="5"/>
  <c r="J67" i="5"/>
  <c r="I67" i="5"/>
  <c r="H67" i="5"/>
  <c r="G67" i="5"/>
  <c r="F67" i="5"/>
  <c r="K66" i="5"/>
  <c r="J66" i="5"/>
  <c r="I66" i="5"/>
  <c r="H66" i="5"/>
  <c r="G66" i="5"/>
  <c r="F66" i="5"/>
  <c r="K65" i="5"/>
  <c r="J65" i="5"/>
  <c r="I65" i="5"/>
  <c r="H65" i="5"/>
  <c r="G65" i="5"/>
  <c r="F65" i="5"/>
  <c r="K64" i="5"/>
  <c r="J64" i="5"/>
  <c r="I64" i="5"/>
  <c r="H64" i="5"/>
  <c r="G64" i="5"/>
  <c r="F64" i="5"/>
  <c r="K63" i="5"/>
  <c r="J63" i="5"/>
  <c r="I63" i="5"/>
  <c r="H63" i="5"/>
  <c r="G63" i="5"/>
  <c r="F63" i="5"/>
  <c r="K60" i="5"/>
  <c r="J60" i="5"/>
  <c r="I60" i="5"/>
  <c r="H60" i="5"/>
  <c r="G60" i="5"/>
  <c r="F60" i="5"/>
  <c r="K59" i="5"/>
  <c r="J59" i="5"/>
  <c r="I59" i="5"/>
  <c r="H59" i="5"/>
  <c r="G59" i="5"/>
  <c r="F59" i="5"/>
  <c r="K58" i="5"/>
  <c r="J58" i="5"/>
  <c r="I58" i="5"/>
  <c r="H58" i="5"/>
  <c r="G58" i="5"/>
  <c r="F58" i="5"/>
  <c r="K57" i="5"/>
  <c r="J57" i="5"/>
  <c r="I57" i="5"/>
  <c r="H57" i="5"/>
  <c r="G57" i="5"/>
  <c r="F57" i="5"/>
  <c r="K56" i="5"/>
  <c r="J56" i="5"/>
  <c r="I56" i="5"/>
  <c r="H56" i="5"/>
  <c r="G56" i="5"/>
  <c r="F56" i="5"/>
  <c r="K55" i="5"/>
  <c r="J55" i="5"/>
  <c r="I55" i="5"/>
  <c r="H55" i="5"/>
  <c r="G55" i="5"/>
  <c r="F55" i="5"/>
  <c r="K54" i="5"/>
  <c r="J54" i="5"/>
  <c r="I54" i="5"/>
  <c r="H54" i="5"/>
  <c r="G54" i="5"/>
  <c r="F54" i="5"/>
  <c r="K53" i="5"/>
  <c r="J53" i="5"/>
  <c r="I53" i="5"/>
  <c r="H53" i="5"/>
  <c r="G53" i="5"/>
  <c r="F53" i="5"/>
  <c r="K52" i="5"/>
  <c r="J52" i="5"/>
  <c r="I52" i="5"/>
  <c r="H52" i="5"/>
  <c r="G52" i="5"/>
  <c r="F52" i="5"/>
  <c r="K51" i="5"/>
  <c r="J51" i="5"/>
  <c r="I51" i="5"/>
  <c r="H51" i="5"/>
  <c r="G51" i="5"/>
  <c r="F51" i="5"/>
  <c r="K50" i="5"/>
  <c r="J50" i="5"/>
  <c r="I50" i="5"/>
  <c r="H50" i="5"/>
  <c r="G50" i="5"/>
  <c r="F50" i="5"/>
  <c r="K49" i="5"/>
  <c r="J49" i="5"/>
  <c r="I49" i="5"/>
  <c r="H49" i="5"/>
  <c r="G49" i="5"/>
  <c r="F49" i="5"/>
  <c r="K48" i="5"/>
  <c r="J48" i="5"/>
  <c r="I48" i="5"/>
  <c r="H48" i="5"/>
  <c r="G48" i="5"/>
  <c r="F48" i="5"/>
  <c r="K47" i="5"/>
  <c r="J47" i="5"/>
  <c r="I47" i="5"/>
  <c r="H47" i="5"/>
  <c r="G47" i="5"/>
  <c r="F47" i="5"/>
  <c r="K46" i="5"/>
  <c r="J46" i="5"/>
  <c r="I46" i="5"/>
  <c r="H46" i="5"/>
  <c r="G46" i="5"/>
  <c r="F46" i="5"/>
  <c r="K45" i="5"/>
  <c r="J45" i="5"/>
  <c r="I45" i="5"/>
  <c r="H45" i="5"/>
  <c r="G45" i="5"/>
  <c r="F45" i="5"/>
  <c r="K44" i="5"/>
  <c r="J44" i="5"/>
  <c r="I44" i="5"/>
  <c r="H44" i="5"/>
  <c r="G44" i="5"/>
  <c r="F44" i="5"/>
  <c r="K43" i="5"/>
  <c r="J43" i="5"/>
  <c r="I43" i="5"/>
  <c r="H43" i="5"/>
  <c r="G43" i="5"/>
  <c r="F43" i="5"/>
  <c r="K42" i="5"/>
  <c r="J42" i="5"/>
  <c r="I42" i="5"/>
  <c r="H42" i="5"/>
  <c r="G42" i="5"/>
  <c r="F42" i="5"/>
  <c r="K41" i="5"/>
  <c r="J41" i="5"/>
  <c r="I41" i="5"/>
  <c r="H41" i="5"/>
  <c r="G41" i="5"/>
  <c r="F41" i="5"/>
  <c r="K40" i="5"/>
  <c r="J40" i="5"/>
  <c r="I40" i="5"/>
  <c r="H40" i="5"/>
  <c r="G40" i="5"/>
  <c r="F40" i="5"/>
  <c r="K39" i="5"/>
  <c r="J39" i="5"/>
  <c r="I39" i="5"/>
  <c r="H39" i="5"/>
  <c r="G39" i="5"/>
  <c r="F39" i="5"/>
  <c r="K38" i="5"/>
  <c r="J38" i="5"/>
  <c r="I38" i="5"/>
  <c r="H38" i="5"/>
  <c r="G38" i="5"/>
  <c r="F38" i="5"/>
  <c r="K37" i="5"/>
  <c r="J37" i="5"/>
  <c r="I37" i="5"/>
  <c r="H37" i="5"/>
  <c r="G37" i="5"/>
  <c r="F37" i="5"/>
  <c r="F38" i="4"/>
  <c r="F84" i="4"/>
  <c r="K53" i="4"/>
  <c r="G37" i="4"/>
  <c r="F36" i="4"/>
  <c r="K39" i="4"/>
  <c r="J39" i="4"/>
  <c r="I39" i="4"/>
  <c r="H39" i="4"/>
  <c r="G39" i="4"/>
  <c r="F39" i="4"/>
  <c r="K38" i="4"/>
  <c r="J38" i="4"/>
  <c r="I38" i="4"/>
  <c r="H38" i="4"/>
  <c r="G38" i="4"/>
  <c r="K37" i="4"/>
  <c r="J37" i="4"/>
  <c r="I37" i="4"/>
  <c r="H37" i="4"/>
  <c r="F37" i="4"/>
  <c r="K36" i="4"/>
  <c r="J36" i="4"/>
  <c r="I36" i="4"/>
  <c r="H36" i="4"/>
  <c r="G36" i="4"/>
  <c r="H43" i="4"/>
  <c r="O43" i="4" s="1"/>
  <c r="F41" i="4"/>
  <c r="M41" i="4" s="1"/>
  <c r="G41" i="4"/>
  <c r="N41" i="4" s="1"/>
  <c r="H41" i="4"/>
  <c r="O41" i="4" s="1"/>
  <c r="I41" i="4"/>
  <c r="P41" i="4" s="1"/>
  <c r="J41" i="4"/>
  <c r="Q41" i="4" s="1"/>
  <c r="K41" i="4"/>
  <c r="R41" i="4" s="1"/>
  <c r="F42" i="4"/>
  <c r="M42" i="4" s="1"/>
  <c r="G42" i="4"/>
  <c r="N42" i="4" s="1"/>
  <c r="H42" i="4"/>
  <c r="O42" i="4" s="1"/>
  <c r="I42" i="4"/>
  <c r="P42" i="4" s="1"/>
  <c r="J42" i="4"/>
  <c r="Q42" i="4" s="1"/>
  <c r="K42" i="4"/>
  <c r="R42" i="4" s="1"/>
  <c r="F43" i="4"/>
  <c r="M43" i="4" s="1"/>
  <c r="G43" i="4"/>
  <c r="N43" i="4" s="1"/>
  <c r="I43" i="4"/>
  <c r="P43" i="4" s="1"/>
  <c r="J43" i="4"/>
  <c r="Q43" i="4" s="1"/>
  <c r="K43" i="4"/>
  <c r="R43" i="4" s="1"/>
  <c r="F44" i="4"/>
  <c r="M44" i="4" s="1"/>
  <c r="G44" i="4"/>
  <c r="N44" i="4" s="1"/>
  <c r="H44" i="4"/>
  <c r="O44" i="4" s="1"/>
  <c r="I44" i="4"/>
  <c r="P44" i="4" s="1"/>
  <c r="J44" i="4"/>
  <c r="Q44" i="4" s="1"/>
  <c r="K44" i="4"/>
  <c r="R44" i="4" s="1"/>
  <c r="F45" i="4"/>
  <c r="M45" i="4" s="1"/>
  <c r="G45" i="4"/>
  <c r="N45" i="4" s="1"/>
  <c r="H45" i="4"/>
  <c r="O45" i="4" s="1"/>
  <c r="I45" i="4"/>
  <c r="P45" i="4" s="1"/>
  <c r="J45" i="4"/>
  <c r="Q45" i="4" s="1"/>
  <c r="K45" i="4"/>
  <c r="R45" i="4" s="1"/>
  <c r="F46" i="4"/>
  <c r="M46" i="4" s="1"/>
  <c r="G46" i="4"/>
  <c r="N46" i="4" s="1"/>
  <c r="H46" i="4"/>
  <c r="O46" i="4" s="1"/>
  <c r="I46" i="4"/>
  <c r="P46" i="4" s="1"/>
  <c r="J46" i="4"/>
  <c r="Q46" i="4" s="1"/>
  <c r="K46" i="4"/>
  <c r="R46" i="4" s="1"/>
  <c r="F47" i="4"/>
  <c r="M47" i="4" s="1"/>
  <c r="G47" i="4"/>
  <c r="N47" i="4" s="1"/>
  <c r="H47" i="4"/>
  <c r="O47" i="4" s="1"/>
  <c r="I47" i="4"/>
  <c r="P47" i="4" s="1"/>
  <c r="J47" i="4"/>
  <c r="Q47" i="4" s="1"/>
  <c r="K47" i="4"/>
  <c r="R47" i="4" s="1"/>
  <c r="F48" i="4"/>
  <c r="M48" i="4" s="1"/>
  <c r="G48" i="4"/>
  <c r="N48" i="4" s="1"/>
  <c r="H48" i="4"/>
  <c r="O48" i="4" s="1"/>
  <c r="I48" i="4"/>
  <c r="P48" i="4" s="1"/>
  <c r="J48" i="4"/>
  <c r="Q48" i="4" s="1"/>
  <c r="K48" i="4"/>
  <c r="R48" i="4" s="1"/>
  <c r="F49" i="4"/>
  <c r="M49" i="4" s="1"/>
  <c r="G49" i="4"/>
  <c r="N49" i="4" s="1"/>
  <c r="H49" i="4"/>
  <c r="O49" i="4" s="1"/>
  <c r="I49" i="4"/>
  <c r="P49" i="4" s="1"/>
  <c r="J49" i="4"/>
  <c r="Q49" i="4" s="1"/>
  <c r="K49" i="4"/>
  <c r="R49" i="4" s="1"/>
  <c r="F50" i="4"/>
  <c r="M50" i="4" s="1"/>
  <c r="G50" i="4"/>
  <c r="N50" i="4" s="1"/>
  <c r="H50" i="4"/>
  <c r="O50" i="4" s="1"/>
  <c r="I50" i="4"/>
  <c r="P50" i="4" s="1"/>
  <c r="J50" i="4"/>
  <c r="Q50" i="4" s="1"/>
  <c r="K50" i="4"/>
  <c r="R50" i="4" s="1"/>
  <c r="F51" i="4"/>
  <c r="M51" i="4" s="1"/>
  <c r="G51" i="4"/>
  <c r="N51" i="4" s="1"/>
  <c r="H51" i="4"/>
  <c r="O51" i="4" s="1"/>
  <c r="I51" i="4"/>
  <c r="P51" i="4" s="1"/>
  <c r="J51" i="4"/>
  <c r="Q51" i="4" s="1"/>
  <c r="K51" i="4"/>
  <c r="R51" i="4" s="1"/>
  <c r="F52" i="4"/>
  <c r="M52" i="4" s="1"/>
  <c r="G52" i="4"/>
  <c r="N52" i="4" s="1"/>
  <c r="H52" i="4"/>
  <c r="O52" i="4" s="1"/>
  <c r="I52" i="4"/>
  <c r="P52" i="4" s="1"/>
  <c r="J52" i="4"/>
  <c r="Q52" i="4" s="1"/>
  <c r="K52" i="4"/>
  <c r="R52" i="4" s="1"/>
  <c r="F53" i="4"/>
  <c r="M53" i="4" s="1"/>
  <c r="G53" i="4"/>
  <c r="N53" i="4" s="1"/>
  <c r="H53" i="4"/>
  <c r="O53" i="4" s="1"/>
  <c r="I53" i="4"/>
  <c r="P53" i="4" s="1"/>
  <c r="J53" i="4"/>
  <c r="Q53" i="4" s="1"/>
  <c r="F54" i="4"/>
  <c r="M54" i="4" s="1"/>
  <c r="G54" i="4"/>
  <c r="N54" i="4" s="1"/>
  <c r="H54" i="4"/>
  <c r="O54" i="4" s="1"/>
  <c r="I54" i="4"/>
  <c r="P54" i="4" s="1"/>
  <c r="J54" i="4"/>
  <c r="Q54" i="4" s="1"/>
  <c r="K54" i="4"/>
  <c r="R54" i="4" s="1"/>
  <c r="F55" i="4"/>
  <c r="M55" i="4" s="1"/>
  <c r="G55" i="4"/>
  <c r="N55" i="4" s="1"/>
  <c r="H55" i="4"/>
  <c r="O55" i="4" s="1"/>
  <c r="I55" i="4"/>
  <c r="P55" i="4" s="1"/>
  <c r="J55" i="4"/>
  <c r="Q55" i="4" s="1"/>
  <c r="K55" i="4"/>
  <c r="R55" i="4" s="1"/>
  <c r="F56" i="4"/>
  <c r="M56" i="4" s="1"/>
  <c r="G56" i="4"/>
  <c r="N56" i="4" s="1"/>
  <c r="H56" i="4"/>
  <c r="O56" i="4" s="1"/>
  <c r="I56" i="4"/>
  <c r="P56" i="4" s="1"/>
  <c r="J56" i="4"/>
  <c r="Q56" i="4" s="1"/>
  <c r="K56" i="4"/>
  <c r="R56" i="4" s="1"/>
  <c r="F57" i="4"/>
  <c r="M57" i="4" s="1"/>
  <c r="G57" i="4"/>
  <c r="N57" i="4" s="1"/>
  <c r="H57" i="4"/>
  <c r="O57" i="4" s="1"/>
  <c r="I57" i="4"/>
  <c r="P57" i="4" s="1"/>
  <c r="J57" i="4"/>
  <c r="Q57" i="4" s="1"/>
  <c r="K57" i="4"/>
  <c r="R57" i="4" s="1"/>
  <c r="F58" i="4"/>
  <c r="M58" i="4" s="1"/>
  <c r="G58" i="4"/>
  <c r="N58" i="4" s="1"/>
  <c r="H58" i="4"/>
  <c r="O58" i="4" s="1"/>
  <c r="I58" i="4"/>
  <c r="P58" i="4" s="1"/>
  <c r="J58" i="4"/>
  <c r="Q58" i="4" s="1"/>
  <c r="K58" i="4"/>
  <c r="R58" i="4" s="1"/>
  <c r="F59" i="4"/>
  <c r="M59" i="4" s="1"/>
  <c r="G59" i="4"/>
  <c r="N59" i="4" s="1"/>
  <c r="H59" i="4"/>
  <c r="O59" i="4" s="1"/>
  <c r="I59" i="4"/>
  <c r="P59" i="4" s="1"/>
  <c r="J59" i="4"/>
  <c r="Q59" i="4" s="1"/>
  <c r="K59" i="4"/>
  <c r="R59" i="4" s="1"/>
  <c r="G40" i="4"/>
  <c r="N40" i="4" s="1"/>
  <c r="H40" i="4"/>
  <c r="O40" i="4" s="1"/>
  <c r="I40" i="4"/>
  <c r="P40" i="4" s="1"/>
  <c r="J40" i="4"/>
  <c r="Q40" i="4" s="1"/>
  <c r="K40" i="4"/>
  <c r="R40" i="4" s="1"/>
  <c r="F40" i="4"/>
  <c r="M40" i="4" s="1"/>
  <c r="K103" i="4"/>
  <c r="J103" i="4"/>
  <c r="I103" i="4"/>
  <c r="H103" i="4"/>
  <c r="G103" i="4"/>
  <c r="F103" i="4"/>
  <c r="K102" i="4"/>
  <c r="J102" i="4"/>
  <c r="I102" i="4"/>
  <c r="H102" i="4"/>
  <c r="G102" i="4"/>
  <c r="F102" i="4"/>
  <c r="K101" i="4"/>
  <c r="J101" i="4"/>
  <c r="I101" i="4"/>
  <c r="H101" i="4"/>
  <c r="G101" i="4"/>
  <c r="F101" i="4"/>
  <c r="K100" i="4"/>
  <c r="J100" i="4"/>
  <c r="I100" i="4"/>
  <c r="H100" i="4"/>
  <c r="G100" i="4"/>
  <c r="F100" i="4"/>
  <c r="K99" i="4"/>
  <c r="J99" i="4"/>
  <c r="I99" i="4"/>
  <c r="H99" i="4"/>
  <c r="G99" i="4"/>
  <c r="F99" i="4"/>
  <c r="K98" i="4"/>
  <c r="J98" i="4"/>
  <c r="I98" i="4"/>
  <c r="H98" i="4"/>
  <c r="G98" i="4"/>
  <c r="F98" i="4"/>
  <c r="K97" i="4"/>
  <c r="J97" i="4"/>
  <c r="I97" i="4"/>
  <c r="H97" i="4"/>
  <c r="G97" i="4"/>
  <c r="F97" i="4"/>
  <c r="K96" i="4"/>
  <c r="J96" i="4"/>
  <c r="I96" i="4"/>
  <c r="H96" i="4"/>
  <c r="G96" i="4"/>
  <c r="F96" i="4"/>
  <c r="K95" i="4"/>
  <c r="J95" i="4"/>
  <c r="I95" i="4"/>
  <c r="H95" i="4"/>
  <c r="G95" i="4"/>
  <c r="F95" i="4"/>
  <c r="K94" i="4"/>
  <c r="J94" i="4"/>
  <c r="I94" i="4"/>
  <c r="H94" i="4"/>
  <c r="G94" i="4"/>
  <c r="F94" i="4"/>
  <c r="K93" i="4"/>
  <c r="J93" i="4"/>
  <c r="I93" i="4"/>
  <c r="H93" i="4"/>
  <c r="G93" i="4"/>
  <c r="F93" i="4"/>
  <c r="K92" i="4"/>
  <c r="J92" i="4"/>
  <c r="I92" i="4"/>
  <c r="H92" i="4"/>
  <c r="G92" i="4"/>
  <c r="F92" i="4"/>
  <c r="K91" i="4"/>
  <c r="J91" i="4"/>
  <c r="I91" i="4"/>
  <c r="H91" i="4"/>
  <c r="G91" i="4"/>
  <c r="F91" i="4"/>
  <c r="K90" i="4"/>
  <c r="J90" i="4"/>
  <c r="I90" i="4"/>
  <c r="H90" i="4"/>
  <c r="G90" i="4"/>
  <c r="F90" i="4"/>
  <c r="K89" i="4"/>
  <c r="J89" i="4"/>
  <c r="I89" i="4"/>
  <c r="H89" i="4"/>
  <c r="G89" i="4"/>
  <c r="F89" i="4"/>
  <c r="K88" i="4"/>
  <c r="J88" i="4"/>
  <c r="I88" i="4"/>
  <c r="H88" i="4"/>
  <c r="G88" i="4"/>
  <c r="F88" i="4"/>
  <c r="K87" i="4"/>
  <c r="J87" i="4"/>
  <c r="I87" i="4"/>
  <c r="H87" i="4"/>
  <c r="G87" i="4"/>
  <c r="F87" i="4"/>
  <c r="K86" i="4"/>
  <c r="J86" i="4"/>
  <c r="I86" i="4"/>
  <c r="H86" i="4"/>
  <c r="G86" i="4"/>
  <c r="F86" i="4"/>
  <c r="K85" i="4"/>
  <c r="J85" i="4"/>
  <c r="I85" i="4"/>
  <c r="H85" i="4"/>
  <c r="G85" i="4"/>
  <c r="F85" i="4"/>
  <c r="K84" i="4"/>
  <c r="J84" i="4"/>
  <c r="I84" i="4"/>
  <c r="H84" i="4"/>
  <c r="G84" i="4"/>
  <c r="K81" i="4"/>
  <c r="J81" i="4"/>
  <c r="I81" i="4"/>
  <c r="H81" i="4"/>
  <c r="G81" i="4"/>
  <c r="F81" i="4"/>
  <c r="K80" i="4"/>
  <c r="J80" i="4"/>
  <c r="I80" i="4"/>
  <c r="H80" i="4"/>
  <c r="G80" i="4"/>
  <c r="F80" i="4"/>
  <c r="K79" i="4"/>
  <c r="J79" i="4"/>
  <c r="I79" i="4"/>
  <c r="H79" i="4"/>
  <c r="G79" i="4"/>
  <c r="F79" i="4"/>
  <c r="K78" i="4"/>
  <c r="J78" i="4"/>
  <c r="I78" i="4"/>
  <c r="H78" i="4"/>
  <c r="G78" i="4"/>
  <c r="F78" i="4"/>
  <c r="K77" i="4"/>
  <c r="J77" i="4"/>
  <c r="I77" i="4"/>
  <c r="H77" i="4"/>
  <c r="G77" i="4"/>
  <c r="F77" i="4"/>
  <c r="K76" i="4"/>
  <c r="J76" i="4"/>
  <c r="I76" i="4"/>
  <c r="H76" i="4"/>
  <c r="G76" i="4"/>
  <c r="F76" i="4"/>
  <c r="K75" i="4"/>
  <c r="J75" i="4"/>
  <c r="I75" i="4"/>
  <c r="H75" i="4"/>
  <c r="G75" i="4"/>
  <c r="F75" i="4"/>
  <c r="K74" i="4"/>
  <c r="J74" i="4"/>
  <c r="I74" i="4"/>
  <c r="H74" i="4"/>
  <c r="G74" i="4"/>
  <c r="F74" i="4"/>
  <c r="K73" i="4"/>
  <c r="J73" i="4"/>
  <c r="I73" i="4"/>
  <c r="H73" i="4"/>
  <c r="G73" i="4"/>
  <c r="F73" i="4"/>
  <c r="K72" i="4"/>
  <c r="J72" i="4"/>
  <c r="I72" i="4"/>
  <c r="H72" i="4"/>
  <c r="G72" i="4"/>
  <c r="F72" i="4"/>
  <c r="K71" i="4"/>
  <c r="J71" i="4"/>
  <c r="I71" i="4"/>
  <c r="H71" i="4"/>
  <c r="G71" i="4"/>
  <c r="F71" i="4"/>
  <c r="K70" i="4"/>
  <c r="J70" i="4"/>
  <c r="I70" i="4"/>
  <c r="H70" i="4"/>
  <c r="G70" i="4"/>
  <c r="F70" i="4"/>
  <c r="K69" i="4"/>
  <c r="J69" i="4"/>
  <c r="I69" i="4"/>
  <c r="H69" i="4"/>
  <c r="G69" i="4"/>
  <c r="F69" i="4"/>
  <c r="K68" i="4"/>
  <c r="J68" i="4"/>
  <c r="I68" i="4"/>
  <c r="H68" i="4"/>
  <c r="G68" i="4"/>
  <c r="F68" i="4"/>
  <c r="K67" i="4"/>
  <c r="J67" i="4"/>
  <c r="I67" i="4"/>
  <c r="H67" i="4"/>
  <c r="G67" i="4"/>
  <c r="F67" i="4"/>
  <c r="K66" i="4"/>
  <c r="J66" i="4"/>
  <c r="I66" i="4"/>
  <c r="H66" i="4"/>
  <c r="G66" i="4"/>
  <c r="F66" i="4"/>
  <c r="K65" i="4"/>
  <c r="J65" i="4"/>
  <c r="I65" i="4"/>
  <c r="H65" i="4"/>
  <c r="G65" i="4"/>
  <c r="F65" i="4"/>
  <c r="K64" i="4"/>
  <c r="J64" i="4"/>
  <c r="I64" i="4"/>
  <c r="H64" i="4"/>
  <c r="G64" i="4"/>
  <c r="F64" i="4"/>
  <c r="K63" i="4"/>
  <c r="J63" i="4"/>
  <c r="I63" i="4"/>
  <c r="H63" i="4"/>
  <c r="G63" i="4"/>
  <c r="F63" i="4"/>
  <c r="K62" i="4"/>
  <c r="J62" i="4"/>
  <c r="I62" i="4"/>
  <c r="H62" i="4"/>
  <c r="G62" i="4"/>
  <c r="F62" i="4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G92" i="1"/>
  <c r="G112" i="1" s="1"/>
  <c r="F86" i="1"/>
  <c r="F106" i="1" s="1"/>
  <c r="G86" i="1"/>
  <c r="G106" i="1" s="1"/>
  <c r="H86" i="1"/>
  <c r="H106" i="1" s="1"/>
  <c r="I86" i="1"/>
  <c r="I106" i="1" s="1"/>
  <c r="J86" i="1"/>
  <c r="J106" i="1" s="1"/>
  <c r="K86" i="1"/>
  <c r="K106" i="1" s="1"/>
  <c r="F87" i="1"/>
  <c r="F107" i="1" s="1"/>
  <c r="G87" i="1"/>
  <c r="G107" i="1" s="1"/>
  <c r="H87" i="1"/>
  <c r="H107" i="1" s="1"/>
  <c r="I87" i="1"/>
  <c r="I107" i="1" s="1"/>
  <c r="J87" i="1"/>
  <c r="J107" i="1" s="1"/>
  <c r="K87" i="1"/>
  <c r="K107" i="1" s="1"/>
  <c r="F88" i="1"/>
  <c r="F108" i="1" s="1"/>
  <c r="G88" i="1"/>
  <c r="G108" i="1" s="1"/>
  <c r="H88" i="1"/>
  <c r="H108" i="1" s="1"/>
  <c r="I88" i="1"/>
  <c r="I108" i="1" s="1"/>
  <c r="J88" i="1"/>
  <c r="J108" i="1" s="1"/>
  <c r="K88" i="1"/>
  <c r="K108" i="1" s="1"/>
  <c r="F89" i="1"/>
  <c r="F109" i="1" s="1"/>
  <c r="G89" i="1"/>
  <c r="G109" i="1" s="1"/>
  <c r="H89" i="1"/>
  <c r="H109" i="1" s="1"/>
  <c r="I89" i="1"/>
  <c r="I109" i="1" s="1"/>
  <c r="J89" i="1"/>
  <c r="J109" i="1" s="1"/>
  <c r="K89" i="1"/>
  <c r="K109" i="1" s="1"/>
  <c r="F90" i="1"/>
  <c r="F110" i="1" s="1"/>
  <c r="G90" i="1"/>
  <c r="G110" i="1" s="1"/>
  <c r="H90" i="1"/>
  <c r="H110" i="1" s="1"/>
  <c r="I90" i="1"/>
  <c r="I110" i="1" s="1"/>
  <c r="J90" i="1"/>
  <c r="J110" i="1" s="1"/>
  <c r="K90" i="1"/>
  <c r="K110" i="1" s="1"/>
  <c r="F91" i="1"/>
  <c r="F111" i="1" s="1"/>
  <c r="G91" i="1"/>
  <c r="G111" i="1" s="1"/>
  <c r="H91" i="1"/>
  <c r="H111" i="1" s="1"/>
  <c r="I91" i="1"/>
  <c r="I111" i="1" s="1"/>
  <c r="J91" i="1"/>
  <c r="J111" i="1" s="1"/>
  <c r="K91" i="1"/>
  <c r="K111" i="1" s="1"/>
  <c r="F92" i="1"/>
  <c r="F112" i="1" s="1"/>
  <c r="H92" i="1"/>
  <c r="H112" i="1" s="1"/>
  <c r="I92" i="1"/>
  <c r="I112" i="1" s="1"/>
  <c r="J92" i="1"/>
  <c r="J112" i="1" s="1"/>
  <c r="K92" i="1"/>
  <c r="K112" i="1" s="1"/>
  <c r="F93" i="1"/>
  <c r="F113" i="1" s="1"/>
  <c r="G93" i="1"/>
  <c r="G113" i="1" s="1"/>
  <c r="H93" i="1"/>
  <c r="H113" i="1" s="1"/>
  <c r="I93" i="1"/>
  <c r="I113" i="1" s="1"/>
  <c r="J93" i="1"/>
  <c r="J113" i="1" s="1"/>
  <c r="K93" i="1"/>
  <c r="K113" i="1" s="1"/>
  <c r="F94" i="1"/>
  <c r="F114" i="1" s="1"/>
  <c r="G94" i="1"/>
  <c r="G114" i="1" s="1"/>
  <c r="H94" i="1"/>
  <c r="H114" i="1" s="1"/>
  <c r="I94" i="1"/>
  <c r="I114" i="1" s="1"/>
  <c r="J94" i="1"/>
  <c r="J114" i="1" s="1"/>
  <c r="K94" i="1"/>
  <c r="K114" i="1" s="1"/>
  <c r="F95" i="1"/>
  <c r="F115" i="1" s="1"/>
  <c r="G95" i="1"/>
  <c r="G115" i="1" s="1"/>
  <c r="H95" i="1"/>
  <c r="H115" i="1" s="1"/>
  <c r="I95" i="1"/>
  <c r="I115" i="1" s="1"/>
  <c r="J95" i="1"/>
  <c r="J115" i="1" s="1"/>
  <c r="K95" i="1"/>
  <c r="K115" i="1" s="1"/>
  <c r="F96" i="1"/>
  <c r="F116" i="1" s="1"/>
  <c r="G96" i="1"/>
  <c r="G116" i="1" s="1"/>
  <c r="H96" i="1"/>
  <c r="H116" i="1" s="1"/>
  <c r="I96" i="1"/>
  <c r="I116" i="1" s="1"/>
  <c r="J96" i="1"/>
  <c r="J116" i="1" s="1"/>
  <c r="K96" i="1"/>
  <c r="K116" i="1" s="1"/>
  <c r="G85" i="1"/>
  <c r="G105" i="1" s="1"/>
  <c r="H85" i="1"/>
  <c r="H105" i="1" s="1"/>
  <c r="I85" i="1"/>
  <c r="I105" i="1" s="1"/>
  <c r="J85" i="1"/>
  <c r="J105" i="1" s="1"/>
  <c r="K85" i="1"/>
  <c r="K105" i="1" s="1"/>
  <c r="F85" i="1"/>
  <c r="F105" i="1" s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E56" i="1"/>
  <c r="E57" i="1"/>
  <c r="E58" i="1"/>
  <c r="E59" i="1"/>
  <c r="E60" i="1"/>
  <c r="E61" i="1"/>
  <c r="E62" i="1"/>
  <c r="E55" i="1"/>
  <c r="F31" i="1"/>
  <c r="F32" i="1"/>
  <c r="F33" i="1"/>
  <c r="F34" i="1"/>
  <c r="F35" i="1"/>
  <c r="F36" i="1"/>
  <c r="F37" i="1"/>
  <c r="F38" i="1"/>
  <c r="G30" i="1"/>
  <c r="G31" i="1"/>
  <c r="G32" i="1"/>
  <c r="G33" i="1"/>
  <c r="G34" i="1"/>
  <c r="G35" i="1"/>
  <c r="G36" i="1"/>
  <c r="G37" i="1"/>
  <c r="G38" i="1"/>
  <c r="F39" i="1"/>
  <c r="G39" i="1" s="1"/>
  <c r="F40" i="1"/>
  <c r="G40" i="1" s="1"/>
  <c r="F41" i="1"/>
  <c r="G41" i="1" s="1"/>
  <c r="F42" i="1"/>
  <c r="G42" i="1" s="1"/>
  <c r="E42" i="1"/>
  <c r="E41" i="1"/>
  <c r="H41" i="1" s="1"/>
  <c r="E40" i="1"/>
  <c r="H40" i="1" s="1"/>
  <c r="E39" i="1"/>
  <c r="H39" i="1" s="1"/>
  <c r="E38" i="1"/>
  <c r="H38" i="1" s="1"/>
  <c r="E37" i="1"/>
  <c r="H37" i="1" s="1"/>
  <c r="E36" i="1"/>
  <c r="H36" i="1" s="1"/>
  <c r="E35" i="1"/>
  <c r="H35" i="1" s="1"/>
  <c r="E31" i="1"/>
  <c r="H31" i="1" s="1"/>
  <c r="E32" i="1"/>
  <c r="H32" i="1" s="1"/>
  <c r="E33" i="1"/>
  <c r="H33" i="1" s="1"/>
  <c r="E34" i="1"/>
  <c r="H34" i="1" s="1"/>
  <c r="E30" i="1"/>
  <c r="H30" i="1" s="1"/>
  <c r="D27" i="1"/>
  <c r="D26" i="1"/>
  <c r="D25" i="1"/>
  <c r="D24" i="1"/>
  <c r="E27" i="1"/>
  <c r="F27" i="1" s="1"/>
  <c r="E26" i="1"/>
  <c r="F26" i="1" s="1"/>
  <c r="E25" i="1"/>
  <c r="F25" i="1" s="1"/>
  <c r="E24" i="1"/>
  <c r="F24" i="1" s="1"/>
  <c r="E23" i="1"/>
  <c r="F23" i="1" s="1"/>
  <c r="D20" i="1"/>
  <c r="D19" i="1"/>
  <c r="D10" i="1"/>
  <c r="D11" i="1"/>
  <c r="D12" i="1"/>
  <c r="D13" i="1"/>
  <c r="D18" i="1"/>
  <c r="D17" i="1"/>
  <c r="E20" i="1"/>
  <c r="F20" i="1" s="1"/>
  <c r="E19" i="1"/>
  <c r="F19" i="1" s="1"/>
  <c r="E18" i="1"/>
  <c r="F18" i="1" s="1"/>
  <c r="E17" i="1"/>
  <c r="F17" i="1" s="1"/>
  <c r="E16" i="1"/>
  <c r="F16" i="1" s="1"/>
  <c r="E13" i="1"/>
  <c r="F13" i="1" s="1"/>
  <c r="E12" i="1"/>
  <c r="F12" i="1" s="1"/>
  <c r="E11" i="1"/>
  <c r="F11" i="1" s="1"/>
  <c r="E10" i="1"/>
  <c r="F10" i="1" s="1"/>
  <c r="E9" i="1"/>
  <c r="F9" i="1" s="1"/>
  <c r="E3" i="1"/>
  <c r="F3" i="1" s="1"/>
  <c r="E4" i="1"/>
  <c r="F4" i="1" s="1"/>
  <c r="E5" i="1"/>
  <c r="F5" i="1" s="1"/>
  <c r="E6" i="1"/>
  <c r="F6" i="1" s="1"/>
  <c r="E2" i="1"/>
  <c r="F2" i="1" s="1"/>
  <c r="AE97" i="7" l="1"/>
  <c r="AE102" i="7"/>
  <c r="AA59" i="8"/>
  <c r="AA42" i="8"/>
  <c r="Z60" i="8"/>
  <c r="Z58" i="8"/>
  <c r="Z61" i="8"/>
  <c r="Z62" i="8"/>
  <c r="Z53" i="8"/>
  <c r="Z43" i="8"/>
  <c r="Z47" i="8"/>
  <c r="Z37" i="8"/>
  <c r="Z38" i="8"/>
  <c r="Z36" i="8"/>
  <c r="Z46" i="8"/>
  <c r="Z48" i="8"/>
  <c r="Z34" i="8"/>
  <c r="O64" i="6"/>
  <c r="Z55" i="8"/>
  <c r="Z35" i="8"/>
  <c r="Z44" i="8"/>
  <c r="Z54" i="8"/>
  <c r="Z41" i="8"/>
  <c r="Z50" i="8"/>
  <c r="Z56" i="8"/>
  <c r="R53" i="4"/>
  <c r="X32" i="7"/>
  <c r="W32" i="7"/>
  <c r="X36" i="7"/>
  <c r="W36" i="7"/>
  <c r="X35" i="7"/>
  <c r="W35" i="7"/>
  <c r="X34" i="7"/>
  <c r="W34" i="7"/>
  <c r="W33" i="7"/>
  <c r="X37" i="7"/>
  <c r="W37" i="7"/>
  <c r="X41" i="7"/>
  <c r="W41" i="7"/>
  <c r="X40" i="7"/>
  <c r="W40" i="7"/>
  <c r="X39" i="7"/>
  <c r="W39" i="7"/>
  <c r="X38" i="7"/>
  <c r="W38" i="7"/>
  <c r="X42" i="7"/>
  <c r="W42" i="7"/>
  <c r="X46" i="7"/>
  <c r="W46" i="7"/>
  <c r="X45" i="7"/>
  <c r="W45" i="7"/>
  <c r="X44" i="7"/>
  <c r="W44" i="7"/>
  <c r="X43" i="7"/>
  <c r="W43" i="7"/>
  <c r="X47" i="7"/>
  <c r="W47" i="7"/>
  <c r="X51" i="7"/>
  <c r="W51" i="7"/>
  <c r="X50" i="7"/>
  <c r="W50" i="7"/>
  <c r="X49" i="7"/>
  <c r="W49" i="7"/>
  <c r="X48" i="7"/>
  <c r="W48" i="7"/>
  <c r="X52" i="7"/>
  <c r="W52" i="7"/>
  <c r="X56" i="7"/>
  <c r="W56" i="7"/>
  <c r="X55" i="7"/>
  <c r="W55" i="7"/>
  <c r="X54" i="7"/>
  <c r="W54" i="7"/>
  <c r="X53" i="7"/>
  <c r="W53" i="7"/>
  <c r="U42" i="6"/>
  <c r="V42" i="6"/>
  <c r="W42" i="6"/>
  <c r="X42" i="6"/>
  <c r="Y42" i="6"/>
  <c r="Z42" i="6"/>
  <c r="U43" i="6"/>
  <c r="V43" i="6"/>
  <c r="W43" i="6"/>
  <c r="X43" i="6"/>
  <c r="Y43" i="6"/>
  <c r="Z43" i="6"/>
  <c r="U44" i="6"/>
  <c r="V44" i="6"/>
  <c r="W44" i="6"/>
  <c r="X44" i="6"/>
  <c r="Y44" i="6"/>
  <c r="Z44" i="6"/>
  <c r="U45" i="6"/>
  <c r="V45" i="6"/>
  <c r="W45" i="6"/>
  <c r="X45" i="6"/>
  <c r="Y45" i="6"/>
  <c r="Z45" i="6"/>
  <c r="U46" i="6"/>
  <c r="V46" i="6"/>
  <c r="W46" i="6"/>
  <c r="X46" i="6"/>
  <c r="Y46" i="6"/>
  <c r="Z46" i="6"/>
  <c r="U47" i="6"/>
  <c r="V47" i="6"/>
  <c r="W47" i="6"/>
  <c r="X47" i="6"/>
  <c r="Y47" i="6"/>
  <c r="Z47" i="6"/>
  <c r="U48" i="6"/>
  <c r="V48" i="6"/>
  <c r="W48" i="6"/>
  <c r="X48" i="6"/>
  <c r="Y48" i="6"/>
  <c r="Z48" i="6"/>
  <c r="U49" i="6"/>
  <c r="V49" i="6"/>
  <c r="W49" i="6"/>
  <c r="X49" i="6"/>
  <c r="Y49" i="6"/>
  <c r="Z49" i="6"/>
  <c r="U50" i="6"/>
  <c r="V50" i="6"/>
  <c r="W50" i="6"/>
  <c r="X50" i="6"/>
  <c r="Y50" i="6"/>
  <c r="Z50" i="6"/>
  <c r="U51" i="6"/>
  <c r="V51" i="6"/>
  <c r="W51" i="6"/>
  <c r="X51" i="6"/>
  <c r="Y51" i="6"/>
  <c r="Z51" i="6"/>
  <c r="U52" i="6"/>
  <c r="V52" i="6"/>
  <c r="W52" i="6"/>
  <c r="X52" i="6"/>
  <c r="Y52" i="6"/>
  <c r="Z52" i="6"/>
  <c r="U53" i="6"/>
  <c r="V53" i="6"/>
  <c r="W53" i="6"/>
  <c r="X53" i="6"/>
  <c r="Y53" i="6"/>
  <c r="Z53" i="6"/>
  <c r="U54" i="6"/>
  <c r="V54" i="6"/>
  <c r="W54" i="6"/>
  <c r="X54" i="6"/>
  <c r="Y54" i="6"/>
  <c r="Z54" i="6"/>
  <c r="U55" i="6"/>
  <c r="V55" i="6"/>
  <c r="W55" i="6"/>
  <c r="X55" i="6"/>
  <c r="Y55" i="6"/>
  <c r="Z55" i="6"/>
  <c r="U56" i="6"/>
  <c r="V56" i="6"/>
  <c r="W56" i="6"/>
  <c r="X56" i="6"/>
  <c r="Y56" i="6"/>
  <c r="Z56" i="6"/>
  <c r="U57" i="6"/>
  <c r="V57" i="6"/>
  <c r="W57" i="6"/>
  <c r="X57" i="6"/>
  <c r="Y57" i="6"/>
  <c r="Z57" i="6"/>
  <c r="U58" i="6"/>
  <c r="V58" i="6"/>
  <c r="W58" i="6"/>
  <c r="X58" i="6"/>
  <c r="Y58" i="6"/>
  <c r="Z58" i="6"/>
  <c r="U59" i="6"/>
  <c r="V59" i="6"/>
  <c r="W59" i="6"/>
  <c r="X59" i="6"/>
  <c r="Y59" i="6"/>
  <c r="Z59" i="6"/>
  <c r="U60" i="6"/>
  <c r="V60" i="6"/>
  <c r="W60" i="6"/>
  <c r="X60" i="6"/>
  <c r="Y60" i="6"/>
  <c r="Z60" i="6"/>
  <c r="U61" i="6"/>
  <c r="V61" i="6"/>
  <c r="W61" i="6"/>
  <c r="X61" i="6"/>
  <c r="Y61" i="6"/>
  <c r="Z61" i="6"/>
  <c r="P53" i="5"/>
  <c r="M46" i="5"/>
  <c r="M41" i="5"/>
  <c r="N41" i="5"/>
  <c r="O41" i="5"/>
  <c r="P41" i="5"/>
  <c r="Q41" i="5"/>
  <c r="R41" i="5"/>
  <c r="M42" i="5"/>
  <c r="N42" i="5"/>
  <c r="O42" i="5"/>
  <c r="P42" i="5"/>
  <c r="Q42" i="5"/>
  <c r="R42" i="5"/>
  <c r="M43" i="5"/>
  <c r="N43" i="5"/>
  <c r="O43" i="5"/>
  <c r="P43" i="5"/>
  <c r="Q43" i="5"/>
  <c r="R43" i="5"/>
  <c r="M44" i="5"/>
  <c r="N44" i="5"/>
  <c r="O44" i="5"/>
  <c r="P44" i="5"/>
  <c r="Q44" i="5"/>
  <c r="R44" i="5"/>
  <c r="M45" i="5"/>
  <c r="N45" i="5"/>
  <c r="O45" i="5"/>
  <c r="P45" i="5"/>
  <c r="Q45" i="5"/>
  <c r="R45" i="5"/>
  <c r="N46" i="5"/>
  <c r="O46" i="5"/>
  <c r="P46" i="5"/>
  <c r="Q46" i="5"/>
  <c r="R46" i="5"/>
  <c r="M47" i="5"/>
  <c r="N47" i="5"/>
  <c r="O47" i="5"/>
  <c r="P47" i="5"/>
  <c r="Q47" i="5"/>
  <c r="R47" i="5"/>
  <c r="M48" i="5"/>
  <c r="N48" i="5"/>
  <c r="O48" i="5"/>
  <c r="P48" i="5"/>
  <c r="Q48" i="5"/>
  <c r="R48" i="5"/>
  <c r="M49" i="5"/>
  <c r="N49" i="5"/>
  <c r="O49" i="5"/>
  <c r="P49" i="5"/>
  <c r="Q49" i="5"/>
  <c r="R49" i="5"/>
  <c r="M50" i="5"/>
  <c r="N50" i="5"/>
  <c r="O50" i="5"/>
  <c r="P50" i="5"/>
  <c r="Q50" i="5"/>
  <c r="R50" i="5"/>
  <c r="M51" i="5"/>
  <c r="N51" i="5"/>
  <c r="O51" i="5"/>
  <c r="P51" i="5"/>
  <c r="Q51" i="5"/>
  <c r="R51" i="5"/>
  <c r="M52" i="5"/>
  <c r="N52" i="5"/>
  <c r="O52" i="5"/>
  <c r="P52" i="5"/>
  <c r="Q52" i="5"/>
  <c r="R52" i="5"/>
  <c r="M53" i="5"/>
  <c r="N53" i="5"/>
  <c r="O53" i="5"/>
  <c r="Q53" i="5"/>
  <c r="R53" i="5"/>
  <c r="M54" i="5"/>
  <c r="N54" i="5"/>
  <c r="O54" i="5"/>
  <c r="P54" i="5"/>
  <c r="Q54" i="5"/>
  <c r="R54" i="5"/>
  <c r="M55" i="5"/>
  <c r="N55" i="5"/>
  <c r="O55" i="5"/>
  <c r="P55" i="5"/>
  <c r="Q55" i="5"/>
  <c r="R55" i="5"/>
  <c r="M56" i="5"/>
  <c r="N56" i="5"/>
  <c r="O56" i="5"/>
  <c r="P56" i="5"/>
  <c r="Q56" i="5"/>
  <c r="R56" i="5"/>
  <c r="M57" i="5"/>
  <c r="N57" i="5"/>
  <c r="O57" i="5"/>
  <c r="P57" i="5"/>
  <c r="Q57" i="5"/>
  <c r="R57" i="5"/>
  <c r="M58" i="5"/>
  <c r="N58" i="5"/>
  <c r="O58" i="5"/>
  <c r="P58" i="5"/>
  <c r="Q58" i="5"/>
  <c r="R58" i="5"/>
  <c r="M59" i="5"/>
  <c r="N59" i="5"/>
  <c r="O59" i="5"/>
  <c r="P59" i="5"/>
  <c r="Q59" i="5"/>
  <c r="R59" i="5"/>
  <c r="M60" i="5"/>
  <c r="N60" i="5"/>
  <c r="O60" i="5"/>
  <c r="P60" i="5"/>
  <c r="Q60" i="5"/>
  <c r="R60" i="5"/>
  <c r="H42" i="1"/>
</calcChain>
</file>

<file path=xl/sharedStrings.xml><?xml version="1.0" encoding="utf-8"?>
<sst xmlns="http://schemas.openxmlformats.org/spreadsheetml/2006/main" count="682" uniqueCount="109">
  <si>
    <t>Code</t>
  </si>
  <si>
    <t>threads</t>
  </si>
  <si>
    <t>time</t>
  </si>
  <si>
    <t>SpeedUp</t>
  </si>
  <si>
    <t>Efficiency</t>
  </si>
  <si>
    <t>Serial</t>
  </si>
  <si>
    <t>OpenMP_locks</t>
  </si>
  <si>
    <t>OpenMP_noLock</t>
  </si>
  <si>
    <t>OpenMP_par_read_map</t>
  </si>
  <si>
    <t>processes</t>
  </si>
  <si>
    <t>MPI</t>
  </si>
  <si>
    <t>Processes</t>
  </si>
  <si>
    <t>Threads</t>
  </si>
  <si>
    <t>Total</t>
  </si>
  <si>
    <t>MPI_OpenMP_2x2</t>
  </si>
  <si>
    <t>MPI_OpenMP_4x2</t>
  </si>
  <si>
    <t>MPI_OpenMP_8x2</t>
  </si>
  <si>
    <t>MPI_OpenMP_16x2</t>
  </si>
  <si>
    <t>MPI_OpenMP_2x4</t>
  </si>
  <si>
    <t>MPI_OpenMP_4x4</t>
  </si>
  <si>
    <t>MPI_OpenMP_8x4</t>
  </si>
  <si>
    <t>MPI_OpenMP_16x4</t>
  </si>
  <si>
    <t>MPI_OpenMP_2x8</t>
  </si>
  <si>
    <t>MPI_OpenMP_4x8</t>
  </si>
  <si>
    <t>MPI_OpenMP_8x8</t>
  </si>
  <si>
    <t>MPI_OpenMP_16x8</t>
  </si>
  <si>
    <t>Serial time</t>
  </si>
  <si>
    <t>Num_files</t>
  </si>
  <si>
    <t xml:space="preserve"> Hash_size</t>
  </si>
  <si>
    <t xml:space="preserve"> Qfiles_time</t>
  </si>
  <si>
    <t xml:space="preserve"> Qlines_time</t>
  </si>
  <si>
    <t xml:space="preserve"> HashW_time</t>
  </si>
  <si>
    <t xml:space="preserve"> Reduce_time</t>
  </si>
  <si>
    <t xml:space="preserve"> Write_time</t>
  </si>
  <si>
    <t xml:space="preserve"> Total_time</t>
  </si>
  <si>
    <t xml:space="preserve"> </t>
  </si>
  <si>
    <t>Time per file (ms)</t>
  </si>
  <si>
    <t>Parallel Time</t>
  </si>
  <si>
    <t xml:space="preserve"> Num_Threads</t>
  </si>
  <si>
    <t>Comments</t>
  </si>
  <si>
    <t>With increasing number of files, the overall time is increasing.</t>
  </si>
  <si>
    <t>But looking at the time taken per thread per file below, there is actually a sliglt decrease in the time</t>
  </si>
  <si>
    <t>Major chunk of the processing time is due to the Hashing section</t>
  </si>
  <si>
    <t xml:space="preserve">The time taken to queue lines in files per thread per file is reducing very much with more threads. </t>
  </si>
  <si>
    <t>Time / file / thread (ms)</t>
  </si>
  <si>
    <t>Impl Comments</t>
  </si>
  <si>
    <t>There is a while loop to read files. Cant parallelize</t>
  </si>
  <si>
    <t>Total Time / file (ms) * Threads</t>
  </si>
  <si>
    <t>The total time taken for processing one file in ms is increasing as the number of threads are increasing.</t>
  </si>
  <si>
    <t>This denoted the inefficiency in parallelizing different parts of code</t>
  </si>
  <si>
    <t>Ideally, all these numbers for a specific sub task should remain constant</t>
  </si>
  <si>
    <t>Speedups</t>
  </si>
  <si>
    <t>The primary goal here is th have speedups for all sections except where not possible</t>
  </si>
  <si>
    <t>Q files, Q lines and Hash Words can all happen in parallel with appropriate locks</t>
  </si>
  <si>
    <t>Reduction has a good sppedup till 8 threads. But not after that. See if this can be improved</t>
  </si>
  <si>
    <t>There can be no improvement for write time section</t>
  </si>
  <si>
    <t>Time fraction for Parts</t>
  </si>
  <si>
    <t>The primary goal here should be to make the red timings go to a lighter shade of red. Towards green</t>
  </si>
  <si>
    <t>Low Priority</t>
  </si>
  <si>
    <t>Medium Priority</t>
  </si>
  <si>
    <t>High Priority</t>
  </si>
  <si>
    <t xml:space="preserve">Qfiles_time, There is a while loop to read files. Cant parallelize. Also, no improvement seen paralelizing repeat files. </t>
  </si>
  <si>
    <t>Qlines. While loop for the queue cant be effectively parallelized..</t>
  </si>
  <si>
    <t>Single Queue</t>
  </si>
  <si>
    <t>NUM Thread Queues</t>
  </si>
  <si>
    <t>NUM Thread Hashes</t>
  </si>
  <si>
    <t>Num Thread Reducers</t>
  </si>
  <si>
    <t>Very Inefficient</t>
  </si>
  <si>
    <t>Quing files has sped up. Mostly with critical section</t>
  </si>
  <si>
    <t xml:space="preserve">Quing lines has remained almost same even with single queue. </t>
  </si>
  <si>
    <t xml:space="preserve">Hashing has degraded.. </t>
  </si>
  <si>
    <t>Reduction time has improved..</t>
  </si>
  <si>
    <t>2 Threads</t>
  </si>
  <si>
    <t>4 Threads</t>
  </si>
  <si>
    <t>8 Threads</t>
  </si>
  <si>
    <t>16 Threads</t>
  </si>
  <si>
    <t>Type</t>
  </si>
  <si>
    <t>Parallel_2</t>
  </si>
  <si>
    <t>Parallel_4</t>
  </si>
  <si>
    <t>Parallel_8</t>
  </si>
  <si>
    <t>Parallel_16</t>
  </si>
  <si>
    <t>P_NF</t>
  </si>
  <si>
    <t>Num_Files</t>
  </si>
  <si>
    <t xml:space="preserve"> Num_Processes</t>
  </si>
  <si>
    <t xml:space="preserve"> FS_Time</t>
  </si>
  <si>
    <t xml:space="preserve"> Read_Map</t>
  </si>
  <si>
    <t xml:space="preserve"> Reduce</t>
  </si>
  <si>
    <t xml:space="preserve"> Write</t>
  </si>
  <si>
    <t xml:space="preserve"> Total</t>
  </si>
  <si>
    <t>(1/s - 1/p)/(1 - 1/p)</t>
  </si>
  <si>
    <t>Hash_size</t>
  </si>
  <si>
    <t>Num_Processes</t>
  </si>
  <si>
    <t>FS_Time</t>
  </si>
  <si>
    <t>Read</t>
  </si>
  <si>
    <t>Map</t>
  </si>
  <si>
    <t>Reduce</t>
  </si>
  <si>
    <t>Write</t>
  </si>
  <si>
    <t>Speedup</t>
  </si>
  <si>
    <t>e</t>
  </si>
  <si>
    <t>Read_Map</t>
  </si>
  <si>
    <t xml:space="preserve"> Par_Read_Map</t>
  </si>
  <si>
    <t>Local_Reduce</t>
  </si>
  <si>
    <t>Final_Reduce</t>
  </si>
  <si>
    <t>Map Speedup</t>
  </si>
  <si>
    <t>Read Speedup</t>
  </si>
  <si>
    <t>Reduce Speedup</t>
  </si>
  <si>
    <t>Tot_P</t>
  </si>
  <si>
    <t>Total Speedup</t>
  </si>
  <si>
    <t>e(Karp Flatt)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</si>
</sst>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Sheet1!$B$30:$B$42</c:f>
              <c:strCache>
                <c:ptCount val="13"/>
                <c:pt idx="0">
                  <c:v>Serial</c:v>
                </c:pt>
                <c:pt idx="1">
                  <c:v>MPI_OpenMP_2x2</c:v>
                </c:pt>
                <c:pt idx="2">
                  <c:v>MPI_OpenMP_4x2</c:v>
                </c:pt>
                <c:pt idx="3">
                  <c:v>MPI_OpenMP_8x2</c:v>
                </c:pt>
                <c:pt idx="4">
                  <c:v>MPI_OpenMP_16x2</c:v>
                </c:pt>
                <c:pt idx="5">
                  <c:v>MPI_OpenMP_2x4</c:v>
                </c:pt>
                <c:pt idx="6">
                  <c:v>MPI_OpenMP_4x4</c:v>
                </c:pt>
                <c:pt idx="7">
                  <c:v>MPI_OpenMP_8x4</c:v>
                </c:pt>
                <c:pt idx="8">
                  <c:v>MPI_OpenMP_16x4</c:v>
                </c:pt>
                <c:pt idx="9">
                  <c:v>MPI_OpenMP_2x8</c:v>
                </c:pt>
                <c:pt idx="10">
                  <c:v>MPI_OpenMP_4x8</c:v>
                </c:pt>
                <c:pt idx="11">
                  <c:v>MPI_OpenMP_8x8</c:v>
                </c:pt>
                <c:pt idx="12">
                  <c:v>MPI_OpenMP_16x8</c:v>
                </c:pt>
              </c:strCache>
            </c:strRef>
          </c:cat>
          <c:val>
            <c:numRef>
              <c:f>Sheet1!$F$30:$F$42</c:f>
              <c:numCache>
                <c:formatCode>0.00</c:formatCode>
                <c:ptCount val="13"/>
                <c:pt idx="0">
                  <c:v>4.68</c:v>
                </c:pt>
                <c:pt idx="1">
                  <c:v>3.1</c:v>
                </c:pt>
                <c:pt idx="2">
                  <c:v>1.4350000000000001</c:v>
                </c:pt>
                <c:pt idx="3">
                  <c:v>0.83</c:v>
                </c:pt>
                <c:pt idx="4">
                  <c:v>0.5</c:v>
                </c:pt>
                <c:pt idx="5">
                  <c:v>1.79</c:v>
                </c:pt>
                <c:pt idx="6">
                  <c:v>0.84289999999999998</c:v>
                </c:pt>
                <c:pt idx="7">
                  <c:v>0.61599999999999999</c:v>
                </c:pt>
                <c:pt idx="8">
                  <c:v>0.35599999999999998</c:v>
                </c:pt>
                <c:pt idx="9">
                  <c:v>1.002</c:v>
                </c:pt>
                <c:pt idx="10">
                  <c:v>0.53</c:v>
                </c:pt>
                <c:pt idx="11">
                  <c:v>0.38</c:v>
                </c:pt>
                <c:pt idx="12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0-4787-A521-83BC175F1171}"/>
            </c:ext>
          </c:extLst>
        </c:ser>
        <c:ser>
          <c:idx val="1"/>
          <c:order val="1"/>
          <c:tx>
            <c:strRef>
              <c:f>Sheet1!$G$29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Sheet1!$B$30:$B$42</c:f>
              <c:strCache>
                <c:ptCount val="13"/>
                <c:pt idx="0">
                  <c:v>Serial</c:v>
                </c:pt>
                <c:pt idx="1">
                  <c:v>MPI_OpenMP_2x2</c:v>
                </c:pt>
                <c:pt idx="2">
                  <c:v>MPI_OpenMP_4x2</c:v>
                </c:pt>
                <c:pt idx="3">
                  <c:v>MPI_OpenMP_8x2</c:v>
                </c:pt>
                <c:pt idx="4">
                  <c:v>MPI_OpenMP_16x2</c:v>
                </c:pt>
                <c:pt idx="5">
                  <c:v>MPI_OpenMP_2x4</c:v>
                </c:pt>
                <c:pt idx="6">
                  <c:v>MPI_OpenMP_4x4</c:v>
                </c:pt>
                <c:pt idx="7">
                  <c:v>MPI_OpenMP_8x4</c:v>
                </c:pt>
                <c:pt idx="8">
                  <c:v>MPI_OpenMP_16x4</c:v>
                </c:pt>
                <c:pt idx="9">
                  <c:v>MPI_OpenMP_2x8</c:v>
                </c:pt>
                <c:pt idx="10">
                  <c:v>MPI_OpenMP_4x8</c:v>
                </c:pt>
                <c:pt idx="11">
                  <c:v>MPI_OpenMP_8x8</c:v>
                </c:pt>
                <c:pt idx="12">
                  <c:v>MPI_OpenMP_16x8</c:v>
                </c:pt>
              </c:strCache>
            </c:strRef>
          </c:cat>
          <c:val>
            <c:numRef>
              <c:f>Sheet1!$G$30:$G$42</c:f>
              <c:numCache>
                <c:formatCode>0.00</c:formatCode>
                <c:ptCount val="13"/>
                <c:pt idx="0">
                  <c:v>1</c:v>
                </c:pt>
                <c:pt idx="1">
                  <c:v>1.5096774193548386</c:v>
                </c:pt>
                <c:pt idx="2">
                  <c:v>3.2613240418118465</c:v>
                </c:pt>
                <c:pt idx="3">
                  <c:v>5.6385542168674698</c:v>
                </c:pt>
                <c:pt idx="4">
                  <c:v>9.36</c:v>
                </c:pt>
                <c:pt idx="5">
                  <c:v>2.6145251396648042</c:v>
                </c:pt>
                <c:pt idx="6">
                  <c:v>5.5522600545734964</c:v>
                </c:pt>
                <c:pt idx="7">
                  <c:v>7.5974025974025974</c:v>
                </c:pt>
                <c:pt idx="8">
                  <c:v>13.146067415730338</c:v>
                </c:pt>
                <c:pt idx="9">
                  <c:v>4.6706586826347305</c:v>
                </c:pt>
                <c:pt idx="10">
                  <c:v>8.8301886792452819</c:v>
                </c:pt>
                <c:pt idx="11">
                  <c:v>12.315789473684209</c:v>
                </c:pt>
                <c:pt idx="12">
                  <c:v>16.537102473498233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0-4787-A521-83BC175F1171}"/>
            </c:ext>
          </c:extLst>
        </c:ser>
        <c:ser>
          <c:idx val="2"/>
          <c:order val="2"/>
          <c:tx>
            <c:strRef>
              <c:f>Sheet1!$H$29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Sheet1!$B$30:$B$42</c:f>
              <c:strCache>
                <c:ptCount val="13"/>
                <c:pt idx="0">
                  <c:v>Serial</c:v>
                </c:pt>
                <c:pt idx="1">
                  <c:v>MPI_OpenMP_2x2</c:v>
                </c:pt>
                <c:pt idx="2">
                  <c:v>MPI_OpenMP_4x2</c:v>
                </c:pt>
                <c:pt idx="3">
                  <c:v>MPI_OpenMP_8x2</c:v>
                </c:pt>
                <c:pt idx="4">
                  <c:v>MPI_OpenMP_16x2</c:v>
                </c:pt>
                <c:pt idx="5">
                  <c:v>MPI_OpenMP_2x4</c:v>
                </c:pt>
                <c:pt idx="6">
                  <c:v>MPI_OpenMP_4x4</c:v>
                </c:pt>
                <c:pt idx="7">
                  <c:v>MPI_OpenMP_8x4</c:v>
                </c:pt>
                <c:pt idx="8">
                  <c:v>MPI_OpenMP_16x4</c:v>
                </c:pt>
                <c:pt idx="9">
                  <c:v>MPI_OpenMP_2x8</c:v>
                </c:pt>
                <c:pt idx="10">
                  <c:v>MPI_OpenMP_4x8</c:v>
                </c:pt>
                <c:pt idx="11">
                  <c:v>MPI_OpenMP_8x8</c:v>
                </c:pt>
                <c:pt idx="12">
                  <c:v>MPI_OpenMP_16x8</c:v>
                </c:pt>
              </c:strCache>
            </c:strRef>
          </c:cat>
          <c:val>
            <c:numRef>
              <c:f>Sheet1!$H$30:$H$42</c:f>
              <c:numCache>
                <c:formatCode>0.00</c:formatCode>
                <c:ptCount val="13"/>
                <c:pt idx="0">
                  <c:v>1</c:v>
                </c:pt>
                <c:pt idx="1">
                  <c:v>0.37741935483870964</c:v>
                </c:pt>
                <c:pt idx="2">
                  <c:v>0.40766550522648082</c:v>
                </c:pt>
                <c:pt idx="3">
                  <c:v>0.35240963855421686</c:v>
                </c:pt>
                <c:pt idx="4">
                  <c:v>0.29249999999999998</c:v>
                </c:pt>
                <c:pt idx="5">
                  <c:v>0.32681564245810052</c:v>
                </c:pt>
                <c:pt idx="6">
                  <c:v>0.34701625341084352</c:v>
                </c:pt>
                <c:pt idx="7">
                  <c:v>0.23741883116883117</c:v>
                </c:pt>
                <c:pt idx="8">
                  <c:v>0.20540730337078653</c:v>
                </c:pt>
                <c:pt idx="9">
                  <c:v>0.29191616766467066</c:v>
                </c:pt>
                <c:pt idx="10">
                  <c:v>0.27594339622641506</c:v>
                </c:pt>
                <c:pt idx="11">
                  <c:v>0.19243421052631576</c:v>
                </c:pt>
                <c:pt idx="12">
                  <c:v>0.12919611307420495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80-4787-A521-83BC175F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856264"/>
        <c:axId val="1341559400"/>
      </c:lineChart>
      <c:catAx>
        <c:axId val="19738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59400"/>
        <c:crosses val="autoZero"/>
        <c:auto val="1"/>
        <c:lblAlgn val="ctr"/>
        <c:lblOffset val="100"/>
        <c:noMultiLvlLbl val="0"/>
      </c:catAx>
      <c:valAx>
        <c:axId val="13415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5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MPI Implementation w/o multithreading</a:t>
            </a:r>
          </a:p>
          <a:p>
            <a:pPr>
              <a:defRPr/>
            </a:pPr>
            <a:r>
              <a:rPr lang="en-US" sz="1400" b="0" i="0" u="none" strike="noStrike" cap="none" baseline="0">
                <a:effectLst/>
              </a:rPr>
              <a:t>Time vs. Read, Map (w/- local reduction), Total, Speedup, Efficiency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'mpi-timing'!$Q$31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'mpi-timing'!$L$32:$L$56</c:f>
              <c:strCache>
                <c:ptCount val="25"/>
                <c:pt idx="0">
                  <c:v>pnum_1|files_150</c:v>
                </c:pt>
                <c:pt idx="1">
                  <c:v>pnum_2|files_150</c:v>
                </c:pt>
                <c:pt idx="2">
                  <c:v>pnum_4|files_150</c:v>
                </c:pt>
                <c:pt idx="3">
                  <c:v>pnum_8|files_150</c:v>
                </c:pt>
                <c:pt idx="4">
                  <c:v>pnum_16|files_150</c:v>
                </c:pt>
                <c:pt idx="5">
                  <c:v>pnum_1|files_300</c:v>
                </c:pt>
                <c:pt idx="6">
                  <c:v>pnum_2|files_300</c:v>
                </c:pt>
                <c:pt idx="7">
                  <c:v>pnum_4|files_300</c:v>
                </c:pt>
                <c:pt idx="8">
                  <c:v>pnum_8|files_300</c:v>
                </c:pt>
                <c:pt idx="9">
                  <c:v>pnum_16|files_300</c:v>
                </c:pt>
                <c:pt idx="10">
                  <c:v>pnum_1|files_450</c:v>
                </c:pt>
                <c:pt idx="11">
                  <c:v>pnum_2|files_450</c:v>
                </c:pt>
                <c:pt idx="12">
                  <c:v>pnum_4|files_450</c:v>
                </c:pt>
                <c:pt idx="13">
                  <c:v>pnum_8|files_450</c:v>
                </c:pt>
                <c:pt idx="14">
                  <c:v>pnum_16|files_450</c:v>
                </c:pt>
                <c:pt idx="15">
                  <c:v>pnum_1|files_600</c:v>
                </c:pt>
                <c:pt idx="16">
                  <c:v>pnum_2|files_600</c:v>
                </c:pt>
                <c:pt idx="17">
                  <c:v>pnum_4|files_600</c:v>
                </c:pt>
                <c:pt idx="18">
                  <c:v>pnum_8|files_600</c:v>
                </c:pt>
                <c:pt idx="19">
                  <c:v>pnum_16|files_600</c:v>
                </c:pt>
                <c:pt idx="20">
                  <c:v>pnum_1|files_750</c:v>
                </c:pt>
                <c:pt idx="21">
                  <c:v>pnum_2|files_750</c:v>
                </c:pt>
                <c:pt idx="22">
                  <c:v>pnum_4|files_750</c:v>
                </c:pt>
                <c:pt idx="23">
                  <c:v>pnum_8|files_750</c:v>
                </c:pt>
                <c:pt idx="24">
                  <c:v>pnum_16|files_750</c:v>
                </c:pt>
              </c:strCache>
            </c:strRef>
          </c:cat>
          <c:val>
            <c:numRef>
              <c:f>'mpi-timing'!$Q$32:$Q$56</c:f>
              <c:numCache>
                <c:formatCode>0.00</c:formatCode>
                <c:ptCount val="25"/>
                <c:pt idx="0">
                  <c:v>0.57110000000000005</c:v>
                </c:pt>
                <c:pt idx="1">
                  <c:v>0.28220000000000001</c:v>
                </c:pt>
                <c:pt idx="2">
                  <c:v>0.14580000000000001</c:v>
                </c:pt>
                <c:pt idx="3">
                  <c:v>7.6700000000000004E-2</c:v>
                </c:pt>
                <c:pt idx="4">
                  <c:v>6.1199999999999997E-2</c:v>
                </c:pt>
                <c:pt idx="5">
                  <c:v>1.0921000000000001</c:v>
                </c:pt>
                <c:pt idx="6">
                  <c:v>0.51839999999999997</c:v>
                </c:pt>
                <c:pt idx="7">
                  <c:v>0.27989999999999998</c:v>
                </c:pt>
                <c:pt idx="8">
                  <c:v>0.1663</c:v>
                </c:pt>
                <c:pt idx="9">
                  <c:v>8.6400000000000005E-2</c:v>
                </c:pt>
                <c:pt idx="10">
                  <c:v>1.6108</c:v>
                </c:pt>
                <c:pt idx="11">
                  <c:v>0.78759999999999997</c:v>
                </c:pt>
                <c:pt idx="12">
                  <c:v>0.43120000000000003</c:v>
                </c:pt>
                <c:pt idx="13">
                  <c:v>0.2162</c:v>
                </c:pt>
                <c:pt idx="14">
                  <c:v>0.1172</c:v>
                </c:pt>
                <c:pt idx="15">
                  <c:v>2.1133000000000002</c:v>
                </c:pt>
                <c:pt idx="16">
                  <c:v>1.0448</c:v>
                </c:pt>
                <c:pt idx="17">
                  <c:v>0.55859999999999999</c:v>
                </c:pt>
                <c:pt idx="18">
                  <c:v>0.28000000000000003</c:v>
                </c:pt>
                <c:pt idx="19">
                  <c:v>0.15629999999999999</c:v>
                </c:pt>
                <c:pt idx="20">
                  <c:v>2.7061999999999999</c:v>
                </c:pt>
                <c:pt idx="21">
                  <c:v>1.3146</c:v>
                </c:pt>
                <c:pt idx="22">
                  <c:v>0.68879999999999997</c:v>
                </c:pt>
                <c:pt idx="23">
                  <c:v>0.35410000000000003</c:v>
                </c:pt>
                <c:pt idx="24">
                  <c:v>0.1898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4-D541-9670-884D972F2666}"/>
            </c:ext>
          </c:extLst>
        </c:ser>
        <c:ser>
          <c:idx val="1"/>
          <c:order val="1"/>
          <c:tx>
            <c:strRef>
              <c:f>'mpi-timing'!$R$31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'mpi-timing'!$L$32:$L$56</c:f>
              <c:strCache>
                <c:ptCount val="25"/>
                <c:pt idx="0">
                  <c:v>pnum_1|files_150</c:v>
                </c:pt>
                <c:pt idx="1">
                  <c:v>pnum_2|files_150</c:v>
                </c:pt>
                <c:pt idx="2">
                  <c:v>pnum_4|files_150</c:v>
                </c:pt>
                <c:pt idx="3">
                  <c:v>pnum_8|files_150</c:v>
                </c:pt>
                <c:pt idx="4">
                  <c:v>pnum_16|files_150</c:v>
                </c:pt>
                <c:pt idx="5">
                  <c:v>pnum_1|files_300</c:v>
                </c:pt>
                <c:pt idx="6">
                  <c:v>pnum_2|files_300</c:v>
                </c:pt>
                <c:pt idx="7">
                  <c:v>pnum_4|files_300</c:v>
                </c:pt>
                <c:pt idx="8">
                  <c:v>pnum_8|files_300</c:v>
                </c:pt>
                <c:pt idx="9">
                  <c:v>pnum_16|files_300</c:v>
                </c:pt>
                <c:pt idx="10">
                  <c:v>pnum_1|files_450</c:v>
                </c:pt>
                <c:pt idx="11">
                  <c:v>pnum_2|files_450</c:v>
                </c:pt>
                <c:pt idx="12">
                  <c:v>pnum_4|files_450</c:v>
                </c:pt>
                <c:pt idx="13">
                  <c:v>pnum_8|files_450</c:v>
                </c:pt>
                <c:pt idx="14">
                  <c:v>pnum_16|files_450</c:v>
                </c:pt>
                <c:pt idx="15">
                  <c:v>pnum_1|files_600</c:v>
                </c:pt>
                <c:pt idx="16">
                  <c:v>pnum_2|files_600</c:v>
                </c:pt>
                <c:pt idx="17">
                  <c:v>pnum_4|files_600</c:v>
                </c:pt>
                <c:pt idx="18">
                  <c:v>pnum_8|files_600</c:v>
                </c:pt>
                <c:pt idx="19">
                  <c:v>pnum_16|files_600</c:v>
                </c:pt>
                <c:pt idx="20">
                  <c:v>pnum_1|files_750</c:v>
                </c:pt>
                <c:pt idx="21">
                  <c:v>pnum_2|files_750</c:v>
                </c:pt>
                <c:pt idx="22">
                  <c:v>pnum_4|files_750</c:v>
                </c:pt>
                <c:pt idx="23">
                  <c:v>pnum_8|files_750</c:v>
                </c:pt>
                <c:pt idx="24">
                  <c:v>pnum_16|files_750</c:v>
                </c:pt>
              </c:strCache>
            </c:strRef>
          </c:cat>
          <c:val>
            <c:numRef>
              <c:f>'mpi-timing'!$R$32:$R$56</c:f>
              <c:numCache>
                <c:formatCode>0.00</c:formatCode>
                <c:ptCount val="25"/>
                <c:pt idx="0">
                  <c:v>4.0119999999999996</c:v>
                </c:pt>
                <c:pt idx="1">
                  <c:v>1.9861</c:v>
                </c:pt>
                <c:pt idx="2">
                  <c:v>1.0673999999999999</c:v>
                </c:pt>
                <c:pt idx="3">
                  <c:v>0.56269999999999998</c:v>
                </c:pt>
                <c:pt idx="4">
                  <c:v>0.3392</c:v>
                </c:pt>
                <c:pt idx="5">
                  <c:v>7.9409000000000001</c:v>
                </c:pt>
                <c:pt idx="6">
                  <c:v>4.0430999999999999</c:v>
                </c:pt>
                <c:pt idx="7">
                  <c:v>2.0914999999999999</c:v>
                </c:pt>
                <c:pt idx="8">
                  <c:v>1.1785000000000001</c:v>
                </c:pt>
                <c:pt idx="9">
                  <c:v>0.62939999999999996</c:v>
                </c:pt>
                <c:pt idx="10">
                  <c:v>11.8758</c:v>
                </c:pt>
                <c:pt idx="11">
                  <c:v>6.0023999999999997</c:v>
                </c:pt>
                <c:pt idx="12">
                  <c:v>3.1446999999999998</c:v>
                </c:pt>
                <c:pt idx="13">
                  <c:v>1.7850999999999999</c:v>
                </c:pt>
                <c:pt idx="14">
                  <c:v>0.96909999999999996</c:v>
                </c:pt>
                <c:pt idx="15">
                  <c:v>16.110199999999999</c:v>
                </c:pt>
                <c:pt idx="16">
                  <c:v>8.0184999999999995</c:v>
                </c:pt>
                <c:pt idx="17">
                  <c:v>4.4581</c:v>
                </c:pt>
                <c:pt idx="18">
                  <c:v>2.3456999999999999</c:v>
                </c:pt>
                <c:pt idx="19">
                  <c:v>1.343</c:v>
                </c:pt>
                <c:pt idx="20">
                  <c:v>19.904499999999999</c:v>
                </c:pt>
                <c:pt idx="21">
                  <c:v>10.0511</c:v>
                </c:pt>
                <c:pt idx="22">
                  <c:v>5.2582000000000004</c:v>
                </c:pt>
                <c:pt idx="23">
                  <c:v>3.0514999999999999</c:v>
                </c:pt>
                <c:pt idx="24">
                  <c:v>1.5501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4-D541-9670-884D972F2666}"/>
            </c:ext>
          </c:extLst>
        </c:ser>
        <c:ser>
          <c:idx val="2"/>
          <c:order val="2"/>
          <c:tx>
            <c:strRef>
              <c:f>'mpi-timing'!$U$31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'mpi-timing'!$L$32:$L$56</c:f>
              <c:strCache>
                <c:ptCount val="25"/>
                <c:pt idx="0">
                  <c:v>pnum_1|files_150</c:v>
                </c:pt>
                <c:pt idx="1">
                  <c:v>pnum_2|files_150</c:v>
                </c:pt>
                <c:pt idx="2">
                  <c:v>pnum_4|files_150</c:v>
                </c:pt>
                <c:pt idx="3">
                  <c:v>pnum_8|files_150</c:v>
                </c:pt>
                <c:pt idx="4">
                  <c:v>pnum_16|files_150</c:v>
                </c:pt>
                <c:pt idx="5">
                  <c:v>pnum_1|files_300</c:v>
                </c:pt>
                <c:pt idx="6">
                  <c:v>pnum_2|files_300</c:v>
                </c:pt>
                <c:pt idx="7">
                  <c:v>pnum_4|files_300</c:v>
                </c:pt>
                <c:pt idx="8">
                  <c:v>pnum_8|files_300</c:v>
                </c:pt>
                <c:pt idx="9">
                  <c:v>pnum_16|files_300</c:v>
                </c:pt>
                <c:pt idx="10">
                  <c:v>pnum_1|files_450</c:v>
                </c:pt>
                <c:pt idx="11">
                  <c:v>pnum_2|files_450</c:v>
                </c:pt>
                <c:pt idx="12">
                  <c:v>pnum_4|files_450</c:v>
                </c:pt>
                <c:pt idx="13">
                  <c:v>pnum_8|files_450</c:v>
                </c:pt>
                <c:pt idx="14">
                  <c:v>pnum_16|files_450</c:v>
                </c:pt>
                <c:pt idx="15">
                  <c:v>pnum_1|files_600</c:v>
                </c:pt>
                <c:pt idx="16">
                  <c:v>pnum_2|files_600</c:v>
                </c:pt>
                <c:pt idx="17">
                  <c:v>pnum_4|files_600</c:v>
                </c:pt>
                <c:pt idx="18">
                  <c:v>pnum_8|files_600</c:v>
                </c:pt>
                <c:pt idx="19">
                  <c:v>pnum_16|files_600</c:v>
                </c:pt>
                <c:pt idx="20">
                  <c:v>pnum_1|files_750</c:v>
                </c:pt>
                <c:pt idx="21">
                  <c:v>pnum_2|files_750</c:v>
                </c:pt>
                <c:pt idx="22">
                  <c:v>pnum_4|files_750</c:v>
                </c:pt>
                <c:pt idx="23">
                  <c:v>pnum_8|files_750</c:v>
                </c:pt>
                <c:pt idx="24">
                  <c:v>pnum_16|files_750</c:v>
                </c:pt>
              </c:strCache>
            </c:strRef>
          </c:cat>
          <c:val>
            <c:numRef>
              <c:f>'mpi-timing'!$U$32:$U$56</c:f>
              <c:numCache>
                <c:formatCode>0.00</c:formatCode>
                <c:ptCount val="25"/>
                <c:pt idx="0">
                  <c:v>4.7739000000000003</c:v>
                </c:pt>
                <c:pt idx="1">
                  <c:v>2.3532000000000002</c:v>
                </c:pt>
                <c:pt idx="2">
                  <c:v>1.339</c:v>
                </c:pt>
                <c:pt idx="3">
                  <c:v>0.72560000000000002</c:v>
                </c:pt>
                <c:pt idx="4">
                  <c:v>0.45800000000000002</c:v>
                </c:pt>
                <c:pt idx="5">
                  <c:v>9.4087999999999994</c:v>
                </c:pt>
                <c:pt idx="6">
                  <c:v>4.9185999999999996</c:v>
                </c:pt>
                <c:pt idx="7">
                  <c:v>2.4889999999999999</c:v>
                </c:pt>
                <c:pt idx="8">
                  <c:v>1.4281999999999999</c:v>
                </c:pt>
                <c:pt idx="9">
                  <c:v>0.80220000000000002</c:v>
                </c:pt>
                <c:pt idx="10">
                  <c:v>13.506500000000001</c:v>
                </c:pt>
                <c:pt idx="11">
                  <c:v>7.0490000000000004</c:v>
                </c:pt>
                <c:pt idx="12">
                  <c:v>3.7229000000000001</c:v>
                </c:pt>
                <c:pt idx="13">
                  <c:v>2.1265000000000001</c:v>
                </c:pt>
                <c:pt idx="14">
                  <c:v>1.2050000000000001</c:v>
                </c:pt>
                <c:pt idx="15">
                  <c:v>18.244599999999998</c:v>
                </c:pt>
                <c:pt idx="16">
                  <c:v>9.7454999999999998</c:v>
                </c:pt>
                <c:pt idx="17">
                  <c:v>5.2271000000000001</c:v>
                </c:pt>
                <c:pt idx="18">
                  <c:v>2.8001</c:v>
                </c:pt>
                <c:pt idx="19">
                  <c:v>1.6443000000000001</c:v>
                </c:pt>
                <c:pt idx="20">
                  <c:v>22.633600000000001</c:v>
                </c:pt>
                <c:pt idx="21">
                  <c:v>12.266999999999999</c:v>
                </c:pt>
                <c:pt idx="22">
                  <c:v>6.3722000000000003</c:v>
                </c:pt>
                <c:pt idx="23">
                  <c:v>3.6432000000000002</c:v>
                </c:pt>
                <c:pt idx="24">
                  <c:v>1.9354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4-D541-9670-884D972F2666}"/>
            </c:ext>
          </c:extLst>
        </c:ser>
        <c:ser>
          <c:idx val="3"/>
          <c:order val="3"/>
          <c:tx>
            <c:strRef>
              <c:f>'mpi-timing'!$V$31</c:f>
              <c:strCache>
                <c:ptCount val="1"/>
                <c:pt idx="0">
                  <c:v>Speedup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'mpi-timing'!$L$32:$L$56</c:f>
              <c:strCache>
                <c:ptCount val="25"/>
                <c:pt idx="0">
                  <c:v>pnum_1|files_150</c:v>
                </c:pt>
                <c:pt idx="1">
                  <c:v>pnum_2|files_150</c:v>
                </c:pt>
                <c:pt idx="2">
                  <c:v>pnum_4|files_150</c:v>
                </c:pt>
                <c:pt idx="3">
                  <c:v>pnum_8|files_150</c:v>
                </c:pt>
                <c:pt idx="4">
                  <c:v>pnum_16|files_150</c:v>
                </c:pt>
                <c:pt idx="5">
                  <c:v>pnum_1|files_300</c:v>
                </c:pt>
                <c:pt idx="6">
                  <c:v>pnum_2|files_300</c:v>
                </c:pt>
                <c:pt idx="7">
                  <c:v>pnum_4|files_300</c:v>
                </c:pt>
                <c:pt idx="8">
                  <c:v>pnum_8|files_300</c:v>
                </c:pt>
                <c:pt idx="9">
                  <c:v>pnum_16|files_300</c:v>
                </c:pt>
                <c:pt idx="10">
                  <c:v>pnum_1|files_450</c:v>
                </c:pt>
                <c:pt idx="11">
                  <c:v>pnum_2|files_450</c:v>
                </c:pt>
                <c:pt idx="12">
                  <c:v>pnum_4|files_450</c:v>
                </c:pt>
                <c:pt idx="13">
                  <c:v>pnum_8|files_450</c:v>
                </c:pt>
                <c:pt idx="14">
                  <c:v>pnum_16|files_450</c:v>
                </c:pt>
                <c:pt idx="15">
                  <c:v>pnum_1|files_600</c:v>
                </c:pt>
                <c:pt idx="16">
                  <c:v>pnum_2|files_600</c:v>
                </c:pt>
                <c:pt idx="17">
                  <c:v>pnum_4|files_600</c:v>
                </c:pt>
                <c:pt idx="18">
                  <c:v>pnum_8|files_600</c:v>
                </c:pt>
                <c:pt idx="19">
                  <c:v>pnum_16|files_600</c:v>
                </c:pt>
                <c:pt idx="20">
                  <c:v>pnum_1|files_750</c:v>
                </c:pt>
                <c:pt idx="21">
                  <c:v>pnum_2|files_750</c:v>
                </c:pt>
                <c:pt idx="22">
                  <c:v>pnum_4|files_750</c:v>
                </c:pt>
                <c:pt idx="23">
                  <c:v>pnum_8|files_750</c:v>
                </c:pt>
                <c:pt idx="24">
                  <c:v>pnum_16|files_750</c:v>
                </c:pt>
              </c:strCache>
            </c:strRef>
          </c:cat>
          <c:val>
            <c:numRef>
              <c:f>'mpi-timing'!$V$32:$V$56</c:f>
              <c:numCache>
                <c:formatCode>0.00</c:formatCode>
                <c:ptCount val="25"/>
                <c:pt idx="0">
                  <c:v>0.89566182785563164</c:v>
                </c:pt>
                <c:pt idx="1">
                  <c:v>1.8170151283358831</c:v>
                </c:pt>
                <c:pt idx="2">
                  <c:v>3.1932785660941003</c:v>
                </c:pt>
                <c:pt idx="3">
                  <c:v>5.8927783902976847</c:v>
                </c:pt>
                <c:pt idx="4">
                  <c:v>9.3358078602620083</c:v>
                </c:pt>
                <c:pt idx="5">
                  <c:v>0.86272425814131459</c:v>
                </c:pt>
                <c:pt idx="6">
                  <c:v>1.6503069979262395</c:v>
                </c:pt>
                <c:pt idx="7">
                  <c:v>3.2612294094013663</c:v>
                </c:pt>
                <c:pt idx="8">
                  <c:v>5.6835177146057978</c:v>
                </c:pt>
                <c:pt idx="9">
                  <c:v>10.118673647469459</c:v>
                </c:pt>
                <c:pt idx="10">
                  <c:v>0.89527264650353533</c:v>
                </c:pt>
                <c:pt idx="11">
                  <c:v>1.7154206270392964</c:v>
                </c:pt>
                <c:pt idx="12">
                  <c:v>3.2480055870423596</c:v>
                </c:pt>
                <c:pt idx="13">
                  <c:v>5.6863390547848578</c:v>
                </c:pt>
                <c:pt idx="14">
                  <c:v>10.034854771784232</c:v>
                </c:pt>
                <c:pt idx="15">
                  <c:v>0.95558685857733261</c:v>
                </c:pt>
                <c:pt idx="16">
                  <c:v>1.7889590067210508</c:v>
                </c:pt>
                <c:pt idx="17">
                  <c:v>3.3353676034512443</c:v>
                </c:pt>
                <c:pt idx="18">
                  <c:v>6.2263133459519304</c:v>
                </c:pt>
                <c:pt idx="19">
                  <c:v>10.602870522410752</c:v>
                </c:pt>
                <c:pt idx="20">
                  <c:v>0.89795701965219854</c:v>
                </c:pt>
                <c:pt idx="21">
                  <c:v>1.6568028042716232</c:v>
                </c:pt>
                <c:pt idx="22">
                  <c:v>3.18947930071247</c:v>
                </c:pt>
                <c:pt idx="23">
                  <c:v>5.5786122090469918</c:v>
                </c:pt>
                <c:pt idx="24">
                  <c:v>10.50118838483001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4-D541-9670-884D972F26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08114687"/>
        <c:axId val="1479120543"/>
      </c:lineChart>
      <c:lineChart>
        <c:grouping val="standard"/>
        <c:varyColors val="0"/>
        <c:ser>
          <c:idx val="4"/>
          <c:order val="4"/>
          <c:tx>
            <c:strRef>
              <c:f>'mpi-timing'!$W$31</c:f>
              <c:strCache>
                <c:ptCount val="1"/>
                <c:pt idx="0">
                  <c:v>Efficiency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'mpi-timing'!$L$32:$L$56</c:f>
              <c:strCache>
                <c:ptCount val="25"/>
                <c:pt idx="0">
                  <c:v>pnum_1|files_150</c:v>
                </c:pt>
                <c:pt idx="1">
                  <c:v>pnum_2|files_150</c:v>
                </c:pt>
                <c:pt idx="2">
                  <c:v>pnum_4|files_150</c:v>
                </c:pt>
                <c:pt idx="3">
                  <c:v>pnum_8|files_150</c:v>
                </c:pt>
                <c:pt idx="4">
                  <c:v>pnum_16|files_150</c:v>
                </c:pt>
                <c:pt idx="5">
                  <c:v>pnum_1|files_300</c:v>
                </c:pt>
                <c:pt idx="6">
                  <c:v>pnum_2|files_300</c:v>
                </c:pt>
                <c:pt idx="7">
                  <c:v>pnum_4|files_300</c:v>
                </c:pt>
                <c:pt idx="8">
                  <c:v>pnum_8|files_300</c:v>
                </c:pt>
                <c:pt idx="9">
                  <c:v>pnum_16|files_300</c:v>
                </c:pt>
                <c:pt idx="10">
                  <c:v>pnum_1|files_450</c:v>
                </c:pt>
                <c:pt idx="11">
                  <c:v>pnum_2|files_450</c:v>
                </c:pt>
                <c:pt idx="12">
                  <c:v>pnum_4|files_450</c:v>
                </c:pt>
                <c:pt idx="13">
                  <c:v>pnum_8|files_450</c:v>
                </c:pt>
                <c:pt idx="14">
                  <c:v>pnum_16|files_450</c:v>
                </c:pt>
                <c:pt idx="15">
                  <c:v>pnum_1|files_600</c:v>
                </c:pt>
                <c:pt idx="16">
                  <c:v>pnum_2|files_600</c:v>
                </c:pt>
                <c:pt idx="17">
                  <c:v>pnum_4|files_600</c:v>
                </c:pt>
                <c:pt idx="18">
                  <c:v>pnum_8|files_600</c:v>
                </c:pt>
                <c:pt idx="19">
                  <c:v>pnum_16|files_600</c:v>
                </c:pt>
                <c:pt idx="20">
                  <c:v>pnum_1|files_750</c:v>
                </c:pt>
                <c:pt idx="21">
                  <c:v>pnum_2|files_750</c:v>
                </c:pt>
                <c:pt idx="22">
                  <c:v>pnum_4|files_750</c:v>
                </c:pt>
                <c:pt idx="23">
                  <c:v>pnum_8|files_750</c:v>
                </c:pt>
                <c:pt idx="24">
                  <c:v>pnum_16|files_750</c:v>
                </c:pt>
              </c:strCache>
            </c:strRef>
          </c:cat>
          <c:val>
            <c:numRef>
              <c:f>'mpi-timing'!$W$32:$W$56</c:f>
              <c:numCache>
                <c:formatCode>0.00</c:formatCode>
                <c:ptCount val="25"/>
                <c:pt idx="0">
                  <c:v>0.89566182785563164</c:v>
                </c:pt>
                <c:pt idx="1">
                  <c:v>0.90850756416794154</c:v>
                </c:pt>
                <c:pt idx="2">
                  <c:v>0.79831964152352508</c:v>
                </c:pt>
                <c:pt idx="3">
                  <c:v>0.73659729878721059</c:v>
                </c:pt>
                <c:pt idx="4">
                  <c:v>0.58348799126637552</c:v>
                </c:pt>
                <c:pt idx="5">
                  <c:v>0.86272425814131459</c:v>
                </c:pt>
                <c:pt idx="6">
                  <c:v>0.82515349896311974</c:v>
                </c:pt>
                <c:pt idx="7">
                  <c:v>0.81530735235034157</c:v>
                </c:pt>
                <c:pt idx="8">
                  <c:v>0.71043971432572472</c:v>
                </c:pt>
                <c:pt idx="9">
                  <c:v>0.63241710296684117</c:v>
                </c:pt>
                <c:pt idx="10">
                  <c:v>0.89527264650353533</c:v>
                </c:pt>
                <c:pt idx="11">
                  <c:v>0.85771031351964822</c:v>
                </c:pt>
                <c:pt idx="12">
                  <c:v>0.81200139676058991</c:v>
                </c:pt>
                <c:pt idx="13">
                  <c:v>0.71079238184810722</c:v>
                </c:pt>
                <c:pt idx="14">
                  <c:v>0.62717842323651452</c:v>
                </c:pt>
                <c:pt idx="15">
                  <c:v>0.95558685857733261</c:v>
                </c:pt>
                <c:pt idx="16">
                  <c:v>0.8944795033605254</c:v>
                </c:pt>
                <c:pt idx="17">
                  <c:v>0.83384190086281107</c:v>
                </c:pt>
                <c:pt idx="18">
                  <c:v>0.7782891682439913</c:v>
                </c:pt>
                <c:pt idx="19">
                  <c:v>0.66267940765067201</c:v>
                </c:pt>
                <c:pt idx="20">
                  <c:v>0.89795701965219854</c:v>
                </c:pt>
                <c:pt idx="21">
                  <c:v>0.82840140213581159</c:v>
                </c:pt>
                <c:pt idx="22">
                  <c:v>0.7973698251781175</c:v>
                </c:pt>
                <c:pt idx="23">
                  <c:v>0.69732652613087398</c:v>
                </c:pt>
                <c:pt idx="24">
                  <c:v>0.65632427405187566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4-D541-9670-884D972F26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15544159"/>
        <c:axId val="1415308575"/>
      </c:lineChart>
      <c:catAx>
        <c:axId val="1408114687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20543"/>
        <c:crosses val="autoZero"/>
        <c:auto val="1"/>
        <c:lblAlgn val="ctr"/>
        <c:lblOffset val="100"/>
        <c:noMultiLvlLbl val="0"/>
      </c:catAx>
      <c:valAx>
        <c:axId val="1479120543"/>
        <c:scaling>
          <c:orientation val="minMax"/>
        </c:scaling>
        <c:delete val="0"/>
        <c:axPos val="l"/>
        <c:numFmt formatCode="#,##0.0" sourceLinked="0"/>
        <c:majorTickMark val="in"/>
        <c:minorTickMark val="in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4687"/>
        <c:crosses val="autoZero"/>
        <c:crossBetween val="between"/>
      </c:valAx>
      <c:valAx>
        <c:axId val="1415308575"/>
        <c:scaling>
          <c:orientation val="minMax"/>
          <c:max val="1.2"/>
          <c:min val="0"/>
        </c:scaling>
        <c:delete val="0"/>
        <c:axPos val="r"/>
        <c:numFmt formatCode="#,##0.00" sourceLinked="0"/>
        <c:majorTickMark val="in"/>
        <c:minorTickMark val="in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44159"/>
        <c:crosses val="max"/>
        <c:crossBetween val="between"/>
      </c:valAx>
      <c:catAx>
        <c:axId val="1415544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5308575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Implementation w/o multithreading</a:t>
            </a:r>
            <a:br>
              <a:rPr lang="en-US"/>
            </a:br>
            <a:r>
              <a:rPr lang="en-US"/>
              <a:t>Time Vs. File Sharing, Final Reduction between Processes and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'mpi-timing'!$S$31</c:f>
              <c:strCache>
                <c:ptCount val="1"/>
                <c:pt idx="0">
                  <c:v>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'mpi-timing'!$L$32:$L$56</c:f>
              <c:strCache>
                <c:ptCount val="25"/>
                <c:pt idx="0">
                  <c:v>pnum_1|files_150</c:v>
                </c:pt>
                <c:pt idx="1">
                  <c:v>pnum_2|files_150</c:v>
                </c:pt>
                <c:pt idx="2">
                  <c:v>pnum_4|files_150</c:v>
                </c:pt>
                <c:pt idx="3">
                  <c:v>pnum_8|files_150</c:v>
                </c:pt>
                <c:pt idx="4">
                  <c:v>pnum_16|files_150</c:v>
                </c:pt>
                <c:pt idx="5">
                  <c:v>pnum_1|files_300</c:v>
                </c:pt>
                <c:pt idx="6">
                  <c:v>pnum_2|files_300</c:v>
                </c:pt>
                <c:pt idx="7">
                  <c:v>pnum_4|files_300</c:v>
                </c:pt>
                <c:pt idx="8">
                  <c:v>pnum_8|files_300</c:v>
                </c:pt>
                <c:pt idx="9">
                  <c:v>pnum_16|files_300</c:v>
                </c:pt>
                <c:pt idx="10">
                  <c:v>pnum_1|files_450</c:v>
                </c:pt>
                <c:pt idx="11">
                  <c:v>pnum_2|files_450</c:v>
                </c:pt>
                <c:pt idx="12">
                  <c:v>pnum_4|files_450</c:v>
                </c:pt>
                <c:pt idx="13">
                  <c:v>pnum_8|files_450</c:v>
                </c:pt>
                <c:pt idx="14">
                  <c:v>pnum_16|files_450</c:v>
                </c:pt>
                <c:pt idx="15">
                  <c:v>pnum_1|files_600</c:v>
                </c:pt>
                <c:pt idx="16">
                  <c:v>pnum_2|files_600</c:v>
                </c:pt>
                <c:pt idx="17">
                  <c:v>pnum_4|files_600</c:v>
                </c:pt>
                <c:pt idx="18">
                  <c:v>pnum_8|files_600</c:v>
                </c:pt>
                <c:pt idx="19">
                  <c:v>pnum_16|files_600</c:v>
                </c:pt>
                <c:pt idx="20">
                  <c:v>pnum_1|files_750</c:v>
                </c:pt>
                <c:pt idx="21">
                  <c:v>pnum_2|files_750</c:v>
                </c:pt>
                <c:pt idx="22">
                  <c:v>pnum_4|files_750</c:v>
                </c:pt>
                <c:pt idx="23">
                  <c:v>pnum_8|files_750</c:v>
                </c:pt>
                <c:pt idx="24">
                  <c:v>pnum_16|files_750</c:v>
                </c:pt>
              </c:strCache>
            </c:strRef>
          </c:cat>
          <c:val>
            <c:numRef>
              <c:f>'mpi-timing'!$S$32:$S$56</c:f>
              <c:numCache>
                <c:formatCode>0.00</c:formatCode>
                <c:ptCount val="25"/>
                <c:pt idx="0">
                  <c:v>0.17399999999999999</c:v>
                </c:pt>
                <c:pt idx="1">
                  <c:v>7.6499999999999999E-2</c:v>
                </c:pt>
                <c:pt idx="2">
                  <c:v>0.1197</c:v>
                </c:pt>
                <c:pt idx="3">
                  <c:v>8.0699999999999994E-2</c:v>
                </c:pt>
                <c:pt idx="4">
                  <c:v>5.16E-2</c:v>
                </c:pt>
                <c:pt idx="5">
                  <c:v>0.35870000000000002</c:v>
                </c:pt>
                <c:pt idx="6">
                  <c:v>0.3468</c:v>
                </c:pt>
                <c:pt idx="7">
                  <c:v>0.1105</c:v>
                </c:pt>
                <c:pt idx="8">
                  <c:v>7.6799999999999993E-2</c:v>
                </c:pt>
                <c:pt idx="9">
                  <c:v>7.9500000000000001E-2</c:v>
                </c:pt>
                <c:pt idx="10">
                  <c:v>0</c:v>
                </c:pt>
                <c:pt idx="11">
                  <c:v>0.2482</c:v>
                </c:pt>
                <c:pt idx="12">
                  <c:v>0.13789999999999999</c:v>
                </c:pt>
                <c:pt idx="13">
                  <c:v>0.11650000000000001</c:v>
                </c:pt>
                <c:pt idx="14">
                  <c:v>0.1111</c:v>
                </c:pt>
                <c:pt idx="15">
                  <c:v>0</c:v>
                </c:pt>
                <c:pt idx="16">
                  <c:v>0.67090000000000005</c:v>
                </c:pt>
                <c:pt idx="17">
                  <c:v>0.20100000000000001</c:v>
                </c:pt>
                <c:pt idx="18">
                  <c:v>0.16439999999999999</c:v>
                </c:pt>
                <c:pt idx="19">
                  <c:v>0.13600000000000001</c:v>
                </c:pt>
                <c:pt idx="20">
                  <c:v>0</c:v>
                </c:pt>
                <c:pt idx="21">
                  <c:v>0.88829999999999998</c:v>
                </c:pt>
                <c:pt idx="22">
                  <c:v>0.41410000000000002</c:v>
                </c:pt>
                <c:pt idx="23">
                  <c:v>0.2281</c:v>
                </c:pt>
                <c:pt idx="24">
                  <c:v>0.18590000000000001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6-CF49-AF1D-3E31370803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23037135"/>
        <c:axId val="813061776"/>
      </c:lineChart>
      <c:lineChart>
        <c:grouping val="standard"/>
        <c:varyColors val="0"/>
        <c:ser>
          <c:idx val="0"/>
          <c:order val="0"/>
          <c:tx>
            <c:strRef>
              <c:f>'mpi-timing'!$P$31</c:f>
              <c:strCache>
                <c:ptCount val="1"/>
                <c:pt idx="0">
                  <c:v>FS_Time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'mpi-timing'!$L$32:$L$56</c:f>
              <c:strCache>
                <c:ptCount val="25"/>
                <c:pt idx="0">
                  <c:v>pnum_1|files_150</c:v>
                </c:pt>
                <c:pt idx="1">
                  <c:v>pnum_2|files_150</c:v>
                </c:pt>
                <c:pt idx="2">
                  <c:v>pnum_4|files_150</c:v>
                </c:pt>
                <c:pt idx="3">
                  <c:v>pnum_8|files_150</c:v>
                </c:pt>
                <c:pt idx="4">
                  <c:v>pnum_16|files_150</c:v>
                </c:pt>
                <c:pt idx="5">
                  <c:v>pnum_1|files_300</c:v>
                </c:pt>
                <c:pt idx="6">
                  <c:v>pnum_2|files_300</c:v>
                </c:pt>
                <c:pt idx="7">
                  <c:v>pnum_4|files_300</c:v>
                </c:pt>
                <c:pt idx="8">
                  <c:v>pnum_8|files_300</c:v>
                </c:pt>
                <c:pt idx="9">
                  <c:v>pnum_16|files_300</c:v>
                </c:pt>
                <c:pt idx="10">
                  <c:v>pnum_1|files_450</c:v>
                </c:pt>
                <c:pt idx="11">
                  <c:v>pnum_2|files_450</c:v>
                </c:pt>
                <c:pt idx="12">
                  <c:v>pnum_4|files_450</c:v>
                </c:pt>
                <c:pt idx="13">
                  <c:v>pnum_8|files_450</c:v>
                </c:pt>
                <c:pt idx="14">
                  <c:v>pnum_16|files_450</c:v>
                </c:pt>
                <c:pt idx="15">
                  <c:v>pnum_1|files_600</c:v>
                </c:pt>
                <c:pt idx="16">
                  <c:v>pnum_2|files_600</c:v>
                </c:pt>
                <c:pt idx="17">
                  <c:v>pnum_4|files_600</c:v>
                </c:pt>
                <c:pt idx="18">
                  <c:v>pnum_8|files_600</c:v>
                </c:pt>
                <c:pt idx="19">
                  <c:v>pnum_16|files_600</c:v>
                </c:pt>
                <c:pt idx="20">
                  <c:v>pnum_1|files_750</c:v>
                </c:pt>
                <c:pt idx="21">
                  <c:v>pnum_2|files_750</c:v>
                </c:pt>
                <c:pt idx="22">
                  <c:v>pnum_4|files_750</c:v>
                </c:pt>
                <c:pt idx="23">
                  <c:v>pnum_8|files_750</c:v>
                </c:pt>
                <c:pt idx="24">
                  <c:v>pnum_16|files_750</c:v>
                </c:pt>
              </c:strCache>
            </c:strRef>
          </c:cat>
          <c:val>
            <c:numRef>
              <c:f>'mpi-timing'!$P$32:$P$56</c:f>
              <c:numCache>
                <c:formatCode>0.00</c:formatCode>
                <c:ptCount val="25"/>
                <c:pt idx="0">
                  <c:v>2E-3</c:v>
                </c:pt>
                <c:pt idx="1">
                  <c:v>2.0999999999999999E-3</c:v>
                </c:pt>
                <c:pt idx="2">
                  <c:v>2.3E-3</c:v>
                </c:pt>
                <c:pt idx="3">
                  <c:v>2.3999999999999998E-3</c:v>
                </c:pt>
                <c:pt idx="4">
                  <c:v>4.7000000000000002E-3</c:v>
                </c:pt>
                <c:pt idx="5">
                  <c:v>3.0000000000000001E-3</c:v>
                </c:pt>
                <c:pt idx="6">
                  <c:v>3.2000000000000002E-3</c:v>
                </c:pt>
                <c:pt idx="7">
                  <c:v>3.2000000000000002E-3</c:v>
                </c:pt>
                <c:pt idx="8">
                  <c:v>3.8999999999999998E-3</c:v>
                </c:pt>
                <c:pt idx="9">
                  <c:v>5.4000000000000003E-3</c:v>
                </c:pt>
                <c:pt idx="10">
                  <c:v>3.8999999999999998E-3</c:v>
                </c:pt>
                <c:pt idx="11">
                  <c:v>4.0000000000000001E-3</c:v>
                </c:pt>
                <c:pt idx="12">
                  <c:v>4.7999999999999996E-3</c:v>
                </c:pt>
                <c:pt idx="13">
                  <c:v>6.1000000000000004E-3</c:v>
                </c:pt>
                <c:pt idx="14">
                  <c:v>6.1999999999999998E-3</c:v>
                </c:pt>
                <c:pt idx="15">
                  <c:v>4.4000000000000003E-3</c:v>
                </c:pt>
                <c:pt idx="16">
                  <c:v>4.7000000000000002E-3</c:v>
                </c:pt>
                <c:pt idx="17">
                  <c:v>4.8999999999999998E-3</c:v>
                </c:pt>
                <c:pt idx="18">
                  <c:v>7.3000000000000001E-3</c:v>
                </c:pt>
                <c:pt idx="19">
                  <c:v>7.4999999999999997E-3</c:v>
                </c:pt>
                <c:pt idx="20">
                  <c:v>5.4000000000000003E-3</c:v>
                </c:pt>
                <c:pt idx="21">
                  <c:v>5.8999999999999999E-3</c:v>
                </c:pt>
                <c:pt idx="22">
                  <c:v>7.0000000000000001E-3</c:v>
                </c:pt>
                <c:pt idx="23">
                  <c:v>6.4000000000000003E-3</c:v>
                </c:pt>
                <c:pt idx="24">
                  <c:v>8.2000000000000007E-3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6-CF49-AF1D-3E3137080392}"/>
            </c:ext>
          </c:extLst>
        </c:ser>
        <c:ser>
          <c:idx val="2"/>
          <c:order val="2"/>
          <c:tx>
            <c:strRef>
              <c:f>'mpi-timing'!$T$31</c:f>
              <c:strCache>
                <c:ptCount val="1"/>
                <c:pt idx="0">
                  <c:v>Write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'mpi-timing'!$L$32:$L$56</c:f>
              <c:strCache>
                <c:ptCount val="25"/>
                <c:pt idx="0">
                  <c:v>pnum_1|files_150</c:v>
                </c:pt>
                <c:pt idx="1">
                  <c:v>pnum_2|files_150</c:v>
                </c:pt>
                <c:pt idx="2">
                  <c:v>pnum_4|files_150</c:v>
                </c:pt>
                <c:pt idx="3">
                  <c:v>pnum_8|files_150</c:v>
                </c:pt>
                <c:pt idx="4">
                  <c:v>pnum_16|files_150</c:v>
                </c:pt>
                <c:pt idx="5">
                  <c:v>pnum_1|files_300</c:v>
                </c:pt>
                <c:pt idx="6">
                  <c:v>pnum_2|files_300</c:v>
                </c:pt>
                <c:pt idx="7">
                  <c:v>pnum_4|files_300</c:v>
                </c:pt>
                <c:pt idx="8">
                  <c:v>pnum_8|files_300</c:v>
                </c:pt>
                <c:pt idx="9">
                  <c:v>pnum_16|files_300</c:v>
                </c:pt>
                <c:pt idx="10">
                  <c:v>pnum_1|files_450</c:v>
                </c:pt>
                <c:pt idx="11">
                  <c:v>pnum_2|files_450</c:v>
                </c:pt>
                <c:pt idx="12">
                  <c:v>pnum_4|files_450</c:v>
                </c:pt>
                <c:pt idx="13">
                  <c:v>pnum_8|files_450</c:v>
                </c:pt>
                <c:pt idx="14">
                  <c:v>pnum_16|files_450</c:v>
                </c:pt>
                <c:pt idx="15">
                  <c:v>pnum_1|files_600</c:v>
                </c:pt>
                <c:pt idx="16">
                  <c:v>pnum_2|files_600</c:v>
                </c:pt>
                <c:pt idx="17">
                  <c:v>pnum_4|files_600</c:v>
                </c:pt>
                <c:pt idx="18">
                  <c:v>pnum_8|files_600</c:v>
                </c:pt>
                <c:pt idx="19">
                  <c:v>pnum_16|files_600</c:v>
                </c:pt>
                <c:pt idx="20">
                  <c:v>pnum_1|files_750</c:v>
                </c:pt>
                <c:pt idx="21">
                  <c:v>pnum_2|files_750</c:v>
                </c:pt>
                <c:pt idx="22">
                  <c:v>pnum_4|files_750</c:v>
                </c:pt>
                <c:pt idx="23">
                  <c:v>pnum_8|files_750</c:v>
                </c:pt>
                <c:pt idx="24">
                  <c:v>pnum_16|files_750</c:v>
                </c:pt>
              </c:strCache>
            </c:strRef>
          </c:cat>
          <c:val>
            <c:numRef>
              <c:f>'mpi-timing'!$T$32:$T$56</c:f>
              <c:numCache>
                <c:formatCode>0.00</c:formatCode>
                <c:ptCount val="25"/>
                <c:pt idx="0">
                  <c:v>1.47E-2</c:v>
                </c:pt>
                <c:pt idx="1">
                  <c:v>6.3E-3</c:v>
                </c:pt>
                <c:pt idx="2">
                  <c:v>3.7000000000000002E-3</c:v>
                </c:pt>
                <c:pt idx="3">
                  <c:v>3.0000000000000001E-3</c:v>
                </c:pt>
                <c:pt idx="4">
                  <c:v>1.2999999999999999E-3</c:v>
                </c:pt>
                <c:pt idx="5">
                  <c:v>1.41E-2</c:v>
                </c:pt>
                <c:pt idx="6">
                  <c:v>7.0000000000000001E-3</c:v>
                </c:pt>
                <c:pt idx="7">
                  <c:v>3.8E-3</c:v>
                </c:pt>
                <c:pt idx="8">
                  <c:v>2.7000000000000001E-3</c:v>
                </c:pt>
                <c:pt idx="9">
                  <c:v>1.5E-3</c:v>
                </c:pt>
                <c:pt idx="10">
                  <c:v>1.5900000000000001E-2</c:v>
                </c:pt>
                <c:pt idx="11">
                  <c:v>6.7999999999999996E-3</c:v>
                </c:pt>
                <c:pt idx="12">
                  <c:v>4.3E-3</c:v>
                </c:pt>
                <c:pt idx="13">
                  <c:v>2.7000000000000001E-3</c:v>
                </c:pt>
                <c:pt idx="14">
                  <c:v>1.4E-3</c:v>
                </c:pt>
                <c:pt idx="15">
                  <c:v>1.66E-2</c:v>
                </c:pt>
                <c:pt idx="16">
                  <c:v>6.7000000000000002E-3</c:v>
                </c:pt>
                <c:pt idx="17">
                  <c:v>4.4999999999999997E-3</c:v>
                </c:pt>
                <c:pt idx="18">
                  <c:v>2.7000000000000001E-3</c:v>
                </c:pt>
                <c:pt idx="19">
                  <c:v>1.4E-3</c:v>
                </c:pt>
                <c:pt idx="20">
                  <c:v>1.7299999999999999E-2</c:v>
                </c:pt>
                <c:pt idx="21">
                  <c:v>7.1000000000000004E-3</c:v>
                </c:pt>
                <c:pt idx="22">
                  <c:v>4.1000000000000003E-3</c:v>
                </c:pt>
                <c:pt idx="23">
                  <c:v>3.0999999999999999E-3</c:v>
                </c:pt>
                <c:pt idx="24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6-CF49-AF1D-3E31370803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293866207"/>
        <c:axId val="1744400191"/>
      </c:lineChart>
      <c:catAx>
        <c:axId val="142303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61776"/>
        <c:crosses val="autoZero"/>
        <c:auto val="1"/>
        <c:lblAlgn val="ctr"/>
        <c:lblOffset val="100"/>
        <c:noMultiLvlLbl val="0"/>
      </c:catAx>
      <c:valAx>
        <c:axId val="813061776"/>
        <c:scaling>
          <c:orientation val="minMax"/>
        </c:scaling>
        <c:delete val="0"/>
        <c:axPos val="l"/>
        <c:numFmt formatCode="0.00" sourceLinked="1"/>
        <c:majorTickMark val="in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37135"/>
        <c:crosses val="autoZero"/>
        <c:crossBetween val="between"/>
      </c:valAx>
      <c:valAx>
        <c:axId val="1744400191"/>
        <c:scaling>
          <c:orientation val="minMax"/>
        </c:scaling>
        <c:delete val="0"/>
        <c:axPos val="r"/>
        <c:numFmt formatCode="#,##0.0000" sourceLinked="0"/>
        <c:majorTickMark val="in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66207"/>
        <c:crosses val="max"/>
        <c:crossBetween val="between"/>
      </c:valAx>
      <c:catAx>
        <c:axId val="129386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4400191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'mpi-timing'!$Y$87</c:f>
              <c:strCache>
                <c:ptCount val="1"/>
                <c:pt idx="0">
                  <c:v> Read_Map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'mpi-timing'!$Q$154:$Q$197</c:f>
              <c:strCache>
                <c:ptCount val="44"/>
                <c:pt idx="0">
                  <c:v>p_1_t_per_p_1/files_600</c:v>
                </c:pt>
                <c:pt idx="1">
                  <c:v>p_1_t_per_p_2/files_600</c:v>
                </c:pt>
                <c:pt idx="2">
                  <c:v>p_1_t_per_p_4/files_600</c:v>
                </c:pt>
                <c:pt idx="3">
                  <c:v>p_1_t_per_p_8/files_600</c:v>
                </c:pt>
                <c:pt idx="4">
                  <c:v>p_1_t_per_p_16/files_600</c:v>
                </c:pt>
                <c:pt idx="5">
                  <c:v>p_2_t_per_p_1/files_600</c:v>
                </c:pt>
                <c:pt idx="6">
                  <c:v>p_2_t_per_p_2/files_600</c:v>
                </c:pt>
                <c:pt idx="7">
                  <c:v>p_2_t_per_p_4/files_600</c:v>
                </c:pt>
                <c:pt idx="8">
                  <c:v>p_2_t_per_p_8/files_600</c:v>
                </c:pt>
                <c:pt idx="9">
                  <c:v>p_2_t_per_p_16/files_600</c:v>
                </c:pt>
                <c:pt idx="10">
                  <c:v>p_4_t_per_p_1/files_600</c:v>
                </c:pt>
                <c:pt idx="11">
                  <c:v>p_4_t_per_p_2/files_600</c:v>
                </c:pt>
                <c:pt idx="12">
                  <c:v>p_4_t_per_p_4/files_600</c:v>
                </c:pt>
                <c:pt idx="13">
                  <c:v>p_4_t_per_p_8/files_600</c:v>
                </c:pt>
                <c:pt idx="14">
                  <c:v>p_4_t_per_p_16/files_600</c:v>
                </c:pt>
                <c:pt idx="15">
                  <c:v>p_8_t_per_p_1/files_600</c:v>
                </c:pt>
                <c:pt idx="16">
                  <c:v>p_8_t_per_p_2/files_600</c:v>
                </c:pt>
                <c:pt idx="17">
                  <c:v>p_8_t_per_p_4/files_600</c:v>
                </c:pt>
                <c:pt idx="18">
                  <c:v>p_8_t_per_p_8/files_600</c:v>
                </c:pt>
                <c:pt idx="19">
                  <c:v>p_16_t_per_p_1/files_600</c:v>
                </c:pt>
                <c:pt idx="20">
                  <c:v>p_16_t_per_p_2/files_600</c:v>
                </c:pt>
                <c:pt idx="21">
                  <c:v>p_16_t_per_p_4/files_600</c:v>
                </c:pt>
                <c:pt idx="22">
                  <c:v>p_1_t_per_p_1/files_750</c:v>
                </c:pt>
                <c:pt idx="23">
                  <c:v>p_1_t_per_p_2/files_750</c:v>
                </c:pt>
                <c:pt idx="24">
                  <c:v>p_1_t_per_p_4/files_750</c:v>
                </c:pt>
                <c:pt idx="25">
                  <c:v>p_1_t_per_p_8/files_750</c:v>
                </c:pt>
                <c:pt idx="26">
                  <c:v>p_1_t_per_p_16/files_750</c:v>
                </c:pt>
                <c:pt idx="27">
                  <c:v>p_2_t_per_p_1/files_750</c:v>
                </c:pt>
                <c:pt idx="28">
                  <c:v>p_2_t_per_p_2/files_750</c:v>
                </c:pt>
                <c:pt idx="29">
                  <c:v>p_2_t_per_p_4/files_750</c:v>
                </c:pt>
                <c:pt idx="30">
                  <c:v>p_2_t_per_p_8/files_750</c:v>
                </c:pt>
                <c:pt idx="31">
                  <c:v>p_2_t_per_p_16/files_750</c:v>
                </c:pt>
                <c:pt idx="32">
                  <c:v>p_4_t_per_p_1/files_750</c:v>
                </c:pt>
                <c:pt idx="33">
                  <c:v>p_4_t_per_p_2/files_750</c:v>
                </c:pt>
                <c:pt idx="34">
                  <c:v>p_4_t_per_p_4/files_750</c:v>
                </c:pt>
                <c:pt idx="35">
                  <c:v>p_4_t_per_p_8/files_750</c:v>
                </c:pt>
                <c:pt idx="36">
                  <c:v>p_4_t_per_p_16/files_750</c:v>
                </c:pt>
                <c:pt idx="37">
                  <c:v>p_8_t_per_p_1/files_750</c:v>
                </c:pt>
                <c:pt idx="38">
                  <c:v>p_8_t_per_p_2/files_750</c:v>
                </c:pt>
                <c:pt idx="39">
                  <c:v>p_8_t_per_p_4/files_750</c:v>
                </c:pt>
                <c:pt idx="40">
                  <c:v>p_8_t_per_p_8/files_750</c:v>
                </c:pt>
                <c:pt idx="41">
                  <c:v>p_16_t_per_p_1/files_750</c:v>
                </c:pt>
                <c:pt idx="42">
                  <c:v>p_16_t_per_p_2/files_750</c:v>
                </c:pt>
                <c:pt idx="43">
                  <c:v>p_16_t_per_p_4/files_750</c:v>
                </c:pt>
              </c:strCache>
            </c:strRef>
          </c:cat>
          <c:val>
            <c:numRef>
              <c:f>'mpi-timing'!$Y$154:$Y$197</c:f>
              <c:numCache>
                <c:formatCode>General</c:formatCode>
                <c:ptCount val="44"/>
                <c:pt idx="0">
                  <c:v>16.9649</c:v>
                </c:pt>
                <c:pt idx="1">
                  <c:v>15.9534</c:v>
                </c:pt>
                <c:pt idx="2">
                  <c:v>9.5105000000000004</c:v>
                </c:pt>
                <c:pt idx="3">
                  <c:v>5.6772</c:v>
                </c:pt>
                <c:pt idx="4">
                  <c:v>3.2997999999999998</c:v>
                </c:pt>
                <c:pt idx="5">
                  <c:v>8.3904999999999994</c:v>
                </c:pt>
                <c:pt idx="6">
                  <c:v>8.6281999999999996</c:v>
                </c:pt>
                <c:pt idx="7">
                  <c:v>4.8615000000000004</c:v>
                </c:pt>
                <c:pt idx="8">
                  <c:v>2.8132999999999999</c:v>
                </c:pt>
                <c:pt idx="9">
                  <c:v>1.7657</c:v>
                </c:pt>
                <c:pt idx="10">
                  <c:v>4.8680000000000003</c:v>
                </c:pt>
                <c:pt idx="11">
                  <c:v>3.8254999999999999</c:v>
                </c:pt>
                <c:pt idx="12">
                  <c:v>2.4834999999999998</c:v>
                </c:pt>
                <c:pt idx="13">
                  <c:v>1.4857</c:v>
                </c:pt>
                <c:pt idx="14">
                  <c:v>0.95430000000000004</c:v>
                </c:pt>
                <c:pt idx="15">
                  <c:v>2.3847</c:v>
                </c:pt>
                <c:pt idx="16">
                  <c:v>1.5467</c:v>
                </c:pt>
                <c:pt idx="17">
                  <c:v>0.97160000000000002</c:v>
                </c:pt>
                <c:pt idx="18">
                  <c:v>0.64659999999999995</c:v>
                </c:pt>
                <c:pt idx="19">
                  <c:v>1.5548</c:v>
                </c:pt>
                <c:pt idx="20">
                  <c:v>1.3264</c:v>
                </c:pt>
                <c:pt idx="21">
                  <c:v>0.77039999999999997</c:v>
                </c:pt>
                <c:pt idx="22">
                  <c:v>21.4908</c:v>
                </c:pt>
                <c:pt idx="23">
                  <c:v>20.835899999999999</c:v>
                </c:pt>
                <c:pt idx="24">
                  <c:v>12.0722</c:v>
                </c:pt>
                <c:pt idx="25">
                  <c:v>7.1266999999999996</c:v>
                </c:pt>
                <c:pt idx="26">
                  <c:v>4.1665999999999999</c:v>
                </c:pt>
                <c:pt idx="27">
                  <c:v>11.0877</c:v>
                </c:pt>
                <c:pt idx="28">
                  <c:v>10.3081</c:v>
                </c:pt>
                <c:pt idx="29">
                  <c:v>6.1543999999999999</c:v>
                </c:pt>
                <c:pt idx="30">
                  <c:v>3.6564000000000001</c:v>
                </c:pt>
                <c:pt idx="31">
                  <c:v>2.0929000000000002</c:v>
                </c:pt>
                <c:pt idx="32">
                  <c:v>5.6147999999999998</c:v>
                </c:pt>
                <c:pt idx="33">
                  <c:v>4.8804999999999996</c:v>
                </c:pt>
                <c:pt idx="34">
                  <c:v>3.1848000000000001</c:v>
                </c:pt>
                <c:pt idx="35">
                  <c:v>1.8262</c:v>
                </c:pt>
                <c:pt idx="36">
                  <c:v>1.2569999999999999</c:v>
                </c:pt>
                <c:pt idx="37">
                  <c:v>2.8357000000000001</c:v>
                </c:pt>
                <c:pt idx="38">
                  <c:v>1.9016</c:v>
                </c:pt>
                <c:pt idx="39">
                  <c:v>1.1906000000000001</c:v>
                </c:pt>
                <c:pt idx="40">
                  <c:v>0.80840000000000001</c:v>
                </c:pt>
                <c:pt idx="41">
                  <c:v>1.768</c:v>
                </c:pt>
                <c:pt idx="42">
                  <c:v>1.4841</c:v>
                </c:pt>
                <c:pt idx="43">
                  <c:v>0.99650000000000005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0-4B6B-AD45-F9E2F487FB90}"/>
            </c:ext>
          </c:extLst>
        </c:ser>
        <c:ser>
          <c:idx val="1"/>
          <c:order val="1"/>
          <c:tx>
            <c:strRef>
              <c:f>'mpi-timing'!$AC$87</c:f>
              <c:strCache>
                <c:ptCount val="1"/>
                <c:pt idx="0">
                  <c:v>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'mpi-timing'!$Q$154:$Q$197</c:f>
              <c:strCache>
                <c:ptCount val="44"/>
                <c:pt idx="0">
                  <c:v>p_1_t_per_p_1/files_600</c:v>
                </c:pt>
                <c:pt idx="1">
                  <c:v>p_1_t_per_p_2/files_600</c:v>
                </c:pt>
                <c:pt idx="2">
                  <c:v>p_1_t_per_p_4/files_600</c:v>
                </c:pt>
                <c:pt idx="3">
                  <c:v>p_1_t_per_p_8/files_600</c:v>
                </c:pt>
                <c:pt idx="4">
                  <c:v>p_1_t_per_p_16/files_600</c:v>
                </c:pt>
                <c:pt idx="5">
                  <c:v>p_2_t_per_p_1/files_600</c:v>
                </c:pt>
                <c:pt idx="6">
                  <c:v>p_2_t_per_p_2/files_600</c:v>
                </c:pt>
                <c:pt idx="7">
                  <c:v>p_2_t_per_p_4/files_600</c:v>
                </c:pt>
                <c:pt idx="8">
                  <c:v>p_2_t_per_p_8/files_600</c:v>
                </c:pt>
                <c:pt idx="9">
                  <c:v>p_2_t_per_p_16/files_600</c:v>
                </c:pt>
                <c:pt idx="10">
                  <c:v>p_4_t_per_p_1/files_600</c:v>
                </c:pt>
                <c:pt idx="11">
                  <c:v>p_4_t_per_p_2/files_600</c:v>
                </c:pt>
                <c:pt idx="12">
                  <c:v>p_4_t_per_p_4/files_600</c:v>
                </c:pt>
                <c:pt idx="13">
                  <c:v>p_4_t_per_p_8/files_600</c:v>
                </c:pt>
                <c:pt idx="14">
                  <c:v>p_4_t_per_p_16/files_600</c:v>
                </c:pt>
                <c:pt idx="15">
                  <c:v>p_8_t_per_p_1/files_600</c:v>
                </c:pt>
                <c:pt idx="16">
                  <c:v>p_8_t_per_p_2/files_600</c:v>
                </c:pt>
                <c:pt idx="17">
                  <c:v>p_8_t_per_p_4/files_600</c:v>
                </c:pt>
                <c:pt idx="18">
                  <c:v>p_8_t_per_p_8/files_600</c:v>
                </c:pt>
                <c:pt idx="19">
                  <c:v>p_16_t_per_p_1/files_600</c:v>
                </c:pt>
                <c:pt idx="20">
                  <c:v>p_16_t_per_p_2/files_600</c:v>
                </c:pt>
                <c:pt idx="21">
                  <c:v>p_16_t_per_p_4/files_600</c:v>
                </c:pt>
                <c:pt idx="22">
                  <c:v>p_1_t_per_p_1/files_750</c:v>
                </c:pt>
                <c:pt idx="23">
                  <c:v>p_1_t_per_p_2/files_750</c:v>
                </c:pt>
                <c:pt idx="24">
                  <c:v>p_1_t_per_p_4/files_750</c:v>
                </c:pt>
                <c:pt idx="25">
                  <c:v>p_1_t_per_p_8/files_750</c:v>
                </c:pt>
                <c:pt idx="26">
                  <c:v>p_1_t_per_p_16/files_750</c:v>
                </c:pt>
                <c:pt idx="27">
                  <c:v>p_2_t_per_p_1/files_750</c:v>
                </c:pt>
                <c:pt idx="28">
                  <c:v>p_2_t_per_p_2/files_750</c:v>
                </c:pt>
                <c:pt idx="29">
                  <c:v>p_2_t_per_p_4/files_750</c:v>
                </c:pt>
                <c:pt idx="30">
                  <c:v>p_2_t_per_p_8/files_750</c:v>
                </c:pt>
                <c:pt idx="31">
                  <c:v>p_2_t_per_p_16/files_750</c:v>
                </c:pt>
                <c:pt idx="32">
                  <c:v>p_4_t_per_p_1/files_750</c:v>
                </c:pt>
                <c:pt idx="33">
                  <c:v>p_4_t_per_p_2/files_750</c:v>
                </c:pt>
                <c:pt idx="34">
                  <c:v>p_4_t_per_p_4/files_750</c:v>
                </c:pt>
                <c:pt idx="35">
                  <c:v>p_4_t_per_p_8/files_750</c:v>
                </c:pt>
                <c:pt idx="36">
                  <c:v>p_4_t_per_p_16/files_750</c:v>
                </c:pt>
                <c:pt idx="37">
                  <c:v>p_8_t_per_p_1/files_750</c:v>
                </c:pt>
                <c:pt idx="38">
                  <c:v>p_8_t_per_p_2/files_750</c:v>
                </c:pt>
                <c:pt idx="39">
                  <c:v>p_8_t_per_p_4/files_750</c:v>
                </c:pt>
                <c:pt idx="40">
                  <c:v>p_8_t_per_p_8/files_750</c:v>
                </c:pt>
                <c:pt idx="41">
                  <c:v>p_16_t_per_p_1/files_750</c:v>
                </c:pt>
                <c:pt idx="42">
                  <c:v>p_16_t_per_p_2/files_750</c:v>
                </c:pt>
                <c:pt idx="43">
                  <c:v>p_16_t_per_p_4/files_750</c:v>
                </c:pt>
              </c:strCache>
            </c:strRef>
          </c:cat>
          <c:val>
            <c:numRef>
              <c:f>'mpi-timing'!$AC$154:$AC$197</c:f>
              <c:numCache>
                <c:formatCode>General</c:formatCode>
                <c:ptCount val="44"/>
                <c:pt idx="0">
                  <c:v>17.001000000000001</c:v>
                </c:pt>
                <c:pt idx="1">
                  <c:v>15.995799999999999</c:v>
                </c:pt>
                <c:pt idx="2">
                  <c:v>9.5518999999999998</c:v>
                </c:pt>
                <c:pt idx="3">
                  <c:v>5.7249999999999996</c:v>
                </c:pt>
                <c:pt idx="4">
                  <c:v>3.3521000000000001</c:v>
                </c:pt>
                <c:pt idx="5">
                  <c:v>8.4454999999999991</c:v>
                </c:pt>
                <c:pt idx="6">
                  <c:v>8.6979000000000006</c:v>
                </c:pt>
                <c:pt idx="7">
                  <c:v>4.9379999999999997</c:v>
                </c:pt>
                <c:pt idx="8">
                  <c:v>2.8769</c:v>
                </c:pt>
                <c:pt idx="9">
                  <c:v>1.8161</c:v>
                </c:pt>
                <c:pt idx="10">
                  <c:v>4.9212999999999996</c:v>
                </c:pt>
                <c:pt idx="11">
                  <c:v>3.8894000000000002</c:v>
                </c:pt>
                <c:pt idx="12">
                  <c:v>2.5562</c:v>
                </c:pt>
                <c:pt idx="13">
                  <c:v>1.5581</c:v>
                </c:pt>
                <c:pt idx="14">
                  <c:v>1.0833999999999999</c:v>
                </c:pt>
                <c:pt idx="15">
                  <c:v>2.4279999999999999</c:v>
                </c:pt>
                <c:pt idx="16">
                  <c:v>1.5962000000000001</c:v>
                </c:pt>
                <c:pt idx="17">
                  <c:v>1.0284</c:v>
                </c:pt>
                <c:pt idx="18">
                  <c:v>0.68610000000000004</c:v>
                </c:pt>
                <c:pt idx="19">
                  <c:v>1.6111</c:v>
                </c:pt>
                <c:pt idx="20">
                  <c:v>1.4085000000000001</c:v>
                </c:pt>
                <c:pt idx="21">
                  <c:v>0.83020000000000005</c:v>
                </c:pt>
                <c:pt idx="22">
                  <c:v>21.520399999999999</c:v>
                </c:pt>
                <c:pt idx="23">
                  <c:v>20.8782</c:v>
                </c:pt>
                <c:pt idx="24">
                  <c:v>12.1159</c:v>
                </c:pt>
                <c:pt idx="25">
                  <c:v>7.1773999999999996</c:v>
                </c:pt>
                <c:pt idx="26">
                  <c:v>4.2237</c:v>
                </c:pt>
                <c:pt idx="27">
                  <c:v>11.1454</c:v>
                </c:pt>
                <c:pt idx="28">
                  <c:v>10.3727</c:v>
                </c:pt>
                <c:pt idx="29">
                  <c:v>6.2279</c:v>
                </c:pt>
                <c:pt idx="30">
                  <c:v>3.7423000000000002</c:v>
                </c:pt>
                <c:pt idx="31">
                  <c:v>2.1497000000000002</c:v>
                </c:pt>
                <c:pt idx="32">
                  <c:v>5.6673</c:v>
                </c:pt>
                <c:pt idx="33">
                  <c:v>4.9393000000000002</c:v>
                </c:pt>
                <c:pt idx="34">
                  <c:v>3.2513000000000001</c:v>
                </c:pt>
                <c:pt idx="35">
                  <c:v>1.8960999999999999</c:v>
                </c:pt>
                <c:pt idx="36">
                  <c:v>1.3304</c:v>
                </c:pt>
                <c:pt idx="37">
                  <c:v>2.8839999999999999</c:v>
                </c:pt>
                <c:pt idx="38">
                  <c:v>1.9598</c:v>
                </c:pt>
                <c:pt idx="39">
                  <c:v>1.2468999999999999</c:v>
                </c:pt>
                <c:pt idx="40">
                  <c:v>0.85129999999999995</c:v>
                </c:pt>
                <c:pt idx="41">
                  <c:v>1.8378000000000001</c:v>
                </c:pt>
                <c:pt idx="42">
                  <c:v>1.5901000000000001</c:v>
                </c:pt>
                <c:pt idx="43">
                  <c:v>1.0707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0-4B6B-AD45-F9E2F487FB90}"/>
            </c:ext>
          </c:extLst>
        </c:ser>
        <c:ser>
          <c:idx val="2"/>
          <c:order val="2"/>
          <c:tx>
            <c:strRef>
              <c:f>'mpi-timing'!$AD$87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'mpi-timing'!$Q$154:$Q$197</c:f>
              <c:strCache>
                <c:ptCount val="44"/>
                <c:pt idx="0">
                  <c:v>p_1_t_per_p_1/files_600</c:v>
                </c:pt>
                <c:pt idx="1">
                  <c:v>p_1_t_per_p_2/files_600</c:v>
                </c:pt>
                <c:pt idx="2">
                  <c:v>p_1_t_per_p_4/files_600</c:v>
                </c:pt>
                <c:pt idx="3">
                  <c:v>p_1_t_per_p_8/files_600</c:v>
                </c:pt>
                <c:pt idx="4">
                  <c:v>p_1_t_per_p_16/files_600</c:v>
                </c:pt>
                <c:pt idx="5">
                  <c:v>p_2_t_per_p_1/files_600</c:v>
                </c:pt>
                <c:pt idx="6">
                  <c:v>p_2_t_per_p_2/files_600</c:v>
                </c:pt>
                <c:pt idx="7">
                  <c:v>p_2_t_per_p_4/files_600</c:v>
                </c:pt>
                <c:pt idx="8">
                  <c:v>p_2_t_per_p_8/files_600</c:v>
                </c:pt>
                <c:pt idx="9">
                  <c:v>p_2_t_per_p_16/files_600</c:v>
                </c:pt>
                <c:pt idx="10">
                  <c:v>p_4_t_per_p_1/files_600</c:v>
                </c:pt>
                <c:pt idx="11">
                  <c:v>p_4_t_per_p_2/files_600</c:v>
                </c:pt>
                <c:pt idx="12">
                  <c:v>p_4_t_per_p_4/files_600</c:v>
                </c:pt>
                <c:pt idx="13">
                  <c:v>p_4_t_per_p_8/files_600</c:v>
                </c:pt>
                <c:pt idx="14">
                  <c:v>p_4_t_per_p_16/files_600</c:v>
                </c:pt>
                <c:pt idx="15">
                  <c:v>p_8_t_per_p_1/files_600</c:v>
                </c:pt>
                <c:pt idx="16">
                  <c:v>p_8_t_per_p_2/files_600</c:v>
                </c:pt>
                <c:pt idx="17">
                  <c:v>p_8_t_per_p_4/files_600</c:v>
                </c:pt>
                <c:pt idx="18">
                  <c:v>p_8_t_per_p_8/files_600</c:v>
                </c:pt>
                <c:pt idx="19">
                  <c:v>p_16_t_per_p_1/files_600</c:v>
                </c:pt>
                <c:pt idx="20">
                  <c:v>p_16_t_per_p_2/files_600</c:v>
                </c:pt>
                <c:pt idx="21">
                  <c:v>p_16_t_per_p_4/files_600</c:v>
                </c:pt>
                <c:pt idx="22">
                  <c:v>p_1_t_per_p_1/files_750</c:v>
                </c:pt>
                <c:pt idx="23">
                  <c:v>p_1_t_per_p_2/files_750</c:v>
                </c:pt>
                <c:pt idx="24">
                  <c:v>p_1_t_per_p_4/files_750</c:v>
                </c:pt>
                <c:pt idx="25">
                  <c:v>p_1_t_per_p_8/files_750</c:v>
                </c:pt>
                <c:pt idx="26">
                  <c:v>p_1_t_per_p_16/files_750</c:v>
                </c:pt>
                <c:pt idx="27">
                  <c:v>p_2_t_per_p_1/files_750</c:v>
                </c:pt>
                <c:pt idx="28">
                  <c:v>p_2_t_per_p_2/files_750</c:v>
                </c:pt>
                <c:pt idx="29">
                  <c:v>p_2_t_per_p_4/files_750</c:v>
                </c:pt>
                <c:pt idx="30">
                  <c:v>p_2_t_per_p_8/files_750</c:v>
                </c:pt>
                <c:pt idx="31">
                  <c:v>p_2_t_per_p_16/files_750</c:v>
                </c:pt>
                <c:pt idx="32">
                  <c:v>p_4_t_per_p_1/files_750</c:v>
                </c:pt>
                <c:pt idx="33">
                  <c:v>p_4_t_per_p_2/files_750</c:v>
                </c:pt>
                <c:pt idx="34">
                  <c:v>p_4_t_per_p_4/files_750</c:v>
                </c:pt>
                <c:pt idx="35">
                  <c:v>p_4_t_per_p_8/files_750</c:v>
                </c:pt>
                <c:pt idx="36">
                  <c:v>p_4_t_per_p_16/files_750</c:v>
                </c:pt>
                <c:pt idx="37">
                  <c:v>p_8_t_per_p_1/files_750</c:v>
                </c:pt>
                <c:pt idx="38">
                  <c:v>p_8_t_per_p_2/files_750</c:v>
                </c:pt>
                <c:pt idx="39">
                  <c:v>p_8_t_per_p_4/files_750</c:v>
                </c:pt>
                <c:pt idx="40">
                  <c:v>p_8_t_per_p_8/files_750</c:v>
                </c:pt>
                <c:pt idx="41">
                  <c:v>p_16_t_per_p_1/files_750</c:v>
                </c:pt>
                <c:pt idx="42">
                  <c:v>p_16_t_per_p_2/files_750</c:v>
                </c:pt>
                <c:pt idx="43">
                  <c:v>p_16_t_per_p_4/files_750</c:v>
                </c:pt>
              </c:strCache>
            </c:strRef>
          </c:cat>
          <c:val>
            <c:numRef>
              <c:f>'mpi-timing'!$AD$154:$AD$197</c:f>
              <c:numCache>
                <c:formatCode>General</c:formatCode>
                <c:ptCount val="44"/>
                <c:pt idx="0">
                  <c:v>1.0254867360743485</c:v>
                </c:pt>
                <c:pt idx="1">
                  <c:v>1.0899298565873543</c:v>
                </c:pt>
                <c:pt idx="2">
                  <c:v>1.8252180194516274</c:v>
                </c:pt>
                <c:pt idx="3">
                  <c:v>3.045292576419214</c:v>
                </c:pt>
                <c:pt idx="4">
                  <c:v>5.2010083231407176</c:v>
                </c:pt>
                <c:pt idx="5">
                  <c:v>2.0643301166301584</c:v>
                </c:pt>
                <c:pt idx="6">
                  <c:v>2.0044263557870288</c:v>
                </c:pt>
                <c:pt idx="7">
                  <c:v>3.5306399351964362</c:v>
                </c:pt>
                <c:pt idx="8">
                  <c:v>6.060099412562133</c:v>
                </c:pt>
                <c:pt idx="9">
                  <c:v>9.5998568360773078</c:v>
                </c:pt>
                <c:pt idx="10">
                  <c:v>3.5426208522138465</c:v>
                </c:pt>
                <c:pt idx="11">
                  <c:v>4.4825165835347356</c:v>
                </c:pt>
                <c:pt idx="12">
                  <c:v>6.8203974649870904</c:v>
                </c:pt>
                <c:pt idx="13">
                  <c:v>11.1894615236506</c:v>
                </c:pt>
                <c:pt idx="14">
                  <c:v>16.092209710171684</c:v>
                </c:pt>
                <c:pt idx="15">
                  <c:v>7.1805189456342671</c:v>
                </c:pt>
                <c:pt idx="16">
                  <c:v>10.922378148101741</c:v>
                </c:pt>
                <c:pt idx="17">
                  <c:v>16.95283936211591</c:v>
                </c:pt>
                <c:pt idx="18">
                  <c:v>25.410727299227517</c:v>
                </c:pt>
                <c:pt idx="19">
                  <c:v>10.821364285270933</c:v>
                </c:pt>
                <c:pt idx="20">
                  <c:v>12.377919772807951</c:v>
                </c:pt>
                <c:pt idx="21">
                  <c:v>21.000120452902912</c:v>
                </c:pt>
                <c:pt idx="22">
                  <c:v>0.94440623780227151</c:v>
                </c:pt>
                <c:pt idx="23">
                  <c:v>0.97345556609286255</c:v>
                </c:pt>
                <c:pt idx="24">
                  <c:v>1.6774651491015939</c:v>
                </c:pt>
                <c:pt idx="25">
                  <c:v>2.8316660629197208</c:v>
                </c:pt>
                <c:pt idx="26">
                  <c:v>4.8118947841939539</c:v>
                </c:pt>
                <c:pt idx="27">
                  <c:v>1.8235325784628638</c:v>
                </c:pt>
                <c:pt idx="28">
                  <c:v>1.9593741263123392</c:v>
                </c:pt>
                <c:pt idx="29">
                  <c:v>3.2633793092374641</c:v>
                </c:pt>
                <c:pt idx="30">
                  <c:v>5.4308847500200415</c:v>
                </c:pt>
                <c:pt idx="31">
                  <c:v>9.4543424663906599</c:v>
                </c:pt>
                <c:pt idx="32">
                  <c:v>3.5861874261111994</c:v>
                </c:pt>
                <c:pt idx="33">
                  <c:v>4.11475310266637</c:v>
                </c:pt>
                <c:pt idx="34">
                  <c:v>6.251038046319934</c:v>
                </c:pt>
                <c:pt idx="35">
                  <c:v>10.718843942830022</c:v>
                </c:pt>
                <c:pt idx="36">
                  <c:v>15.276608538785329</c:v>
                </c:pt>
                <c:pt idx="37">
                  <c:v>7.0471567267683781</c:v>
                </c:pt>
                <c:pt idx="38">
                  <c:v>10.370445963873866</c:v>
                </c:pt>
                <c:pt idx="39">
                  <c:v>16.299623065201704</c:v>
                </c:pt>
                <c:pt idx="40">
                  <c:v>23.874074944202988</c:v>
                </c:pt>
                <c:pt idx="41">
                  <c:v>11.058874741538796</c:v>
                </c:pt>
                <c:pt idx="42">
                  <c:v>12.781586063769575</c:v>
                </c:pt>
                <c:pt idx="43">
                  <c:v>18.981974409264968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0-4B6B-AD45-F9E2F487FB90}"/>
            </c:ext>
          </c:extLst>
        </c:ser>
        <c:ser>
          <c:idx val="3"/>
          <c:order val="3"/>
          <c:tx>
            <c:strRef>
              <c:f>'mpi-timing'!$AE$87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'mpi-timing'!$Q$154:$Q$197</c:f>
              <c:strCache>
                <c:ptCount val="44"/>
                <c:pt idx="0">
                  <c:v>p_1_t_per_p_1/files_600</c:v>
                </c:pt>
                <c:pt idx="1">
                  <c:v>p_1_t_per_p_2/files_600</c:v>
                </c:pt>
                <c:pt idx="2">
                  <c:v>p_1_t_per_p_4/files_600</c:v>
                </c:pt>
                <c:pt idx="3">
                  <c:v>p_1_t_per_p_8/files_600</c:v>
                </c:pt>
                <c:pt idx="4">
                  <c:v>p_1_t_per_p_16/files_600</c:v>
                </c:pt>
                <c:pt idx="5">
                  <c:v>p_2_t_per_p_1/files_600</c:v>
                </c:pt>
                <c:pt idx="6">
                  <c:v>p_2_t_per_p_2/files_600</c:v>
                </c:pt>
                <c:pt idx="7">
                  <c:v>p_2_t_per_p_4/files_600</c:v>
                </c:pt>
                <c:pt idx="8">
                  <c:v>p_2_t_per_p_8/files_600</c:v>
                </c:pt>
                <c:pt idx="9">
                  <c:v>p_2_t_per_p_16/files_600</c:v>
                </c:pt>
                <c:pt idx="10">
                  <c:v>p_4_t_per_p_1/files_600</c:v>
                </c:pt>
                <c:pt idx="11">
                  <c:v>p_4_t_per_p_2/files_600</c:v>
                </c:pt>
                <c:pt idx="12">
                  <c:v>p_4_t_per_p_4/files_600</c:v>
                </c:pt>
                <c:pt idx="13">
                  <c:v>p_4_t_per_p_8/files_600</c:v>
                </c:pt>
                <c:pt idx="14">
                  <c:v>p_4_t_per_p_16/files_600</c:v>
                </c:pt>
                <c:pt idx="15">
                  <c:v>p_8_t_per_p_1/files_600</c:v>
                </c:pt>
                <c:pt idx="16">
                  <c:v>p_8_t_per_p_2/files_600</c:v>
                </c:pt>
                <c:pt idx="17">
                  <c:v>p_8_t_per_p_4/files_600</c:v>
                </c:pt>
                <c:pt idx="18">
                  <c:v>p_8_t_per_p_8/files_600</c:v>
                </c:pt>
                <c:pt idx="19">
                  <c:v>p_16_t_per_p_1/files_600</c:v>
                </c:pt>
                <c:pt idx="20">
                  <c:v>p_16_t_per_p_2/files_600</c:v>
                </c:pt>
                <c:pt idx="21">
                  <c:v>p_16_t_per_p_4/files_600</c:v>
                </c:pt>
                <c:pt idx="22">
                  <c:v>p_1_t_per_p_1/files_750</c:v>
                </c:pt>
                <c:pt idx="23">
                  <c:v>p_1_t_per_p_2/files_750</c:v>
                </c:pt>
                <c:pt idx="24">
                  <c:v>p_1_t_per_p_4/files_750</c:v>
                </c:pt>
                <c:pt idx="25">
                  <c:v>p_1_t_per_p_8/files_750</c:v>
                </c:pt>
                <c:pt idx="26">
                  <c:v>p_1_t_per_p_16/files_750</c:v>
                </c:pt>
                <c:pt idx="27">
                  <c:v>p_2_t_per_p_1/files_750</c:v>
                </c:pt>
                <c:pt idx="28">
                  <c:v>p_2_t_per_p_2/files_750</c:v>
                </c:pt>
                <c:pt idx="29">
                  <c:v>p_2_t_per_p_4/files_750</c:v>
                </c:pt>
                <c:pt idx="30">
                  <c:v>p_2_t_per_p_8/files_750</c:v>
                </c:pt>
                <c:pt idx="31">
                  <c:v>p_2_t_per_p_16/files_750</c:v>
                </c:pt>
                <c:pt idx="32">
                  <c:v>p_4_t_per_p_1/files_750</c:v>
                </c:pt>
                <c:pt idx="33">
                  <c:v>p_4_t_per_p_2/files_750</c:v>
                </c:pt>
                <c:pt idx="34">
                  <c:v>p_4_t_per_p_4/files_750</c:v>
                </c:pt>
                <c:pt idx="35">
                  <c:v>p_4_t_per_p_8/files_750</c:v>
                </c:pt>
                <c:pt idx="36">
                  <c:v>p_4_t_per_p_16/files_750</c:v>
                </c:pt>
                <c:pt idx="37">
                  <c:v>p_8_t_per_p_1/files_750</c:v>
                </c:pt>
                <c:pt idx="38">
                  <c:v>p_8_t_per_p_2/files_750</c:v>
                </c:pt>
                <c:pt idx="39">
                  <c:v>p_8_t_per_p_4/files_750</c:v>
                </c:pt>
                <c:pt idx="40">
                  <c:v>p_8_t_per_p_8/files_750</c:v>
                </c:pt>
                <c:pt idx="41">
                  <c:v>p_16_t_per_p_1/files_750</c:v>
                </c:pt>
                <c:pt idx="42">
                  <c:v>p_16_t_per_p_2/files_750</c:v>
                </c:pt>
                <c:pt idx="43">
                  <c:v>p_16_t_per_p_4/files_750</c:v>
                </c:pt>
              </c:strCache>
            </c:strRef>
          </c:cat>
          <c:val>
            <c:numRef>
              <c:f>'mpi-timing'!$AE$154:$AE$197</c:f>
              <c:numCache>
                <c:formatCode>General</c:formatCode>
                <c:ptCount val="44"/>
                <c:pt idx="0">
                  <c:v>1.0254867360743485</c:v>
                </c:pt>
                <c:pt idx="1">
                  <c:v>0.54496492829367715</c:v>
                </c:pt>
                <c:pt idx="2">
                  <c:v>0.45630450486290686</c:v>
                </c:pt>
                <c:pt idx="3">
                  <c:v>0.38066157205240175</c:v>
                </c:pt>
                <c:pt idx="4">
                  <c:v>0.32506302019629485</c:v>
                </c:pt>
                <c:pt idx="5">
                  <c:v>1.0321650583150792</c:v>
                </c:pt>
                <c:pt idx="6">
                  <c:v>0.50110658894675719</c:v>
                </c:pt>
                <c:pt idx="7">
                  <c:v>0.44132999189955452</c:v>
                </c:pt>
                <c:pt idx="8">
                  <c:v>0.37875621328513331</c:v>
                </c:pt>
                <c:pt idx="9">
                  <c:v>0.29999552612741587</c:v>
                </c:pt>
                <c:pt idx="10">
                  <c:v>0.88565521305346162</c:v>
                </c:pt>
                <c:pt idx="11">
                  <c:v>0.56031457294184195</c:v>
                </c:pt>
                <c:pt idx="12">
                  <c:v>0.42627484156169315</c:v>
                </c:pt>
                <c:pt idx="13">
                  <c:v>0.34967067261408125</c:v>
                </c:pt>
                <c:pt idx="14">
                  <c:v>0.25144077672143256</c:v>
                </c:pt>
                <c:pt idx="15">
                  <c:v>0.89756486820428338</c:v>
                </c:pt>
                <c:pt idx="16">
                  <c:v>0.6826486342563588</c:v>
                </c:pt>
                <c:pt idx="17">
                  <c:v>0.52977623006612218</c:v>
                </c:pt>
                <c:pt idx="18">
                  <c:v>0.39704261405042995</c:v>
                </c:pt>
                <c:pt idx="19">
                  <c:v>0.67633526782943332</c:v>
                </c:pt>
                <c:pt idx="20">
                  <c:v>0.38680999290024848</c:v>
                </c:pt>
                <c:pt idx="21">
                  <c:v>0.32812688207660801</c:v>
                </c:pt>
                <c:pt idx="22">
                  <c:v>0.94440623780227151</c:v>
                </c:pt>
                <c:pt idx="23">
                  <c:v>0.48672778304643127</c:v>
                </c:pt>
                <c:pt idx="24">
                  <c:v>0.41936628727539849</c:v>
                </c:pt>
                <c:pt idx="25">
                  <c:v>0.3539582578649651</c:v>
                </c:pt>
                <c:pt idx="26">
                  <c:v>0.30074342401212212</c:v>
                </c:pt>
                <c:pt idx="27">
                  <c:v>0.91176628923143188</c:v>
                </c:pt>
                <c:pt idx="28">
                  <c:v>0.4898435315780848</c:v>
                </c:pt>
                <c:pt idx="29">
                  <c:v>0.40792241365468301</c:v>
                </c:pt>
                <c:pt idx="30">
                  <c:v>0.33943029687625259</c:v>
                </c:pt>
                <c:pt idx="31">
                  <c:v>0.29544820207470812</c:v>
                </c:pt>
                <c:pt idx="32">
                  <c:v>0.89654685652779986</c:v>
                </c:pt>
                <c:pt idx="33">
                  <c:v>0.51434413783329624</c:v>
                </c:pt>
                <c:pt idx="34">
                  <c:v>0.39068987789499587</c:v>
                </c:pt>
                <c:pt idx="35">
                  <c:v>0.33496387321343818</c:v>
                </c:pt>
                <c:pt idx="36">
                  <c:v>0.23869700841852076</c:v>
                </c:pt>
                <c:pt idx="37">
                  <c:v>0.88089459084604727</c:v>
                </c:pt>
                <c:pt idx="38">
                  <c:v>0.64815287274211664</c:v>
                </c:pt>
                <c:pt idx="39">
                  <c:v>0.50936322078755325</c:v>
                </c:pt>
                <c:pt idx="40">
                  <c:v>0.37303242100317169</c:v>
                </c:pt>
                <c:pt idx="41">
                  <c:v>0.69117967134617475</c:v>
                </c:pt>
                <c:pt idx="42">
                  <c:v>0.39942456449279923</c:v>
                </c:pt>
                <c:pt idx="43">
                  <c:v>0.29659335014476512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50-4B6B-AD45-F9E2F487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92584"/>
        <c:axId val="1836808727"/>
      </c:lineChart>
      <c:catAx>
        <c:axId val="8999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08727"/>
        <c:crosses val="autoZero"/>
        <c:auto val="1"/>
        <c:lblAlgn val="ctr"/>
        <c:lblOffset val="100"/>
        <c:noMultiLvlLbl val="0"/>
      </c:catAx>
      <c:valAx>
        <c:axId val="1836808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OpenMP Implementation w/o parallel Read Mapping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u="none" strike="noStrike" cap="none" baseline="0">
                <a:effectLst/>
              </a:rPr>
              <a:t>Timing for Read, Map, Reduce, Write &amp; Total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45597755465283E-2"/>
          <c:y val="0.10654915845654191"/>
          <c:w val="0.89965901966184292"/>
          <c:h val="0.69467793323174953"/>
        </c:manualLayout>
      </c:layout>
      <c:lineChart>
        <c:grouping val="standard"/>
        <c:varyColors val="0"/>
        <c:ser>
          <c:idx val="1"/>
          <c:order val="1"/>
          <c:tx>
            <c:strRef>
              <c:f>'openmp-timing'!$R$33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'openmp-timing'!$R$34:$R$62</c:f>
              <c:numCache>
                <c:formatCode>0.0</c:formatCode>
                <c:ptCount val="29"/>
                <c:pt idx="0">
                  <c:v>3.5266000000000002</c:v>
                </c:pt>
                <c:pt idx="1">
                  <c:v>3.6238999999999999</c:v>
                </c:pt>
                <c:pt idx="2">
                  <c:v>2.4491000000000001</c:v>
                </c:pt>
                <c:pt idx="3">
                  <c:v>1.4357</c:v>
                </c:pt>
                <c:pt idx="4">
                  <c:v>0.86680000000000001</c:v>
                </c:pt>
                <c:pt idx="6">
                  <c:v>7.1866000000000003</c:v>
                </c:pt>
                <c:pt idx="7">
                  <c:v>7.3296999999999999</c:v>
                </c:pt>
                <c:pt idx="8">
                  <c:v>4.7967000000000004</c:v>
                </c:pt>
                <c:pt idx="9">
                  <c:v>3.0350999999999999</c:v>
                </c:pt>
                <c:pt idx="10">
                  <c:v>1.7293000000000001</c:v>
                </c:pt>
                <c:pt idx="12">
                  <c:v>10.5654</c:v>
                </c:pt>
                <c:pt idx="13">
                  <c:v>10.6081</c:v>
                </c:pt>
                <c:pt idx="14">
                  <c:v>7.3018999999999998</c:v>
                </c:pt>
                <c:pt idx="15">
                  <c:v>4.9269999999999996</c:v>
                </c:pt>
                <c:pt idx="16">
                  <c:v>2.7440000000000002</c:v>
                </c:pt>
                <c:pt idx="18">
                  <c:v>14.389200000000001</c:v>
                </c:pt>
                <c:pt idx="19">
                  <c:v>13.6678</c:v>
                </c:pt>
                <c:pt idx="20">
                  <c:v>9.9829000000000008</c:v>
                </c:pt>
                <c:pt idx="21">
                  <c:v>5.8059000000000003</c:v>
                </c:pt>
                <c:pt idx="22">
                  <c:v>3.4154</c:v>
                </c:pt>
                <c:pt idx="24">
                  <c:v>18.053100000000001</c:v>
                </c:pt>
                <c:pt idx="25">
                  <c:v>17.010899999999999</c:v>
                </c:pt>
                <c:pt idx="26">
                  <c:v>12.210100000000001</c:v>
                </c:pt>
                <c:pt idx="27">
                  <c:v>7.3802000000000003</c:v>
                </c:pt>
                <c:pt idx="28">
                  <c:v>4.1374000000000004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0-E248-BDCA-8B5ECBE1FF39}"/>
            </c:ext>
          </c:extLst>
        </c:ser>
        <c:ser>
          <c:idx val="4"/>
          <c:order val="4"/>
          <c:tx>
            <c:strRef>
              <c:f>'openmp-timing'!$U$33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'openmp-timing'!$U$34:$U$62</c:f>
              <c:numCache>
                <c:formatCode>0.0</c:formatCode>
                <c:ptCount val="29"/>
                <c:pt idx="0">
                  <c:v>4.5033000000000003</c:v>
                </c:pt>
                <c:pt idx="1">
                  <c:v>4.476</c:v>
                </c:pt>
                <c:pt idx="2">
                  <c:v>3.2936000000000001</c:v>
                </c:pt>
                <c:pt idx="3">
                  <c:v>2.2080000000000002</c:v>
                </c:pt>
                <c:pt idx="4">
                  <c:v>1.5955999999999999</c:v>
                </c:pt>
                <c:pt idx="6">
                  <c:v>8.7660999999999998</c:v>
                </c:pt>
                <c:pt idx="7">
                  <c:v>8.9425000000000008</c:v>
                </c:pt>
                <c:pt idx="8">
                  <c:v>6.4005000000000001</c:v>
                </c:pt>
                <c:pt idx="9">
                  <c:v>4.3586</c:v>
                </c:pt>
                <c:pt idx="10">
                  <c:v>3.1103999999999998</c:v>
                </c:pt>
                <c:pt idx="12">
                  <c:v>12.897</c:v>
                </c:pt>
                <c:pt idx="13">
                  <c:v>12.8108</c:v>
                </c:pt>
                <c:pt idx="14">
                  <c:v>9.4254999999999995</c:v>
                </c:pt>
                <c:pt idx="15">
                  <c:v>6.9226999999999999</c:v>
                </c:pt>
                <c:pt idx="16">
                  <c:v>4.6115000000000004</c:v>
                </c:pt>
                <c:pt idx="18">
                  <c:v>17.410499999999999</c:v>
                </c:pt>
                <c:pt idx="19">
                  <c:v>16.3842</c:v>
                </c:pt>
                <c:pt idx="20">
                  <c:v>12.937200000000001</c:v>
                </c:pt>
                <c:pt idx="21">
                  <c:v>8.3246000000000002</c:v>
                </c:pt>
                <c:pt idx="22">
                  <c:v>5.8562000000000003</c:v>
                </c:pt>
                <c:pt idx="24">
                  <c:v>21.8277</c:v>
                </c:pt>
                <c:pt idx="25">
                  <c:v>20.413900000000002</c:v>
                </c:pt>
                <c:pt idx="26">
                  <c:v>15.3851</c:v>
                </c:pt>
                <c:pt idx="27">
                  <c:v>10.5481</c:v>
                </c:pt>
                <c:pt idx="28">
                  <c:v>7.1406999999999998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20-E248-BDCA-8B5ECBE1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114687"/>
        <c:axId val="1479120543"/>
      </c:lineChart>
      <c:lineChart>
        <c:grouping val="standard"/>
        <c:varyColors val="0"/>
        <c:ser>
          <c:idx val="0"/>
          <c:order val="0"/>
          <c:tx>
            <c:strRef>
              <c:f>'openmp-timing'!$Q$33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'openmp-timing'!$Q$34:$Q$62</c:f>
              <c:numCache>
                <c:formatCode>0.0</c:formatCode>
                <c:ptCount val="29"/>
                <c:pt idx="0">
                  <c:v>0.77780000000000005</c:v>
                </c:pt>
                <c:pt idx="1">
                  <c:v>0.57599999999999996</c:v>
                </c:pt>
                <c:pt idx="2">
                  <c:v>0.66579999999999995</c:v>
                </c:pt>
                <c:pt idx="3">
                  <c:v>0.5827</c:v>
                </c:pt>
                <c:pt idx="4">
                  <c:v>0.62280000000000002</c:v>
                </c:pt>
                <c:pt idx="6">
                  <c:v>1.1293</c:v>
                </c:pt>
                <c:pt idx="7">
                  <c:v>0.96940000000000004</c:v>
                </c:pt>
                <c:pt idx="8">
                  <c:v>1.3443000000000001</c:v>
                </c:pt>
                <c:pt idx="9">
                  <c:v>1.1358999999999999</c:v>
                </c:pt>
                <c:pt idx="10">
                  <c:v>1.1662999999999999</c:v>
                </c:pt>
                <c:pt idx="12">
                  <c:v>1.7113</c:v>
                </c:pt>
                <c:pt idx="13">
                  <c:v>1.4826999999999999</c:v>
                </c:pt>
                <c:pt idx="14">
                  <c:v>1.5287999999999999</c:v>
                </c:pt>
                <c:pt idx="15">
                  <c:v>1.7206999999999999</c:v>
                </c:pt>
                <c:pt idx="16">
                  <c:v>1.6465000000000001</c:v>
                </c:pt>
                <c:pt idx="18">
                  <c:v>2.0240999999999998</c:v>
                </c:pt>
                <c:pt idx="19">
                  <c:v>1.8964000000000001</c:v>
                </c:pt>
                <c:pt idx="20">
                  <c:v>2.2109000000000001</c:v>
                </c:pt>
                <c:pt idx="21">
                  <c:v>2.2422</c:v>
                </c:pt>
                <c:pt idx="22">
                  <c:v>2.1913</c:v>
                </c:pt>
                <c:pt idx="24">
                  <c:v>2.6259999999999999</c:v>
                </c:pt>
                <c:pt idx="25">
                  <c:v>2.4704000000000002</c:v>
                </c:pt>
                <c:pt idx="26">
                  <c:v>2.4889999999999999</c:v>
                </c:pt>
                <c:pt idx="27">
                  <c:v>2.6659999999999999</c:v>
                </c:pt>
                <c:pt idx="28">
                  <c:v>2.6939000000000002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0-E248-BDCA-8B5ECBE1FF39}"/>
            </c:ext>
          </c:extLst>
        </c:ser>
        <c:ser>
          <c:idx val="2"/>
          <c:order val="2"/>
          <c:tx>
            <c:strRef>
              <c:f>'openmp-timing'!$S$33</c:f>
              <c:strCache>
                <c:ptCount val="1"/>
                <c:pt idx="0">
                  <c:v>Reduce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'openmp-timing'!$S$34:$S$62</c:f>
              <c:numCache>
                <c:formatCode>0.0</c:formatCode>
                <c:ptCount val="29"/>
                <c:pt idx="0">
                  <c:v>0.1714</c:v>
                </c:pt>
                <c:pt idx="1">
                  <c:v>9.4500000000000001E-2</c:v>
                </c:pt>
                <c:pt idx="2">
                  <c:v>7.5800000000000006E-2</c:v>
                </c:pt>
                <c:pt idx="3">
                  <c:v>9.8199999999999996E-2</c:v>
                </c:pt>
                <c:pt idx="4">
                  <c:v>6.8599999999999994E-2</c:v>
                </c:pt>
                <c:pt idx="6">
                  <c:v>0.43569999999999998</c:v>
                </c:pt>
                <c:pt idx="7">
                  <c:v>0.28460000000000002</c:v>
                </c:pt>
                <c:pt idx="8">
                  <c:v>0.1338</c:v>
                </c:pt>
                <c:pt idx="9">
                  <c:v>8.72E-2</c:v>
                </c:pt>
                <c:pt idx="10">
                  <c:v>9.5899999999999999E-2</c:v>
                </c:pt>
                <c:pt idx="12">
                  <c:v>0.60550000000000004</c:v>
                </c:pt>
                <c:pt idx="13">
                  <c:v>0.3473</c:v>
                </c:pt>
                <c:pt idx="14">
                  <c:v>0.20930000000000001</c:v>
                </c:pt>
                <c:pt idx="15">
                  <c:v>0.11650000000000001</c:v>
                </c:pt>
                <c:pt idx="16">
                  <c:v>0.10390000000000001</c:v>
                </c:pt>
                <c:pt idx="18">
                  <c:v>0.98029999999999995</c:v>
                </c:pt>
                <c:pt idx="19">
                  <c:v>0.33</c:v>
                </c:pt>
                <c:pt idx="20">
                  <c:v>0.29299999999999998</c:v>
                </c:pt>
                <c:pt idx="21">
                  <c:v>0.11269999999999999</c:v>
                </c:pt>
                <c:pt idx="22">
                  <c:v>0.106</c:v>
                </c:pt>
                <c:pt idx="24">
                  <c:v>1.1303000000000001</c:v>
                </c:pt>
                <c:pt idx="25">
                  <c:v>0.42880000000000001</c:v>
                </c:pt>
                <c:pt idx="26">
                  <c:v>0.24510000000000001</c:v>
                </c:pt>
                <c:pt idx="27">
                  <c:v>0.17749999999999999</c:v>
                </c:pt>
                <c:pt idx="28">
                  <c:v>0.13289999999999999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0-E248-BDCA-8B5ECBE1FF39}"/>
            </c:ext>
          </c:extLst>
        </c:ser>
        <c:ser>
          <c:idx val="3"/>
          <c:order val="3"/>
          <c:tx>
            <c:strRef>
              <c:f>'openmp-timing'!$T$33</c:f>
              <c:strCache>
                <c:ptCount val="1"/>
                <c:pt idx="0">
                  <c:v>Write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'openmp-timing'!$T$34:$T$62</c:f>
              <c:numCache>
                <c:formatCode>0.0</c:formatCode>
                <c:ptCount val="29"/>
                <c:pt idx="1">
                  <c:v>0.1787</c:v>
                </c:pt>
                <c:pt idx="2">
                  <c:v>9.9599999999999994E-2</c:v>
                </c:pt>
                <c:pt idx="3">
                  <c:v>8.8300000000000003E-2</c:v>
                </c:pt>
                <c:pt idx="4">
                  <c:v>3.4500000000000003E-2</c:v>
                </c:pt>
                <c:pt idx="7">
                  <c:v>0.35439999999999999</c:v>
                </c:pt>
                <c:pt idx="8">
                  <c:v>0.1215</c:v>
                </c:pt>
                <c:pt idx="9">
                  <c:v>9.6100000000000005E-2</c:v>
                </c:pt>
                <c:pt idx="10">
                  <c:v>0.1147</c:v>
                </c:pt>
                <c:pt idx="13">
                  <c:v>0.36699999999999999</c:v>
                </c:pt>
                <c:pt idx="14">
                  <c:v>0.38090000000000002</c:v>
                </c:pt>
                <c:pt idx="15">
                  <c:v>0.15279999999999999</c:v>
                </c:pt>
                <c:pt idx="16">
                  <c:v>0.1129</c:v>
                </c:pt>
                <c:pt idx="19">
                  <c:v>0.48399999999999999</c:v>
                </c:pt>
                <c:pt idx="20">
                  <c:v>0.44379999999999997</c:v>
                </c:pt>
                <c:pt idx="21">
                  <c:v>0.15679999999999999</c:v>
                </c:pt>
                <c:pt idx="22">
                  <c:v>0.1366</c:v>
                </c:pt>
                <c:pt idx="25">
                  <c:v>0.49590000000000001</c:v>
                </c:pt>
                <c:pt idx="26">
                  <c:v>0.43259999999999998</c:v>
                </c:pt>
                <c:pt idx="27">
                  <c:v>0.31590000000000001</c:v>
                </c:pt>
                <c:pt idx="28">
                  <c:v>0.1681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0-E248-BDCA-8B5ECBE1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544159"/>
        <c:axId val="1415308575"/>
      </c:lineChart>
      <c:catAx>
        <c:axId val="1408114687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20543"/>
        <c:crosses val="autoZero"/>
        <c:auto val="1"/>
        <c:lblAlgn val="ctr"/>
        <c:lblOffset val="100"/>
        <c:noMultiLvlLbl val="0"/>
      </c:catAx>
      <c:valAx>
        <c:axId val="1479120543"/>
        <c:scaling>
          <c:orientation val="minMax"/>
          <c:max val="25"/>
        </c:scaling>
        <c:delete val="0"/>
        <c:axPos val="l"/>
        <c:numFmt formatCode="#,##0.0" sourceLinked="0"/>
        <c:majorTickMark val="in"/>
        <c:minorTickMark val="in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4687"/>
        <c:crosses val="autoZero"/>
        <c:crossBetween val="between"/>
      </c:valAx>
      <c:valAx>
        <c:axId val="1415308575"/>
        <c:scaling>
          <c:orientation val="minMax"/>
          <c:min val="0"/>
        </c:scaling>
        <c:delete val="0"/>
        <c:axPos val="r"/>
        <c:numFmt formatCode="#,##0.00" sourceLinked="0"/>
        <c:majorTickMark val="in"/>
        <c:minorTickMark val="in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44159"/>
        <c:crosses val="max"/>
        <c:crossBetween val="between"/>
      </c:valAx>
      <c:catAx>
        <c:axId val="1415544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5308575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OpenMP Implementation w/o parallel Read Mapping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Efficiency, Karp Flatt Metric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30055987060481E-2"/>
          <c:y val="0.12278925024963092"/>
          <c:w val="0.88748883925076538"/>
          <c:h val="0.6763275116926174"/>
        </c:manualLayout>
      </c:layout>
      <c:lineChart>
        <c:grouping val="standard"/>
        <c:varyColors val="0"/>
        <c:ser>
          <c:idx val="0"/>
          <c:order val="0"/>
          <c:tx>
            <c:strRef>
              <c:f>'openmp-timing'!$Z$33</c:f>
              <c:strCache>
                <c:ptCount val="1"/>
                <c:pt idx="0">
                  <c:v>Efficiency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'openmp-timing'!$Z$34:$Z$62</c:f>
              <c:numCache>
                <c:formatCode>0.0</c:formatCode>
                <c:ptCount val="29"/>
                <c:pt idx="0">
                  <c:v>0.94948149135078719</c:v>
                </c:pt>
                <c:pt idx="1">
                  <c:v>0.47763628239499556</c:v>
                </c:pt>
                <c:pt idx="2">
                  <c:v>0.32455367986397865</c:v>
                </c:pt>
                <c:pt idx="3">
                  <c:v>0.24206295289855073</c:v>
                </c:pt>
                <c:pt idx="4">
                  <c:v>0.1674840185510153</c:v>
                </c:pt>
                <c:pt idx="6">
                  <c:v>0.92597620378503565</c:v>
                </c:pt>
                <c:pt idx="7">
                  <c:v>0.45385518590998042</c:v>
                </c:pt>
                <c:pt idx="8">
                  <c:v>0.31705335520662448</c:v>
                </c:pt>
                <c:pt idx="9">
                  <c:v>0.23279263983848025</c:v>
                </c:pt>
                <c:pt idx="10">
                  <c:v>0.16310603137860083</c:v>
                </c:pt>
                <c:pt idx="12">
                  <c:v>0.93758238350003875</c:v>
                </c:pt>
                <c:pt idx="13">
                  <c:v>0.47194554594560839</c:v>
                </c:pt>
                <c:pt idx="14">
                  <c:v>0.32072569094477749</c:v>
                </c:pt>
                <c:pt idx="15">
                  <c:v>0.21833966515954759</c:v>
                </c:pt>
                <c:pt idx="16">
                  <c:v>0.16388376883877262</c:v>
                </c:pt>
                <c:pt idx="18">
                  <c:v>1.0013669911834813</c:v>
                </c:pt>
                <c:pt idx="19">
                  <c:v>0.53204611760110354</c:v>
                </c:pt>
                <c:pt idx="20">
                  <c:v>0.33690249822218099</c:v>
                </c:pt>
                <c:pt idx="21">
                  <c:v>0.26178885471974628</c:v>
                </c:pt>
                <c:pt idx="22">
                  <c:v>0.1860666900037567</c:v>
                </c:pt>
                <c:pt idx="24">
                  <c:v>0.93111046972424949</c:v>
                </c:pt>
                <c:pt idx="25">
                  <c:v>0.49779806896281453</c:v>
                </c:pt>
                <c:pt idx="26">
                  <c:v>0.33025459698019516</c:v>
                </c:pt>
                <c:pt idx="27">
                  <c:v>0.24084906286440214</c:v>
                </c:pt>
                <c:pt idx="28">
                  <c:v>0.17788872239416306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F-4148-AAC0-E615E06A046E}"/>
            </c:ext>
          </c:extLst>
        </c:ser>
        <c:ser>
          <c:idx val="1"/>
          <c:order val="1"/>
          <c:tx>
            <c:strRef>
              <c:f>'openmp-timing'!$AA$33</c:f>
              <c:strCache>
                <c:ptCount val="1"/>
                <c:pt idx="0">
                  <c:v>e(Karp Flatt)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18-F644-A643-311813A0B2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'openmp-timing'!$AA$34:$AA$62</c:f>
              <c:numCache>
                <c:formatCode>0.0</c:formatCode>
                <c:ptCount val="29"/>
                <c:pt idx="1">
                  <c:v>1.0936432948220216</c:v>
                </c:pt>
                <c:pt idx="2">
                  <c:v>0.69371813461808307</c:v>
                </c:pt>
                <c:pt idx="3">
                  <c:v>0.44730810608541088</c:v>
                </c:pt>
                <c:pt idx="4">
                  <c:v>0.33138126198606105</c:v>
                </c:pt>
                <c:pt idx="7">
                  <c:v>1.2033459813728871</c:v>
                </c:pt>
                <c:pt idx="8">
                  <c:v>0.71801442205029653</c:v>
                </c:pt>
                <c:pt idx="9">
                  <c:v>0.4708097795862049</c:v>
                </c:pt>
                <c:pt idx="10">
                  <c:v>0.34206540843312144</c:v>
                </c:pt>
                <c:pt idx="13">
                  <c:v>1.1188885213364208</c:v>
                </c:pt>
                <c:pt idx="14">
                  <c:v>0.70597640313154697</c:v>
                </c:pt>
                <c:pt idx="15">
                  <c:v>0.51143140683332544</c:v>
                </c:pt>
                <c:pt idx="16">
                  <c:v>0.34012570294409533</c:v>
                </c:pt>
                <c:pt idx="19">
                  <c:v>0.87953631634192364</c:v>
                </c:pt>
                <c:pt idx="20">
                  <c:v>0.65607260782862908</c:v>
                </c:pt>
                <c:pt idx="21">
                  <c:v>0.40283890295075148</c:v>
                </c:pt>
                <c:pt idx="22">
                  <c:v>0.29162780648874154</c:v>
                </c:pt>
                <c:pt idx="25">
                  <c:v>1.0088466837236765</c:v>
                </c:pt>
                <c:pt idx="26">
                  <c:v>0.67598897854752993</c:v>
                </c:pt>
                <c:pt idx="27">
                  <c:v>0.45028256529929422</c:v>
                </c:pt>
                <c:pt idx="28">
                  <c:v>0.30809945548776485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18-F644-A643-311813A0B2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93866207"/>
        <c:axId val="1744400191"/>
      </c:lineChart>
      <c:valAx>
        <c:axId val="1744400191"/>
        <c:scaling>
          <c:orientation val="minMax"/>
        </c:scaling>
        <c:delete val="0"/>
        <c:axPos val="r"/>
        <c:numFmt formatCode="#,##0.0" sourceLinked="0"/>
        <c:majorTickMark val="in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66207"/>
        <c:crosses val="max"/>
        <c:crossBetween val="between"/>
      </c:valAx>
      <c:catAx>
        <c:axId val="129386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00191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993805234912879"/>
          <c:y val="0.17885874332822496"/>
          <c:w val="0.19762209968609845"/>
          <c:h val="4.8952802804586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OpenMP Implementation w/o parallel Read Mapping</a:t>
            </a:r>
          </a:p>
          <a:p>
            <a:pPr>
              <a:defRPr/>
            </a:pPr>
            <a:r>
              <a:rPr lang="en-US" sz="1400" b="0" i="0" u="none" strike="noStrike" cap="none" baseline="0">
                <a:effectLst/>
              </a:rPr>
              <a:t>Individual steps and Final Speedups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71122962400204E-2"/>
          <c:y val="8.6115225068626206E-2"/>
          <c:w val="0.93537733144002566"/>
          <c:h val="0.73046973117994629"/>
        </c:manualLayout>
      </c:layout>
      <c:lineChart>
        <c:grouping val="standard"/>
        <c:varyColors val="0"/>
        <c:ser>
          <c:idx val="3"/>
          <c:order val="0"/>
          <c:tx>
            <c:strRef>
              <c:f>'openmp-timing'!$V$33</c:f>
              <c:strCache>
                <c:ptCount val="1"/>
                <c:pt idx="0">
                  <c:v>Read Speedup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'openmp-timing'!$V$34:$V$62</c:f>
              <c:numCache>
                <c:formatCode>0.0</c:formatCode>
                <c:ptCount val="29"/>
                <c:pt idx="0">
                  <c:v>1</c:v>
                </c:pt>
                <c:pt idx="1">
                  <c:v>1.3503472222222224</c:v>
                </c:pt>
                <c:pt idx="2">
                  <c:v>1.1682186842895765</c:v>
                </c:pt>
                <c:pt idx="3">
                  <c:v>1.3348206624334993</c:v>
                </c:pt>
                <c:pt idx="4">
                  <c:v>1.2488760436737316</c:v>
                </c:pt>
                <c:pt idx="6">
                  <c:v>1</c:v>
                </c:pt>
                <c:pt idx="7">
                  <c:v>1.1649473901382297</c:v>
                </c:pt>
                <c:pt idx="8">
                  <c:v>0.84006546157851669</c:v>
                </c:pt>
                <c:pt idx="9">
                  <c:v>0.99418962936878252</c:v>
                </c:pt>
                <c:pt idx="10">
                  <c:v>0.96827574380519599</c:v>
                </c:pt>
                <c:pt idx="12">
                  <c:v>1</c:v>
                </c:pt>
                <c:pt idx="13">
                  <c:v>1.1541781884400082</c:v>
                </c:pt>
                <c:pt idx="14">
                  <c:v>1.1193746729461016</c:v>
                </c:pt>
                <c:pt idx="15">
                  <c:v>0.99453710699134079</c:v>
                </c:pt>
                <c:pt idx="16">
                  <c:v>1.0393562101427269</c:v>
                </c:pt>
                <c:pt idx="18">
                  <c:v>1</c:v>
                </c:pt>
                <c:pt idx="19">
                  <c:v>1.0673381143218728</c:v>
                </c:pt>
                <c:pt idx="20">
                  <c:v>0.91550952100954353</c:v>
                </c:pt>
                <c:pt idx="21">
                  <c:v>0.90272946213540262</c:v>
                </c:pt>
                <c:pt idx="22">
                  <c:v>0.92369826130607391</c:v>
                </c:pt>
                <c:pt idx="24">
                  <c:v>1</c:v>
                </c:pt>
                <c:pt idx="25">
                  <c:v>1.0629857512953367</c:v>
                </c:pt>
                <c:pt idx="26">
                  <c:v>1.0550421856167136</c:v>
                </c:pt>
                <c:pt idx="27">
                  <c:v>0.98499624906226557</c:v>
                </c:pt>
                <c:pt idx="28">
                  <c:v>0.97479490701213845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9-804C-9054-417480700D72}"/>
            </c:ext>
          </c:extLst>
        </c:ser>
        <c:ser>
          <c:idx val="4"/>
          <c:order val="1"/>
          <c:tx>
            <c:strRef>
              <c:f>'openmp-timing'!$W$33</c:f>
              <c:strCache>
                <c:ptCount val="1"/>
                <c:pt idx="0">
                  <c:v>Map Speedup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'openmp-timing'!$W$34:$W$62</c:f>
              <c:numCache>
                <c:formatCode>0.0</c:formatCode>
                <c:ptCount val="29"/>
                <c:pt idx="0">
                  <c:v>1</c:v>
                </c:pt>
                <c:pt idx="1">
                  <c:v>0.97315047324705439</c:v>
                </c:pt>
                <c:pt idx="2">
                  <c:v>1.4399575354211751</c:v>
                </c:pt>
                <c:pt idx="3">
                  <c:v>2.4563627498781084</c:v>
                </c:pt>
                <c:pt idx="4">
                  <c:v>4.0685279187817258</c:v>
                </c:pt>
                <c:pt idx="6">
                  <c:v>1</c:v>
                </c:pt>
                <c:pt idx="7">
                  <c:v>0.98047669072404064</c:v>
                </c:pt>
                <c:pt idx="8">
                  <c:v>1.4982383722142305</c:v>
                </c:pt>
                <c:pt idx="9">
                  <c:v>2.3678297255444631</c:v>
                </c:pt>
                <c:pt idx="10">
                  <c:v>4.155785577979529</c:v>
                </c:pt>
                <c:pt idx="12">
                  <c:v>1</c:v>
                </c:pt>
                <c:pt idx="13">
                  <c:v>0.9959747739934578</c:v>
                </c:pt>
                <c:pt idx="14">
                  <c:v>1.4469384680699544</c:v>
                </c:pt>
                <c:pt idx="15">
                  <c:v>2.1443880657600976</c:v>
                </c:pt>
                <c:pt idx="16">
                  <c:v>3.8503644314868803</c:v>
                </c:pt>
                <c:pt idx="18">
                  <c:v>1</c:v>
                </c:pt>
                <c:pt idx="19">
                  <c:v>1.0527809888936039</c:v>
                </c:pt>
                <c:pt idx="20">
                  <c:v>1.4413847679531999</c:v>
                </c:pt>
                <c:pt idx="21">
                  <c:v>2.4783754456673384</c:v>
                </c:pt>
                <c:pt idx="22">
                  <c:v>4.2130350764185751</c:v>
                </c:pt>
                <c:pt idx="24">
                  <c:v>1</c:v>
                </c:pt>
                <c:pt idx="25">
                  <c:v>1.0612665996508122</c:v>
                </c:pt>
                <c:pt idx="26">
                  <c:v>1.4785382593099154</c:v>
                </c:pt>
                <c:pt idx="27">
                  <c:v>2.4461532207799248</c:v>
                </c:pt>
                <c:pt idx="28">
                  <c:v>4.36339246870015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9-804C-9054-417480700D72}"/>
            </c:ext>
          </c:extLst>
        </c:ser>
        <c:ser>
          <c:idx val="5"/>
          <c:order val="2"/>
          <c:tx>
            <c:strRef>
              <c:f>'openmp-timing'!$X$33</c:f>
              <c:strCache>
                <c:ptCount val="1"/>
                <c:pt idx="0">
                  <c:v>Reduce Speedup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'openmp-timing'!$X$34:$X$62</c:f>
              <c:numCache>
                <c:formatCode>0.0</c:formatCode>
                <c:ptCount val="29"/>
                <c:pt idx="0">
                  <c:v>1</c:v>
                </c:pt>
                <c:pt idx="1">
                  <c:v>1.8137566137566137</c:v>
                </c:pt>
                <c:pt idx="2">
                  <c:v>2.2612137203166225</c:v>
                </c:pt>
                <c:pt idx="3">
                  <c:v>1.7454175152749491</c:v>
                </c:pt>
                <c:pt idx="4">
                  <c:v>2.4985422740524781</c:v>
                </c:pt>
                <c:pt idx="6">
                  <c:v>1</c:v>
                </c:pt>
                <c:pt idx="7">
                  <c:v>1.5309205903021783</c:v>
                </c:pt>
                <c:pt idx="8">
                  <c:v>3.2563527653213749</c:v>
                </c:pt>
                <c:pt idx="9">
                  <c:v>4.9965596330275224</c:v>
                </c:pt>
                <c:pt idx="10">
                  <c:v>4.5432742440041709</c:v>
                </c:pt>
                <c:pt idx="12">
                  <c:v>1</c:v>
                </c:pt>
                <c:pt idx="13">
                  <c:v>1.7434494673193206</c:v>
                </c:pt>
                <c:pt idx="14">
                  <c:v>2.8929765886287626</c:v>
                </c:pt>
                <c:pt idx="15">
                  <c:v>5.1974248927038627</c:v>
                </c:pt>
                <c:pt idx="16">
                  <c:v>5.8277189605389799</c:v>
                </c:pt>
                <c:pt idx="18">
                  <c:v>1</c:v>
                </c:pt>
                <c:pt idx="19">
                  <c:v>2.9706060606060603</c:v>
                </c:pt>
                <c:pt idx="20">
                  <c:v>3.3457337883959046</c:v>
                </c:pt>
                <c:pt idx="21">
                  <c:v>8.6983141082519957</c:v>
                </c:pt>
                <c:pt idx="22">
                  <c:v>9.2481132075471688</c:v>
                </c:pt>
                <c:pt idx="24">
                  <c:v>1</c:v>
                </c:pt>
                <c:pt idx="25">
                  <c:v>2.6359608208955225</c:v>
                </c:pt>
                <c:pt idx="26">
                  <c:v>4.6115871073031416</c:v>
                </c:pt>
                <c:pt idx="27">
                  <c:v>6.3678873239436626</c:v>
                </c:pt>
                <c:pt idx="28">
                  <c:v>8.5048908954100835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9-804C-9054-417480700D72}"/>
            </c:ext>
          </c:extLst>
        </c:ser>
        <c:ser>
          <c:idx val="1"/>
          <c:order val="3"/>
          <c:tx>
            <c:strRef>
              <c:f>'openmp-timing'!$Y$33</c:f>
              <c:strCache>
                <c:ptCount val="1"/>
                <c:pt idx="0">
                  <c:v>Total Speedup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'openmp-timing'!$Y$34:$Y$62</c:f>
              <c:numCache>
                <c:formatCode>0.0</c:formatCode>
                <c:ptCount val="29"/>
                <c:pt idx="0">
                  <c:v>0.94948149135078719</c:v>
                </c:pt>
                <c:pt idx="1">
                  <c:v>0.95527256478999112</c:v>
                </c:pt>
                <c:pt idx="2">
                  <c:v>1.2982147194559146</c:v>
                </c:pt>
                <c:pt idx="3">
                  <c:v>1.9365036231884059</c:v>
                </c:pt>
                <c:pt idx="4">
                  <c:v>2.6797442968162448</c:v>
                </c:pt>
                <c:pt idx="6">
                  <c:v>0.92597620378503565</c:v>
                </c:pt>
                <c:pt idx="7">
                  <c:v>0.90771037181996084</c:v>
                </c:pt>
                <c:pt idx="8">
                  <c:v>1.2682134208264979</c:v>
                </c:pt>
                <c:pt idx="9">
                  <c:v>1.862341118707842</c:v>
                </c:pt>
                <c:pt idx="10">
                  <c:v>2.6096965020576133</c:v>
                </c:pt>
                <c:pt idx="12">
                  <c:v>0.93758238350003875</c:v>
                </c:pt>
                <c:pt idx="13">
                  <c:v>0.94389109189121678</c:v>
                </c:pt>
                <c:pt idx="14">
                  <c:v>1.2829027637791099</c:v>
                </c:pt>
                <c:pt idx="15">
                  <c:v>1.7467173212763807</c:v>
                </c:pt>
                <c:pt idx="16">
                  <c:v>2.6221403014203619</c:v>
                </c:pt>
                <c:pt idx="18">
                  <c:v>1.0013669911834813</c:v>
                </c:pt>
                <c:pt idx="19">
                  <c:v>1.0640922352022071</c:v>
                </c:pt>
                <c:pt idx="20">
                  <c:v>1.347609992888724</c:v>
                </c:pt>
                <c:pt idx="21">
                  <c:v>2.0943108377579702</c:v>
                </c:pt>
                <c:pt idx="22">
                  <c:v>2.9770670400601071</c:v>
                </c:pt>
                <c:pt idx="24">
                  <c:v>0.93111046972424949</c:v>
                </c:pt>
                <c:pt idx="25">
                  <c:v>0.99559613792562907</c:v>
                </c:pt>
                <c:pt idx="26">
                  <c:v>1.3210183879207806</c:v>
                </c:pt>
                <c:pt idx="27">
                  <c:v>1.9267925029152171</c:v>
                </c:pt>
                <c:pt idx="28">
                  <c:v>2.846219558306609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B9-804C-9054-41748070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114687"/>
        <c:axId val="1479120543"/>
      </c:lineChart>
      <c:catAx>
        <c:axId val="1408114687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20543"/>
        <c:crosses val="autoZero"/>
        <c:auto val="1"/>
        <c:lblAlgn val="ctr"/>
        <c:lblOffset val="100"/>
        <c:tickLblSkip val="1"/>
        <c:noMultiLvlLbl val="0"/>
      </c:catAx>
      <c:valAx>
        <c:axId val="1479120543"/>
        <c:scaling>
          <c:orientation val="minMax"/>
        </c:scaling>
        <c:delete val="0"/>
        <c:axPos val="l"/>
        <c:numFmt formatCode="#,##0.0" sourceLinked="0"/>
        <c:majorTickMark val="in"/>
        <c:minorTickMark val="in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46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791812314904891E-2"/>
          <c:y val="0.14784210526315789"/>
          <c:w val="0.48757054286688911"/>
          <c:h val="3.6997823606660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OpenMP Implementation w/o parallel Read Mapping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u="none" strike="noStrike" cap="none" baseline="0">
                <a:effectLst/>
              </a:rPr>
              <a:t>Read, Map, Reduce &amp; Total - Run Times, Efficiency &amp; Speedup Plots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45597755465283E-2"/>
          <c:y val="0.10654915845654191"/>
          <c:w val="0.89483977775705459"/>
          <c:h val="0.87799057838897288"/>
        </c:manualLayout>
      </c:layout>
      <c:lineChart>
        <c:grouping val="standard"/>
        <c:varyColors val="0"/>
        <c:ser>
          <c:idx val="1"/>
          <c:order val="1"/>
          <c:tx>
            <c:strRef>
              <c:f>'openmp-timing'!$R$33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'openmp-timing'!$R$34:$R$62</c:f>
              <c:numCache>
                <c:formatCode>0.0</c:formatCode>
                <c:ptCount val="29"/>
                <c:pt idx="0">
                  <c:v>3.5266000000000002</c:v>
                </c:pt>
                <c:pt idx="1">
                  <c:v>3.6238999999999999</c:v>
                </c:pt>
                <c:pt idx="2">
                  <c:v>2.4491000000000001</c:v>
                </c:pt>
                <c:pt idx="3">
                  <c:v>1.4357</c:v>
                </c:pt>
                <c:pt idx="4">
                  <c:v>0.86680000000000001</c:v>
                </c:pt>
                <c:pt idx="6">
                  <c:v>7.1866000000000003</c:v>
                </c:pt>
                <c:pt idx="7">
                  <c:v>7.3296999999999999</c:v>
                </c:pt>
                <c:pt idx="8">
                  <c:v>4.7967000000000004</c:v>
                </c:pt>
                <c:pt idx="9">
                  <c:v>3.0350999999999999</c:v>
                </c:pt>
                <c:pt idx="10">
                  <c:v>1.7293000000000001</c:v>
                </c:pt>
                <c:pt idx="12">
                  <c:v>10.5654</c:v>
                </c:pt>
                <c:pt idx="13">
                  <c:v>10.6081</c:v>
                </c:pt>
                <c:pt idx="14">
                  <c:v>7.3018999999999998</c:v>
                </c:pt>
                <c:pt idx="15">
                  <c:v>4.9269999999999996</c:v>
                </c:pt>
                <c:pt idx="16">
                  <c:v>2.7440000000000002</c:v>
                </c:pt>
                <c:pt idx="18">
                  <c:v>14.389200000000001</c:v>
                </c:pt>
                <c:pt idx="19">
                  <c:v>13.6678</c:v>
                </c:pt>
                <c:pt idx="20">
                  <c:v>9.9829000000000008</c:v>
                </c:pt>
                <c:pt idx="21">
                  <c:v>5.8059000000000003</c:v>
                </c:pt>
                <c:pt idx="22">
                  <c:v>3.4154</c:v>
                </c:pt>
                <c:pt idx="24">
                  <c:v>18.053100000000001</c:v>
                </c:pt>
                <c:pt idx="25">
                  <c:v>17.010899999999999</c:v>
                </c:pt>
                <c:pt idx="26">
                  <c:v>12.210100000000001</c:v>
                </c:pt>
                <c:pt idx="27">
                  <c:v>7.3802000000000003</c:v>
                </c:pt>
                <c:pt idx="28">
                  <c:v>4.1374000000000004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0-4949-9745-6632856D9F1E}"/>
            </c:ext>
          </c:extLst>
        </c:ser>
        <c:ser>
          <c:idx val="4"/>
          <c:order val="4"/>
          <c:tx>
            <c:strRef>
              <c:f>'openmp-timing'!$U$33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'openmp-timing'!$U$34:$U$62</c:f>
              <c:numCache>
                <c:formatCode>0.0</c:formatCode>
                <c:ptCount val="29"/>
                <c:pt idx="0">
                  <c:v>4.5033000000000003</c:v>
                </c:pt>
                <c:pt idx="1">
                  <c:v>4.476</c:v>
                </c:pt>
                <c:pt idx="2">
                  <c:v>3.2936000000000001</c:v>
                </c:pt>
                <c:pt idx="3">
                  <c:v>2.2080000000000002</c:v>
                </c:pt>
                <c:pt idx="4">
                  <c:v>1.5955999999999999</c:v>
                </c:pt>
                <c:pt idx="6">
                  <c:v>8.7660999999999998</c:v>
                </c:pt>
                <c:pt idx="7">
                  <c:v>8.9425000000000008</c:v>
                </c:pt>
                <c:pt idx="8">
                  <c:v>6.4005000000000001</c:v>
                </c:pt>
                <c:pt idx="9">
                  <c:v>4.3586</c:v>
                </c:pt>
                <c:pt idx="10">
                  <c:v>3.1103999999999998</c:v>
                </c:pt>
                <c:pt idx="12">
                  <c:v>12.897</c:v>
                </c:pt>
                <c:pt idx="13">
                  <c:v>12.8108</c:v>
                </c:pt>
                <c:pt idx="14">
                  <c:v>9.4254999999999995</c:v>
                </c:pt>
                <c:pt idx="15">
                  <c:v>6.9226999999999999</c:v>
                </c:pt>
                <c:pt idx="16">
                  <c:v>4.6115000000000004</c:v>
                </c:pt>
                <c:pt idx="18">
                  <c:v>17.410499999999999</c:v>
                </c:pt>
                <c:pt idx="19">
                  <c:v>16.3842</c:v>
                </c:pt>
                <c:pt idx="20">
                  <c:v>12.937200000000001</c:v>
                </c:pt>
                <c:pt idx="21">
                  <c:v>8.3246000000000002</c:v>
                </c:pt>
                <c:pt idx="22">
                  <c:v>5.8562000000000003</c:v>
                </c:pt>
                <c:pt idx="24">
                  <c:v>21.8277</c:v>
                </c:pt>
                <c:pt idx="25">
                  <c:v>20.413900000000002</c:v>
                </c:pt>
                <c:pt idx="26">
                  <c:v>15.3851</c:v>
                </c:pt>
                <c:pt idx="27">
                  <c:v>10.5481</c:v>
                </c:pt>
                <c:pt idx="28">
                  <c:v>7.1406999999999998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0-4949-9745-6632856D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114687"/>
        <c:axId val="1479120543"/>
      </c:lineChart>
      <c:lineChart>
        <c:grouping val="standard"/>
        <c:varyColors val="0"/>
        <c:ser>
          <c:idx val="0"/>
          <c:order val="0"/>
          <c:tx>
            <c:strRef>
              <c:f>'openmp-timing'!$Q$33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  <a:round/>
              </a:ln>
              <a:effectLst/>
            </c:spPr>
            <c:txPr>
              <a:bodyPr rot="0" spcFirstLastPara="1" vertOverflow="overflow" horzOverflow="overflow" vert="horz" wrap="square" lIns="38100" tIns="18288" rIns="36576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'openmp-timing'!$Q$34:$Q$62</c:f>
              <c:numCache>
                <c:formatCode>0.0</c:formatCode>
                <c:ptCount val="29"/>
                <c:pt idx="0">
                  <c:v>0.77780000000000005</c:v>
                </c:pt>
                <c:pt idx="1">
                  <c:v>0.57599999999999996</c:v>
                </c:pt>
                <c:pt idx="2">
                  <c:v>0.66579999999999995</c:v>
                </c:pt>
                <c:pt idx="3">
                  <c:v>0.5827</c:v>
                </c:pt>
                <c:pt idx="4">
                  <c:v>0.62280000000000002</c:v>
                </c:pt>
                <c:pt idx="6">
                  <c:v>1.1293</c:v>
                </c:pt>
                <c:pt idx="7">
                  <c:v>0.96940000000000004</c:v>
                </c:pt>
                <c:pt idx="8">
                  <c:v>1.3443000000000001</c:v>
                </c:pt>
                <c:pt idx="9">
                  <c:v>1.1358999999999999</c:v>
                </c:pt>
                <c:pt idx="10">
                  <c:v>1.1662999999999999</c:v>
                </c:pt>
                <c:pt idx="12">
                  <c:v>1.7113</c:v>
                </c:pt>
                <c:pt idx="13">
                  <c:v>1.4826999999999999</c:v>
                </c:pt>
                <c:pt idx="14">
                  <c:v>1.5287999999999999</c:v>
                </c:pt>
                <c:pt idx="15">
                  <c:v>1.7206999999999999</c:v>
                </c:pt>
                <c:pt idx="16">
                  <c:v>1.6465000000000001</c:v>
                </c:pt>
                <c:pt idx="18">
                  <c:v>2.0240999999999998</c:v>
                </c:pt>
                <c:pt idx="19">
                  <c:v>1.8964000000000001</c:v>
                </c:pt>
                <c:pt idx="20">
                  <c:v>2.2109000000000001</c:v>
                </c:pt>
                <c:pt idx="21">
                  <c:v>2.2422</c:v>
                </c:pt>
                <c:pt idx="22">
                  <c:v>2.1913</c:v>
                </c:pt>
                <c:pt idx="24">
                  <c:v>2.6259999999999999</c:v>
                </c:pt>
                <c:pt idx="25">
                  <c:v>2.4704000000000002</c:v>
                </c:pt>
                <c:pt idx="26">
                  <c:v>2.4889999999999999</c:v>
                </c:pt>
                <c:pt idx="27">
                  <c:v>2.6659999999999999</c:v>
                </c:pt>
                <c:pt idx="28">
                  <c:v>2.6939000000000002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0-4949-9745-6632856D9F1E}"/>
            </c:ext>
          </c:extLst>
        </c:ser>
        <c:ser>
          <c:idx val="2"/>
          <c:order val="2"/>
          <c:tx>
            <c:strRef>
              <c:f>'openmp-timing'!$S$33</c:f>
              <c:strCache>
                <c:ptCount val="1"/>
                <c:pt idx="0">
                  <c:v>Reduce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'openmp-timing'!$S$34:$S$62</c:f>
              <c:numCache>
                <c:formatCode>0.0</c:formatCode>
                <c:ptCount val="29"/>
                <c:pt idx="0">
                  <c:v>0.1714</c:v>
                </c:pt>
                <c:pt idx="1">
                  <c:v>9.4500000000000001E-2</c:v>
                </c:pt>
                <c:pt idx="2">
                  <c:v>7.5800000000000006E-2</c:v>
                </c:pt>
                <c:pt idx="3">
                  <c:v>9.8199999999999996E-2</c:v>
                </c:pt>
                <c:pt idx="4">
                  <c:v>6.8599999999999994E-2</c:v>
                </c:pt>
                <c:pt idx="6">
                  <c:v>0.43569999999999998</c:v>
                </c:pt>
                <c:pt idx="7">
                  <c:v>0.28460000000000002</c:v>
                </c:pt>
                <c:pt idx="8">
                  <c:v>0.1338</c:v>
                </c:pt>
                <c:pt idx="9">
                  <c:v>8.72E-2</c:v>
                </c:pt>
                <c:pt idx="10">
                  <c:v>9.5899999999999999E-2</c:v>
                </c:pt>
                <c:pt idx="12">
                  <c:v>0.60550000000000004</c:v>
                </c:pt>
                <c:pt idx="13">
                  <c:v>0.3473</c:v>
                </c:pt>
                <c:pt idx="14">
                  <c:v>0.20930000000000001</c:v>
                </c:pt>
                <c:pt idx="15">
                  <c:v>0.11650000000000001</c:v>
                </c:pt>
                <c:pt idx="16">
                  <c:v>0.10390000000000001</c:v>
                </c:pt>
                <c:pt idx="18">
                  <c:v>0.98029999999999995</c:v>
                </c:pt>
                <c:pt idx="19">
                  <c:v>0.33</c:v>
                </c:pt>
                <c:pt idx="20">
                  <c:v>0.29299999999999998</c:v>
                </c:pt>
                <c:pt idx="21">
                  <c:v>0.11269999999999999</c:v>
                </c:pt>
                <c:pt idx="22">
                  <c:v>0.106</c:v>
                </c:pt>
                <c:pt idx="24">
                  <c:v>1.1303000000000001</c:v>
                </c:pt>
                <c:pt idx="25">
                  <c:v>0.42880000000000001</c:v>
                </c:pt>
                <c:pt idx="26">
                  <c:v>0.24510000000000001</c:v>
                </c:pt>
                <c:pt idx="27">
                  <c:v>0.17749999999999999</c:v>
                </c:pt>
                <c:pt idx="28">
                  <c:v>0.13289999999999999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D0-4949-9745-6632856D9F1E}"/>
            </c:ext>
          </c:extLst>
        </c:ser>
        <c:ser>
          <c:idx val="3"/>
          <c:order val="3"/>
          <c:tx>
            <c:strRef>
              <c:f>'openmp-timing'!$T$33</c:f>
              <c:strCache>
                <c:ptCount val="1"/>
                <c:pt idx="0">
                  <c:v>Write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'openmp-timing'!$T$34:$T$62</c:f>
              <c:numCache>
                <c:formatCode>0.0</c:formatCode>
                <c:ptCount val="29"/>
                <c:pt idx="1">
                  <c:v>0.1787</c:v>
                </c:pt>
                <c:pt idx="2">
                  <c:v>9.9599999999999994E-2</c:v>
                </c:pt>
                <c:pt idx="3">
                  <c:v>8.8300000000000003E-2</c:v>
                </c:pt>
                <c:pt idx="4">
                  <c:v>3.4500000000000003E-2</c:v>
                </c:pt>
                <c:pt idx="7">
                  <c:v>0.35439999999999999</c:v>
                </c:pt>
                <c:pt idx="8">
                  <c:v>0.1215</c:v>
                </c:pt>
                <c:pt idx="9">
                  <c:v>9.6100000000000005E-2</c:v>
                </c:pt>
                <c:pt idx="10">
                  <c:v>0.1147</c:v>
                </c:pt>
                <c:pt idx="13">
                  <c:v>0.36699999999999999</c:v>
                </c:pt>
                <c:pt idx="14">
                  <c:v>0.38090000000000002</c:v>
                </c:pt>
                <c:pt idx="15">
                  <c:v>0.15279999999999999</c:v>
                </c:pt>
                <c:pt idx="16">
                  <c:v>0.1129</c:v>
                </c:pt>
                <c:pt idx="19">
                  <c:v>0.48399999999999999</c:v>
                </c:pt>
                <c:pt idx="20">
                  <c:v>0.44379999999999997</c:v>
                </c:pt>
                <c:pt idx="21">
                  <c:v>0.15679999999999999</c:v>
                </c:pt>
                <c:pt idx="22">
                  <c:v>0.1366</c:v>
                </c:pt>
                <c:pt idx="25">
                  <c:v>0.49590000000000001</c:v>
                </c:pt>
                <c:pt idx="26">
                  <c:v>0.43259999999999998</c:v>
                </c:pt>
                <c:pt idx="27">
                  <c:v>0.31590000000000001</c:v>
                </c:pt>
                <c:pt idx="28">
                  <c:v>0.1681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D0-4949-9745-6632856D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544159"/>
        <c:axId val="1415308575"/>
      </c:lineChart>
      <c:catAx>
        <c:axId val="1408114687"/>
        <c:scaling>
          <c:orientation val="minMax"/>
        </c:scaling>
        <c:delete val="1"/>
        <c:axPos val="b"/>
        <c:numFmt formatCode="@" sourceLinked="0"/>
        <c:majorTickMark val="none"/>
        <c:minorTickMark val="none"/>
        <c:tickLblPos val="nextTo"/>
        <c:crossAx val="1479120543"/>
        <c:crosses val="autoZero"/>
        <c:auto val="1"/>
        <c:lblAlgn val="ctr"/>
        <c:lblOffset val="100"/>
        <c:noMultiLvlLbl val="0"/>
      </c:catAx>
      <c:valAx>
        <c:axId val="1479120543"/>
        <c:scaling>
          <c:orientation val="minMax"/>
          <c:max val="25"/>
        </c:scaling>
        <c:delete val="0"/>
        <c:axPos val="l"/>
        <c:numFmt formatCode="#,##0.0" sourceLinked="0"/>
        <c:majorTickMark val="in"/>
        <c:minorTickMark val="in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4687"/>
        <c:crosses val="autoZero"/>
        <c:crossBetween val="between"/>
      </c:valAx>
      <c:valAx>
        <c:axId val="1415308575"/>
        <c:scaling>
          <c:orientation val="minMax"/>
          <c:min val="0"/>
        </c:scaling>
        <c:delete val="0"/>
        <c:axPos val="r"/>
        <c:numFmt formatCode="#,##0.00" sourceLinked="0"/>
        <c:majorTickMark val="in"/>
        <c:minorTickMark val="in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44159"/>
        <c:crosses val="max"/>
        <c:crossBetween val="between"/>
      </c:valAx>
      <c:catAx>
        <c:axId val="1415544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5308575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032816515048745E-2"/>
          <c:y val="3.0326810456891191E-2"/>
          <c:w val="0.89435673641415958"/>
          <c:h val="0.93934637908621765"/>
        </c:manualLayout>
      </c:layout>
      <c:lineChart>
        <c:grouping val="standard"/>
        <c:varyColors val="0"/>
        <c:ser>
          <c:idx val="0"/>
          <c:order val="0"/>
          <c:tx>
            <c:strRef>
              <c:f>'openmp-timing'!$Z$33</c:f>
              <c:strCache>
                <c:ptCount val="1"/>
                <c:pt idx="0">
                  <c:v>Efficiency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'openmp-timing'!$Z$34:$Z$62</c:f>
              <c:numCache>
                <c:formatCode>0.0</c:formatCode>
                <c:ptCount val="29"/>
                <c:pt idx="0">
                  <c:v>0.94948149135078719</c:v>
                </c:pt>
                <c:pt idx="1">
                  <c:v>0.47763628239499556</c:v>
                </c:pt>
                <c:pt idx="2">
                  <c:v>0.32455367986397865</c:v>
                </c:pt>
                <c:pt idx="3">
                  <c:v>0.24206295289855073</c:v>
                </c:pt>
                <c:pt idx="4">
                  <c:v>0.1674840185510153</c:v>
                </c:pt>
                <c:pt idx="6">
                  <c:v>0.92597620378503565</c:v>
                </c:pt>
                <c:pt idx="7">
                  <c:v>0.45385518590998042</c:v>
                </c:pt>
                <c:pt idx="8">
                  <c:v>0.31705335520662448</c:v>
                </c:pt>
                <c:pt idx="9">
                  <c:v>0.23279263983848025</c:v>
                </c:pt>
                <c:pt idx="10">
                  <c:v>0.16310603137860083</c:v>
                </c:pt>
                <c:pt idx="12">
                  <c:v>0.93758238350003875</c:v>
                </c:pt>
                <c:pt idx="13">
                  <c:v>0.47194554594560839</c:v>
                </c:pt>
                <c:pt idx="14">
                  <c:v>0.32072569094477749</c:v>
                </c:pt>
                <c:pt idx="15">
                  <c:v>0.21833966515954759</c:v>
                </c:pt>
                <c:pt idx="16">
                  <c:v>0.16388376883877262</c:v>
                </c:pt>
                <c:pt idx="18">
                  <c:v>1.0013669911834813</c:v>
                </c:pt>
                <c:pt idx="19">
                  <c:v>0.53204611760110354</c:v>
                </c:pt>
                <c:pt idx="20">
                  <c:v>0.33690249822218099</c:v>
                </c:pt>
                <c:pt idx="21">
                  <c:v>0.26178885471974628</c:v>
                </c:pt>
                <c:pt idx="22">
                  <c:v>0.1860666900037567</c:v>
                </c:pt>
                <c:pt idx="24">
                  <c:v>0.93111046972424949</c:v>
                </c:pt>
                <c:pt idx="25">
                  <c:v>0.49779806896281453</c:v>
                </c:pt>
                <c:pt idx="26">
                  <c:v>0.33025459698019516</c:v>
                </c:pt>
                <c:pt idx="27">
                  <c:v>0.24084906286440214</c:v>
                </c:pt>
                <c:pt idx="28">
                  <c:v>0.17788872239416306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8-454A-A6A3-22861D5AFF82}"/>
            </c:ext>
          </c:extLst>
        </c:ser>
        <c:ser>
          <c:idx val="1"/>
          <c:order val="1"/>
          <c:tx>
            <c:strRef>
              <c:f>'openmp-timing'!$AA$33</c:f>
              <c:strCache>
                <c:ptCount val="1"/>
                <c:pt idx="0">
                  <c:v>e(Karp Flatt)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48-454A-A6A3-22861D5AFF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'openmp-timing'!$AA$34:$AA$62</c:f>
              <c:numCache>
                <c:formatCode>0.0</c:formatCode>
                <c:ptCount val="29"/>
                <c:pt idx="1">
                  <c:v>1.0936432948220216</c:v>
                </c:pt>
                <c:pt idx="2">
                  <c:v>0.69371813461808307</c:v>
                </c:pt>
                <c:pt idx="3">
                  <c:v>0.44730810608541088</c:v>
                </c:pt>
                <c:pt idx="4">
                  <c:v>0.33138126198606105</c:v>
                </c:pt>
                <c:pt idx="7">
                  <c:v>1.2033459813728871</c:v>
                </c:pt>
                <c:pt idx="8">
                  <c:v>0.71801442205029653</c:v>
                </c:pt>
                <c:pt idx="9">
                  <c:v>0.4708097795862049</c:v>
                </c:pt>
                <c:pt idx="10">
                  <c:v>0.34206540843312144</c:v>
                </c:pt>
                <c:pt idx="13">
                  <c:v>1.1188885213364208</c:v>
                </c:pt>
                <c:pt idx="14">
                  <c:v>0.70597640313154697</c:v>
                </c:pt>
                <c:pt idx="15">
                  <c:v>0.51143140683332544</c:v>
                </c:pt>
                <c:pt idx="16">
                  <c:v>0.34012570294409533</c:v>
                </c:pt>
                <c:pt idx="19">
                  <c:v>0.87953631634192364</c:v>
                </c:pt>
                <c:pt idx="20">
                  <c:v>0.65607260782862908</c:v>
                </c:pt>
                <c:pt idx="21">
                  <c:v>0.40283890295075148</c:v>
                </c:pt>
                <c:pt idx="22">
                  <c:v>0.29162780648874154</c:v>
                </c:pt>
                <c:pt idx="25">
                  <c:v>1.0088466837236765</c:v>
                </c:pt>
                <c:pt idx="26">
                  <c:v>0.67598897854752993</c:v>
                </c:pt>
                <c:pt idx="27">
                  <c:v>0.45028256529929422</c:v>
                </c:pt>
                <c:pt idx="28">
                  <c:v>0.30809945548776485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8-454A-A6A3-22861D5AF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866207"/>
        <c:axId val="1744400191"/>
      </c:lineChart>
      <c:valAx>
        <c:axId val="1744400191"/>
        <c:scaling>
          <c:orientation val="minMax"/>
          <c:max val="1.21"/>
          <c:min val="0.1"/>
        </c:scaling>
        <c:delete val="0"/>
        <c:axPos val="r"/>
        <c:numFmt formatCode="#,##0.0" sourceLinked="0"/>
        <c:majorTickMark val="in"/>
        <c:minorTickMark val="none"/>
        <c:tickLblPos val="high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66207"/>
        <c:crosses val="max"/>
        <c:crossBetween val="between"/>
      </c:valAx>
      <c:catAx>
        <c:axId val="129386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4400191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85795736506971"/>
          <c:y val="6.2907860928390374E-2"/>
          <c:w val="0.19762209968609845"/>
          <c:h val="4.8952802804586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83275656693712E-2"/>
          <c:y val="2.1776511275209774E-2"/>
          <c:w val="0.89611449846429847"/>
          <c:h val="0.71180330304924233"/>
        </c:manualLayout>
      </c:layout>
      <c:lineChart>
        <c:grouping val="standard"/>
        <c:varyColors val="0"/>
        <c:ser>
          <c:idx val="3"/>
          <c:order val="0"/>
          <c:tx>
            <c:strRef>
              <c:f>'openmp-timing'!$V$33</c:f>
              <c:strCache>
                <c:ptCount val="1"/>
                <c:pt idx="0">
                  <c:v>Read Speedup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'openmp-timing'!$V$34:$V$62</c:f>
              <c:numCache>
                <c:formatCode>0.0</c:formatCode>
                <c:ptCount val="29"/>
                <c:pt idx="0">
                  <c:v>1</c:v>
                </c:pt>
                <c:pt idx="1">
                  <c:v>1.3503472222222224</c:v>
                </c:pt>
                <c:pt idx="2">
                  <c:v>1.1682186842895765</c:v>
                </c:pt>
                <c:pt idx="3">
                  <c:v>1.3348206624334993</c:v>
                </c:pt>
                <c:pt idx="4">
                  <c:v>1.2488760436737316</c:v>
                </c:pt>
                <c:pt idx="6">
                  <c:v>1</c:v>
                </c:pt>
                <c:pt idx="7">
                  <c:v>1.1649473901382297</c:v>
                </c:pt>
                <c:pt idx="8">
                  <c:v>0.84006546157851669</c:v>
                </c:pt>
                <c:pt idx="9">
                  <c:v>0.99418962936878252</c:v>
                </c:pt>
                <c:pt idx="10">
                  <c:v>0.96827574380519599</c:v>
                </c:pt>
                <c:pt idx="12">
                  <c:v>1</c:v>
                </c:pt>
                <c:pt idx="13">
                  <c:v>1.1541781884400082</c:v>
                </c:pt>
                <c:pt idx="14">
                  <c:v>1.1193746729461016</c:v>
                </c:pt>
                <c:pt idx="15">
                  <c:v>0.99453710699134079</c:v>
                </c:pt>
                <c:pt idx="16">
                  <c:v>1.0393562101427269</c:v>
                </c:pt>
                <c:pt idx="18">
                  <c:v>1</c:v>
                </c:pt>
                <c:pt idx="19">
                  <c:v>1.0673381143218728</c:v>
                </c:pt>
                <c:pt idx="20">
                  <c:v>0.91550952100954353</c:v>
                </c:pt>
                <c:pt idx="21">
                  <c:v>0.90272946213540262</c:v>
                </c:pt>
                <c:pt idx="22">
                  <c:v>0.92369826130607391</c:v>
                </c:pt>
                <c:pt idx="24">
                  <c:v>1</c:v>
                </c:pt>
                <c:pt idx="25">
                  <c:v>1.0629857512953367</c:v>
                </c:pt>
                <c:pt idx="26">
                  <c:v>1.0550421856167136</c:v>
                </c:pt>
                <c:pt idx="27">
                  <c:v>0.98499624906226557</c:v>
                </c:pt>
                <c:pt idx="28">
                  <c:v>0.97479490701213845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2-1249-8E64-60C5FD06DB39}"/>
            </c:ext>
          </c:extLst>
        </c:ser>
        <c:ser>
          <c:idx val="4"/>
          <c:order val="1"/>
          <c:tx>
            <c:strRef>
              <c:f>'openmp-timing'!$W$33</c:f>
              <c:strCache>
                <c:ptCount val="1"/>
                <c:pt idx="0">
                  <c:v>Map Speedup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'openmp-timing'!$W$34:$W$62</c:f>
              <c:numCache>
                <c:formatCode>0.0</c:formatCode>
                <c:ptCount val="29"/>
                <c:pt idx="0">
                  <c:v>1</c:v>
                </c:pt>
                <c:pt idx="1">
                  <c:v>0.97315047324705439</c:v>
                </c:pt>
                <c:pt idx="2">
                  <c:v>1.4399575354211751</c:v>
                </c:pt>
                <c:pt idx="3">
                  <c:v>2.4563627498781084</c:v>
                </c:pt>
                <c:pt idx="4">
                  <c:v>4.0685279187817258</c:v>
                </c:pt>
                <c:pt idx="6">
                  <c:v>1</c:v>
                </c:pt>
                <c:pt idx="7">
                  <c:v>0.98047669072404064</c:v>
                </c:pt>
                <c:pt idx="8">
                  <c:v>1.4982383722142305</c:v>
                </c:pt>
                <c:pt idx="9">
                  <c:v>2.3678297255444631</c:v>
                </c:pt>
                <c:pt idx="10">
                  <c:v>4.155785577979529</c:v>
                </c:pt>
                <c:pt idx="12">
                  <c:v>1</c:v>
                </c:pt>
                <c:pt idx="13">
                  <c:v>0.9959747739934578</c:v>
                </c:pt>
                <c:pt idx="14">
                  <c:v>1.4469384680699544</c:v>
                </c:pt>
                <c:pt idx="15">
                  <c:v>2.1443880657600976</c:v>
                </c:pt>
                <c:pt idx="16">
                  <c:v>3.8503644314868803</c:v>
                </c:pt>
                <c:pt idx="18">
                  <c:v>1</c:v>
                </c:pt>
                <c:pt idx="19">
                  <c:v>1.0527809888936039</c:v>
                </c:pt>
                <c:pt idx="20">
                  <c:v>1.4413847679531999</c:v>
                </c:pt>
                <c:pt idx="21">
                  <c:v>2.4783754456673384</c:v>
                </c:pt>
                <c:pt idx="22">
                  <c:v>4.2130350764185751</c:v>
                </c:pt>
                <c:pt idx="24">
                  <c:v>1</c:v>
                </c:pt>
                <c:pt idx="25">
                  <c:v>1.0612665996508122</c:v>
                </c:pt>
                <c:pt idx="26">
                  <c:v>1.4785382593099154</c:v>
                </c:pt>
                <c:pt idx="27">
                  <c:v>2.4461532207799248</c:v>
                </c:pt>
                <c:pt idx="28">
                  <c:v>4.36339246870015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2-1249-8E64-60C5FD06DB39}"/>
            </c:ext>
          </c:extLst>
        </c:ser>
        <c:ser>
          <c:idx val="5"/>
          <c:order val="2"/>
          <c:tx>
            <c:strRef>
              <c:f>'openmp-timing'!$X$33</c:f>
              <c:strCache>
                <c:ptCount val="1"/>
                <c:pt idx="0">
                  <c:v>Reduce Speedup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'openmp-timing'!$X$34:$X$62</c:f>
              <c:numCache>
                <c:formatCode>0.0</c:formatCode>
                <c:ptCount val="29"/>
                <c:pt idx="0">
                  <c:v>1</c:v>
                </c:pt>
                <c:pt idx="1">
                  <c:v>1.8137566137566137</c:v>
                </c:pt>
                <c:pt idx="2">
                  <c:v>2.2612137203166225</c:v>
                </c:pt>
                <c:pt idx="3">
                  <c:v>1.7454175152749491</c:v>
                </c:pt>
                <c:pt idx="4">
                  <c:v>2.4985422740524781</c:v>
                </c:pt>
                <c:pt idx="6">
                  <c:v>1</c:v>
                </c:pt>
                <c:pt idx="7">
                  <c:v>1.5309205903021783</c:v>
                </c:pt>
                <c:pt idx="8">
                  <c:v>3.2563527653213749</c:v>
                </c:pt>
                <c:pt idx="9">
                  <c:v>4.9965596330275224</c:v>
                </c:pt>
                <c:pt idx="10">
                  <c:v>4.5432742440041709</c:v>
                </c:pt>
                <c:pt idx="12">
                  <c:v>1</c:v>
                </c:pt>
                <c:pt idx="13">
                  <c:v>1.7434494673193206</c:v>
                </c:pt>
                <c:pt idx="14">
                  <c:v>2.8929765886287626</c:v>
                </c:pt>
                <c:pt idx="15">
                  <c:v>5.1974248927038627</c:v>
                </c:pt>
                <c:pt idx="16">
                  <c:v>5.8277189605389799</c:v>
                </c:pt>
                <c:pt idx="18">
                  <c:v>1</c:v>
                </c:pt>
                <c:pt idx="19">
                  <c:v>2.9706060606060603</c:v>
                </c:pt>
                <c:pt idx="20">
                  <c:v>3.3457337883959046</c:v>
                </c:pt>
                <c:pt idx="21">
                  <c:v>8.6983141082519957</c:v>
                </c:pt>
                <c:pt idx="22">
                  <c:v>9.2481132075471688</c:v>
                </c:pt>
                <c:pt idx="24">
                  <c:v>1</c:v>
                </c:pt>
                <c:pt idx="25">
                  <c:v>2.6359608208955225</c:v>
                </c:pt>
                <c:pt idx="26">
                  <c:v>4.6115871073031416</c:v>
                </c:pt>
                <c:pt idx="27">
                  <c:v>6.3678873239436626</c:v>
                </c:pt>
                <c:pt idx="28">
                  <c:v>8.5048908954100835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2-1249-8E64-60C5FD06DB39}"/>
            </c:ext>
          </c:extLst>
        </c:ser>
        <c:ser>
          <c:idx val="1"/>
          <c:order val="3"/>
          <c:tx>
            <c:strRef>
              <c:f>'openmp-timing'!$Y$33</c:f>
              <c:strCache>
                <c:ptCount val="1"/>
                <c:pt idx="0">
                  <c:v>Total Speedup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'openmp-timing'!$L$34:$L$62</c:f>
              <c:strCache>
                <c:ptCount val="29"/>
                <c:pt idx="0">
                  <c:v>tnum_1|files_150</c:v>
                </c:pt>
                <c:pt idx="1">
                  <c:v>tnum_2|files_150</c:v>
                </c:pt>
                <c:pt idx="2">
                  <c:v>tnum_4|files_150</c:v>
                </c:pt>
                <c:pt idx="3">
                  <c:v>tnum_8|files_150</c:v>
                </c:pt>
                <c:pt idx="4">
                  <c:v>tnum_16|files_150</c:v>
                </c:pt>
                <c:pt idx="6">
                  <c:v>tnum_1|files_300</c:v>
                </c:pt>
                <c:pt idx="7">
                  <c:v>tnum_2|files_300</c:v>
                </c:pt>
                <c:pt idx="8">
                  <c:v>tnum_4|files_300</c:v>
                </c:pt>
                <c:pt idx="9">
                  <c:v>tnum_8|files_300</c:v>
                </c:pt>
                <c:pt idx="10">
                  <c:v>tnum_16|files_300</c:v>
                </c:pt>
                <c:pt idx="12">
                  <c:v>tnum_1|files_450</c:v>
                </c:pt>
                <c:pt idx="13">
                  <c:v>tnum_2|files_450</c:v>
                </c:pt>
                <c:pt idx="14">
                  <c:v>tnum_4|files_450</c:v>
                </c:pt>
                <c:pt idx="15">
                  <c:v>tnum_8|files_450</c:v>
                </c:pt>
                <c:pt idx="16">
                  <c:v>tnum_16|files_450</c:v>
                </c:pt>
                <c:pt idx="18">
                  <c:v>tnum_1|files_600</c:v>
                </c:pt>
                <c:pt idx="19">
                  <c:v>tnum_2|files_600</c:v>
                </c:pt>
                <c:pt idx="20">
                  <c:v>tnum_4|files_600</c:v>
                </c:pt>
                <c:pt idx="21">
                  <c:v>tnum_8|files_600</c:v>
                </c:pt>
                <c:pt idx="22">
                  <c:v>tnum_16|files_600</c:v>
                </c:pt>
                <c:pt idx="24">
                  <c:v>tnum_1|files_750</c:v>
                </c:pt>
                <c:pt idx="25">
                  <c:v>tnum_2|files_750</c:v>
                </c:pt>
                <c:pt idx="26">
                  <c:v>tnum_4|files_750</c:v>
                </c:pt>
                <c:pt idx="27">
                  <c:v>tnum_8|files_750</c:v>
                </c:pt>
                <c:pt idx="28">
                  <c:v>tnum_16|files_750</c:v>
                </c:pt>
              </c:strCache>
            </c:strRef>
          </c:cat>
          <c:val>
            <c:numRef>
              <c:f>'openmp-timing'!$Y$34:$Y$62</c:f>
              <c:numCache>
                <c:formatCode>0.0</c:formatCode>
                <c:ptCount val="29"/>
                <c:pt idx="0">
                  <c:v>0.94948149135078719</c:v>
                </c:pt>
                <c:pt idx="1">
                  <c:v>0.95527256478999112</c:v>
                </c:pt>
                <c:pt idx="2">
                  <c:v>1.2982147194559146</c:v>
                </c:pt>
                <c:pt idx="3">
                  <c:v>1.9365036231884059</c:v>
                </c:pt>
                <c:pt idx="4">
                  <c:v>2.6797442968162448</c:v>
                </c:pt>
                <c:pt idx="6">
                  <c:v>0.92597620378503565</c:v>
                </c:pt>
                <c:pt idx="7">
                  <c:v>0.90771037181996084</c:v>
                </c:pt>
                <c:pt idx="8">
                  <c:v>1.2682134208264979</c:v>
                </c:pt>
                <c:pt idx="9">
                  <c:v>1.862341118707842</c:v>
                </c:pt>
                <c:pt idx="10">
                  <c:v>2.6096965020576133</c:v>
                </c:pt>
                <c:pt idx="12">
                  <c:v>0.93758238350003875</c:v>
                </c:pt>
                <c:pt idx="13">
                  <c:v>0.94389109189121678</c:v>
                </c:pt>
                <c:pt idx="14">
                  <c:v>1.2829027637791099</c:v>
                </c:pt>
                <c:pt idx="15">
                  <c:v>1.7467173212763807</c:v>
                </c:pt>
                <c:pt idx="16">
                  <c:v>2.6221403014203619</c:v>
                </c:pt>
                <c:pt idx="18">
                  <c:v>1.0013669911834813</c:v>
                </c:pt>
                <c:pt idx="19">
                  <c:v>1.0640922352022071</c:v>
                </c:pt>
                <c:pt idx="20">
                  <c:v>1.347609992888724</c:v>
                </c:pt>
                <c:pt idx="21">
                  <c:v>2.0943108377579702</c:v>
                </c:pt>
                <c:pt idx="22">
                  <c:v>2.9770670400601071</c:v>
                </c:pt>
                <c:pt idx="24">
                  <c:v>0.93111046972424949</c:v>
                </c:pt>
                <c:pt idx="25">
                  <c:v>0.99559613792562907</c:v>
                </c:pt>
                <c:pt idx="26">
                  <c:v>1.3210183879207806</c:v>
                </c:pt>
                <c:pt idx="27">
                  <c:v>1.9267925029152171</c:v>
                </c:pt>
                <c:pt idx="28">
                  <c:v>2.846219558306609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2-1249-8E64-60C5FD06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114687"/>
        <c:axId val="1479120543"/>
      </c:lineChart>
      <c:catAx>
        <c:axId val="1408114687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20543"/>
        <c:crosses val="autoZero"/>
        <c:auto val="1"/>
        <c:lblAlgn val="ctr"/>
        <c:lblOffset val="100"/>
        <c:noMultiLvlLbl val="0"/>
      </c:catAx>
      <c:valAx>
        <c:axId val="1479120543"/>
        <c:scaling>
          <c:orientation val="minMax"/>
        </c:scaling>
        <c:delete val="0"/>
        <c:axPos val="l"/>
        <c:numFmt formatCode="#,##0.0" sourceLinked="0"/>
        <c:majorTickMark val="in"/>
        <c:minorTickMark val="in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46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362072175271297E-2"/>
          <c:y val="7.2511677304913605E-2"/>
          <c:w val="0.48757054286688911"/>
          <c:h val="3.6997823606660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Sheet1!$B$30:$B$34</c:f>
              <c:strCache>
                <c:ptCount val="5"/>
                <c:pt idx="0">
                  <c:v>Serial</c:v>
                </c:pt>
                <c:pt idx="1">
                  <c:v>MPI_OpenMP_2x2</c:v>
                </c:pt>
                <c:pt idx="2">
                  <c:v>MPI_OpenMP_4x2</c:v>
                </c:pt>
                <c:pt idx="3">
                  <c:v>MPI_OpenMP_8x2</c:v>
                </c:pt>
                <c:pt idx="4">
                  <c:v>MPI_OpenMP_16x2</c:v>
                </c:pt>
              </c:strCache>
            </c:strRef>
          </c:cat>
          <c:val>
            <c:numRef>
              <c:f>Sheet1!$F$30:$F$34</c:f>
              <c:numCache>
                <c:formatCode>0.00</c:formatCode>
                <c:ptCount val="5"/>
                <c:pt idx="0">
                  <c:v>4.68</c:v>
                </c:pt>
                <c:pt idx="1">
                  <c:v>3.1</c:v>
                </c:pt>
                <c:pt idx="2">
                  <c:v>1.4350000000000001</c:v>
                </c:pt>
                <c:pt idx="3">
                  <c:v>0.83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3-4C66-A5C2-03FC39A257E4}"/>
            </c:ext>
          </c:extLst>
        </c:ser>
        <c:ser>
          <c:idx val="1"/>
          <c:order val="1"/>
          <c:tx>
            <c:strRef>
              <c:f>Sheet1!$G$29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Sheet1!$B$30:$B$34</c:f>
              <c:strCache>
                <c:ptCount val="5"/>
                <c:pt idx="0">
                  <c:v>Serial</c:v>
                </c:pt>
                <c:pt idx="1">
                  <c:v>MPI_OpenMP_2x2</c:v>
                </c:pt>
                <c:pt idx="2">
                  <c:v>MPI_OpenMP_4x2</c:v>
                </c:pt>
                <c:pt idx="3">
                  <c:v>MPI_OpenMP_8x2</c:v>
                </c:pt>
                <c:pt idx="4">
                  <c:v>MPI_OpenMP_16x2</c:v>
                </c:pt>
              </c:strCache>
            </c:strRef>
          </c:cat>
          <c:val>
            <c:numRef>
              <c:f>Sheet1!$G$30:$G$34</c:f>
              <c:numCache>
                <c:formatCode>0.00</c:formatCode>
                <c:ptCount val="5"/>
                <c:pt idx="0">
                  <c:v>1</c:v>
                </c:pt>
                <c:pt idx="1">
                  <c:v>1.5096774193548386</c:v>
                </c:pt>
                <c:pt idx="2">
                  <c:v>3.2613240418118465</c:v>
                </c:pt>
                <c:pt idx="3">
                  <c:v>5.6385542168674698</c:v>
                </c:pt>
                <c:pt idx="4">
                  <c:v>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3-4C66-A5C2-03FC39A257E4}"/>
            </c:ext>
          </c:extLst>
        </c:ser>
        <c:ser>
          <c:idx val="2"/>
          <c:order val="2"/>
          <c:tx>
            <c:strRef>
              <c:f>Sheet1!$H$29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Sheet1!$B$30:$B$34</c:f>
              <c:strCache>
                <c:ptCount val="5"/>
                <c:pt idx="0">
                  <c:v>Serial</c:v>
                </c:pt>
                <c:pt idx="1">
                  <c:v>MPI_OpenMP_2x2</c:v>
                </c:pt>
                <c:pt idx="2">
                  <c:v>MPI_OpenMP_4x2</c:v>
                </c:pt>
                <c:pt idx="3">
                  <c:v>MPI_OpenMP_8x2</c:v>
                </c:pt>
                <c:pt idx="4">
                  <c:v>MPI_OpenMP_16x2</c:v>
                </c:pt>
              </c:strCache>
            </c:strRef>
          </c:cat>
          <c:val>
            <c:numRef>
              <c:f>Sheet1!$H$30:$H$34</c:f>
              <c:numCache>
                <c:formatCode>0.00</c:formatCode>
                <c:ptCount val="5"/>
                <c:pt idx="0">
                  <c:v>1</c:v>
                </c:pt>
                <c:pt idx="1">
                  <c:v>0.37741935483870964</c:v>
                </c:pt>
                <c:pt idx="2">
                  <c:v>0.40766550522648082</c:v>
                </c:pt>
                <c:pt idx="3">
                  <c:v>0.35240963855421686</c:v>
                </c:pt>
                <c:pt idx="4">
                  <c:v>0.29249999999999998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3-4C66-A5C2-03FC39A2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690920"/>
        <c:axId val="578302984"/>
      </c:lineChart>
      <c:catAx>
        <c:axId val="195969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2984"/>
        <c:crosses val="autoZero"/>
        <c:auto val="1"/>
        <c:lblAlgn val="ctr"/>
        <c:lblOffset val="100"/>
        <c:noMultiLvlLbl val="0"/>
      </c:catAx>
      <c:valAx>
        <c:axId val="57830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9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Sheet1!$B$2:$B$6</c:f>
              <c:strCache>
                <c:ptCount val="5"/>
                <c:pt idx="0">
                  <c:v>Serial</c:v>
                </c:pt>
                <c:pt idx="1">
                  <c:v>OpenMP_locks</c:v>
                </c:pt>
                <c:pt idx="2">
                  <c:v>OpenMP_locks</c:v>
                </c:pt>
                <c:pt idx="3">
                  <c:v>OpenMP_locks</c:v>
                </c:pt>
                <c:pt idx="4">
                  <c:v>OpenMP_locks</c:v>
                </c:pt>
              </c:strCache>
            </c:strRef>
          </c:cat>
          <c:val>
            <c:numRef>
              <c:f>Sheet1!$E$2:$E$6</c:f>
              <c:numCache>
                <c:formatCode>0.00</c:formatCode>
                <c:ptCount val="5"/>
                <c:pt idx="0">
                  <c:v>1</c:v>
                </c:pt>
                <c:pt idx="1">
                  <c:v>0.88301886792452833</c:v>
                </c:pt>
                <c:pt idx="2">
                  <c:v>1.4096385542168675</c:v>
                </c:pt>
                <c:pt idx="3">
                  <c:v>2.284598486697583</c:v>
                </c:pt>
                <c:pt idx="4">
                  <c:v>3.5355443076225725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0-4BCA-9AC9-C360149D815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Sheet1!$B$2:$B$6</c:f>
              <c:strCache>
                <c:ptCount val="5"/>
                <c:pt idx="0">
                  <c:v>Serial</c:v>
                </c:pt>
                <c:pt idx="1">
                  <c:v>OpenMP_locks</c:v>
                </c:pt>
                <c:pt idx="2">
                  <c:v>OpenMP_locks</c:v>
                </c:pt>
                <c:pt idx="3">
                  <c:v>OpenMP_locks</c:v>
                </c:pt>
                <c:pt idx="4">
                  <c:v>OpenMP_locks</c:v>
                </c:pt>
              </c:strCache>
            </c:strRef>
          </c:cat>
          <c:val>
            <c:numRef>
              <c:f>Sheet1!$F$2:$F$6</c:f>
              <c:numCache>
                <c:formatCode>0.00</c:formatCode>
                <c:ptCount val="5"/>
                <c:pt idx="0">
                  <c:v>1</c:v>
                </c:pt>
                <c:pt idx="1">
                  <c:v>0.44150943396226416</c:v>
                </c:pt>
                <c:pt idx="2">
                  <c:v>0.35240963855421686</c:v>
                </c:pt>
                <c:pt idx="3">
                  <c:v>0.28557481083719788</c:v>
                </c:pt>
                <c:pt idx="4">
                  <c:v>0.22097151922641078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0-4BCA-9AC9-C360149D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864696"/>
        <c:axId val="1756222888"/>
      </c:lineChart>
      <c:catAx>
        <c:axId val="96286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22888"/>
        <c:crosses val="autoZero"/>
        <c:auto val="1"/>
        <c:lblAlgn val="ctr"/>
        <c:lblOffset val="100"/>
        <c:noMultiLvlLbl val="0"/>
      </c:catAx>
      <c:valAx>
        <c:axId val="17562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6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 Qfiles_time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Sheet1!$E$45:$E$52</c:f>
              <c:numCache>
                <c:formatCode>General</c:formatCode>
                <c:ptCount val="8"/>
                <c:pt idx="0">
                  <c:v>1.4E-3</c:v>
                </c:pt>
                <c:pt idx="1">
                  <c:v>2.0000000000000001E-4</c:v>
                </c:pt>
                <c:pt idx="2">
                  <c:v>5.9999999999999995E-4</c:v>
                </c:pt>
                <c:pt idx="3">
                  <c:v>1E-3</c:v>
                </c:pt>
                <c:pt idx="4">
                  <c:v>2E-3</c:v>
                </c:pt>
                <c:pt idx="5">
                  <c:v>2.8999999999999998E-3</c:v>
                </c:pt>
                <c:pt idx="6">
                  <c:v>3.2000000000000002E-3</c:v>
                </c:pt>
                <c:pt idx="7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C0-4672-9C23-BF5CC32D9A99}"/>
            </c:ext>
          </c:extLst>
        </c:ser>
        <c:ser>
          <c:idx val="1"/>
          <c:order val="1"/>
          <c:tx>
            <c:strRef>
              <c:f>Sheet1!$F$44</c:f>
              <c:strCache>
                <c:ptCount val="1"/>
                <c:pt idx="0">
                  <c:v> Qlines_time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Sheet1!$F$45:$F$52</c:f>
              <c:numCache>
                <c:formatCode>General</c:formatCode>
                <c:ptCount val="8"/>
                <c:pt idx="0">
                  <c:v>7.7700000000000005E-2</c:v>
                </c:pt>
                <c:pt idx="1">
                  <c:v>0.1047</c:v>
                </c:pt>
                <c:pt idx="2">
                  <c:v>0.26419999999999999</c:v>
                </c:pt>
                <c:pt idx="3">
                  <c:v>0.52100000000000002</c:v>
                </c:pt>
                <c:pt idx="4">
                  <c:v>1.1335999999999999</c:v>
                </c:pt>
                <c:pt idx="5">
                  <c:v>1.6145</c:v>
                </c:pt>
                <c:pt idx="6">
                  <c:v>2.1434000000000002</c:v>
                </c:pt>
                <c:pt idx="7">
                  <c:v>2.6999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C0-4672-9C23-BF5CC32D9A99}"/>
            </c:ext>
          </c:extLst>
        </c:ser>
        <c:ser>
          <c:idx val="2"/>
          <c:order val="2"/>
          <c:tx>
            <c:strRef>
              <c:f>Sheet1!$G$44</c:f>
              <c:strCache>
                <c:ptCount val="1"/>
                <c:pt idx="0">
                  <c:v> HashW_time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Sheet1!$G$45:$G$52</c:f>
              <c:numCache>
                <c:formatCode>General</c:formatCode>
                <c:ptCount val="8"/>
                <c:pt idx="0">
                  <c:v>0.3367</c:v>
                </c:pt>
                <c:pt idx="1">
                  <c:v>0.68410000000000004</c:v>
                </c:pt>
                <c:pt idx="2">
                  <c:v>1.7503</c:v>
                </c:pt>
                <c:pt idx="3">
                  <c:v>3.6436999999999999</c:v>
                </c:pt>
                <c:pt idx="4">
                  <c:v>7.5452000000000004</c:v>
                </c:pt>
                <c:pt idx="5">
                  <c:v>11.199299999999999</c:v>
                </c:pt>
                <c:pt idx="6">
                  <c:v>14.9597</c:v>
                </c:pt>
                <c:pt idx="7">
                  <c:v>18.615300000000001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C0-4672-9C23-BF5CC32D9A99}"/>
            </c:ext>
          </c:extLst>
        </c:ser>
        <c:ser>
          <c:idx val="3"/>
          <c:order val="3"/>
          <c:tx>
            <c:strRef>
              <c:f>Sheet1!$I$44</c:f>
              <c:strCache>
                <c:ptCount val="1"/>
                <c:pt idx="0">
                  <c:v> Write_time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Sheet1!$I$45:$I$52</c:f>
              <c:numCache>
                <c:formatCode>General</c:formatCode>
                <c:ptCount val="8"/>
                <c:pt idx="0">
                  <c:v>2.87E-2</c:v>
                </c:pt>
                <c:pt idx="1">
                  <c:v>4.5400000000000003E-2</c:v>
                </c:pt>
                <c:pt idx="2">
                  <c:v>0.1226</c:v>
                </c:pt>
                <c:pt idx="3">
                  <c:v>0.1875</c:v>
                </c:pt>
                <c:pt idx="4">
                  <c:v>0.42170000000000002</c:v>
                </c:pt>
                <c:pt idx="5">
                  <c:v>0.58389999999999997</c:v>
                </c:pt>
                <c:pt idx="6">
                  <c:v>0.84150000000000003</c:v>
                </c:pt>
                <c:pt idx="7">
                  <c:v>0.97289999999999999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C0-4672-9C23-BF5CC32D9A99}"/>
            </c:ext>
          </c:extLst>
        </c:ser>
        <c:ser>
          <c:idx val="4"/>
          <c:order val="4"/>
          <c:tx>
            <c:strRef>
              <c:f>Sheet1!$J$44</c:f>
              <c:strCache>
                <c:ptCount val="1"/>
                <c:pt idx="0">
                  <c:v> Total_time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Sheet1!$J$45:$J$52</c:f>
              <c:numCache>
                <c:formatCode>General</c:formatCode>
                <c:ptCount val="8"/>
                <c:pt idx="0">
                  <c:v>0.44540000000000002</c:v>
                </c:pt>
                <c:pt idx="1">
                  <c:v>0.83460000000000001</c:v>
                </c:pt>
                <c:pt idx="2">
                  <c:v>2.1377999999999999</c:v>
                </c:pt>
                <c:pt idx="3">
                  <c:v>4.3532999999999999</c:v>
                </c:pt>
                <c:pt idx="4">
                  <c:v>9.1027000000000005</c:v>
                </c:pt>
                <c:pt idx="5">
                  <c:v>13.400700000000001</c:v>
                </c:pt>
                <c:pt idx="6">
                  <c:v>17.947900000000001</c:v>
                </c:pt>
                <c:pt idx="7">
                  <c:v>22.292200000000001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C0-4672-9C23-BF5CC32D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774296"/>
        <c:axId val="1565880584"/>
      </c:lineChart>
      <c:catAx>
        <c:axId val="2046774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80584"/>
        <c:crosses val="autoZero"/>
        <c:auto val="1"/>
        <c:lblAlgn val="ctr"/>
        <c:lblOffset val="100"/>
        <c:noMultiLvlLbl val="0"/>
      </c:catAx>
      <c:valAx>
        <c:axId val="15658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7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Execution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'Serial Timings'!$E$2</c:f>
              <c:strCache>
                <c:ptCount val="1"/>
                <c:pt idx="0">
                  <c:v> Qfiles_time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'Serial Timings'!$C$3:$C$100</c:f>
              <c:strCache>
                <c:ptCount val="18"/>
                <c:pt idx="0">
                  <c:v>15</c:v>
                </c:pt>
                <c:pt idx="1">
                  <c:v>30</c:v>
                </c:pt>
                <c:pt idx="2">
                  <c:v>75</c:v>
                </c:pt>
                <c:pt idx="3">
                  <c:v>150</c:v>
                </c:pt>
                <c:pt idx="4">
                  <c:v>300</c:v>
                </c:pt>
                <c:pt idx="5">
                  <c:v>450</c:v>
                </c:pt>
                <c:pt idx="6">
                  <c:v>600</c:v>
                </c:pt>
                <c:pt idx="7">
                  <c:v>750</c:v>
                </c:pt>
                <c:pt idx="9">
                  <c:v>Num_files</c:v>
                </c:pt>
                <c:pt idx="10">
                  <c:v>17</c:v>
                </c:pt>
                <c:pt idx="11">
                  <c:v>34</c:v>
                </c:pt>
                <c:pt idx="12">
                  <c:v>85</c:v>
                </c:pt>
                <c:pt idx="13">
                  <c:v>170</c:v>
                </c:pt>
                <c:pt idx="14">
                  <c:v>340</c:v>
                </c:pt>
                <c:pt idx="15">
                  <c:v>510</c:v>
                </c:pt>
                <c:pt idx="16">
                  <c:v>680</c:v>
                </c:pt>
                <c:pt idx="17">
                  <c:v>850</c:v>
                </c:pt>
              </c:strCache>
            </c:strRef>
          </c:cat>
          <c:val>
            <c:numRef>
              <c:f>'Serial Timings'!$E$3:$E$10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8.9999999999999998E-4</c:v>
                </c:pt>
                <c:pt idx="4">
                  <c:v>2.2000000000000001E-3</c:v>
                </c:pt>
                <c:pt idx="5">
                  <c:v>1.2200000000000001E-2</c:v>
                </c:pt>
                <c:pt idx="6">
                  <c:v>4.0000000000000001E-3</c:v>
                </c:pt>
                <c:pt idx="7">
                  <c:v>5.1000000000000004E-3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4-4DF3-B83A-CE065CAE3C96}"/>
            </c:ext>
          </c:extLst>
        </c:ser>
        <c:ser>
          <c:idx val="1"/>
          <c:order val="1"/>
          <c:tx>
            <c:strRef>
              <c:f>'Serial Timings'!$F$2</c:f>
              <c:strCache>
                <c:ptCount val="1"/>
                <c:pt idx="0">
                  <c:v> Qlines_time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'Serial Timings'!$C$3:$C$100</c:f>
              <c:strCache>
                <c:ptCount val="18"/>
                <c:pt idx="0">
                  <c:v>15</c:v>
                </c:pt>
                <c:pt idx="1">
                  <c:v>30</c:v>
                </c:pt>
                <c:pt idx="2">
                  <c:v>75</c:v>
                </c:pt>
                <c:pt idx="3">
                  <c:v>150</c:v>
                </c:pt>
                <c:pt idx="4">
                  <c:v>300</c:v>
                </c:pt>
                <c:pt idx="5">
                  <c:v>450</c:v>
                </c:pt>
                <c:pt idx="6">
                  <c:v>600</c:v>
                </c:pt>
                <c:pt idx="7">
                  <c:v>750</c:v>
                </c:pt>
                <c:pt idx="9">
                  <c:v>Num_files</c:v>
                </c:pt>
                <c:pt idx="10">
                  <c:v>17</c:v>
                </c:pt>
                <c:pt idx="11">
                  <c:v>34</c:v>
                </c:pt>
                <c:pt idx="12">
                  <c:v>85</c:v>
                </c:pt>
                <c:pt idx="13">
                  <c:v>170</c:v>
                </c:pt>
                <c:pt idx="14">
                  <c:v>340</c:v>
                </c:pt>
                <c:pt idx="15">
                  <c:v>510</c:v>
                </c:pt>
                <c:pt idx="16">
                  <c:v>680</c:v>
                </c:pt>
                <c:pt idx="17">
                  <c:v>850</c:v>
                </c:pt>
              </c:strCache>
            </c:strRef>
          </c:cat>
          <c:val>
            <c:numRef>
              <c:f>'Serial Timings'!$F$3:$F$10</c:f>
              <c:numCache>
                <c:formatCode>General</c:formatCode>
                <c:ptCount val="8"/>
                <c:pt idx="0">
                  <c:v>8.5800000000000001E-2</c:v>
                </c:pt>
                <c:pt idx="1">
                  <c:v>0.1172</c:v>
                </c:pt>
                <c:pt idx="2">
                  <c:v>0.26829999999999998</c:v>
                </c:pt>
                <c:pt idx="3">
                  <c:v>0.50429999999999997</c:v>
                </c:pt>
                <c:pt idx="4">
                  <c:v>0.98080000000000001</c:v>
                </c:pt>
                <c:pt idx="5">
                  <c:v>1.5549999999999999</c:v>
                </c:pt>
                <c:pt idx="6">
                  <c:v>1.9209000000000001</c:v>
                </c:pt>
                <c:pt idx="7">
                  <c:v>2.4037999999999999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4-4DF3-B83A-CE065CAE3C96}"/>
            </c:ext>
          </c:extLst>
        </c:ser>
        <c:ser>
          <c:idx val="2"/>
          <c:order val="2"/>
          <c:tx>
            <c:strRef>
              <c:f>'Serial Timings'!$G$2</c:f>
              <c:strCache>
                <c:ptCount val="1"/>
                <c:pt idx="0">
                  <c:v> HashW_time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'Serial Timings'!$C$3:$C$100</c:f>
              <c:strCache>
                <c:ptCount val="18"/>
                <c:pt idx="0">
                  <c:v>15</c:v>
                </c:pt>
                <c:pt idx="1">
                  <c:v>30</c:v>
                </c:pt>
                <c:pt idx="2">
                  <c:v>75</c:v>
                </c:pt>
                <c:pt idx="3">
                  <c:v>150</c:v>
                </c:pt>
                <c:pt idx="4">
                  <c:v>300</c:v>
                </c:pt>
                <c:pt idx="5">
                  <c:v>450</c:v>
                </c:pt>
                <c:pt idx="6">
                  <c:v>600</c:v>
                </c:pt>
                <c:pt idx="7">
                  <c:v>750</c:v>
                </c:pt>
                <c:pt idx="9">
                  <c:v>Num_files</c:v>
                </c:pt>
                <c:pt idx="10">
                  <c:v>17</c:v>
                </c:pt>
                <c:pt idx="11">
                  <c:v>34</c:v>
                </c:pt>
                <c:pt idx="12">
                  <c:v>85</c:v>
                </c:pt>
                <c:pt idx="13">
                  <c:v>170</c:v>
                </c:pt>
                <c:pt idx="14">
                  <c:v>340</c:v>
                </c:pt>
                <c:pt idx="15">
                  <c:v>510</c:v>
                </c:pt>
                <c:pt idx="16">
                  <c:v>680</c:v>
                </c:pt>
                <c:pt idx="17">
                  <c:v>850</c:v>
                </c:pt>
              </c:strCache>
            </c:strRef>
          </c:cat>
          <c:val>
            <c:numRef>
              <c:f>'Serial Timings'!$G$3:$G$10</c:f>
              <c:numCache>
                <c:formatCode>General</c:formatCode>
                <c:ptCount val="8"/>
                <c:pt idx="0">
                  <c:v>0.33260000000000001</c:v>
                </c:pt>
                <c:pt idx="1">
                  <c:v>0.69130000000000003</c:v>
                </c:pt>
                <c:pt idx="2">
                  <c:v>1.7954000000000001</c:v>
                </c:pt>
                <c:pt idx="3">
                  <c:v>3.6065</c:v>
                </c:pt>
                <c:pt idx="4">
                  <c:v>6.7855999999999996</c:v>
                </c:pt>
                <c:pt idx="5">
                  <c:v>10.047000000000001</c:v>
                </c:pt>
                <c:pt idx="6">
                  <c:v>14.791</c:v>
                </c:pt>
                <c:pt idx="7">
                  <c:v>17.017800000000001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4-4DF3-B83A-CE065CAE3C96}"/>
            </c:ext>
          </c:extLst>
        </c:ser>
        <c:ser>
          <c:idx val="3"/>
          <c:order val="3"/>
          <c:tx>
            <c:strRef>
              <c:f>'Serial Timings'!$I$2</c:f>
              <c:strCache>
                <c:ptCount val="1"/>
                <c:pt idx="0">
                  <c:v> Write_time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'Serial Timings'!$C$3:$C$100</c:f>
              <c:strCache>
                <c:ptCount val="18"/>
                <c:pt idx="0">
                  <c:v>15</c:v>
                </c:pt>
                <c:pt idx="1">
                  <c:v>30</c:v>
                </c:pt>
                <c:pt idx="2">
                  <c:v>75</c:v>
                </c:pt>
                <c:pt idx="3">
                  <c:v>150</c:v>
                </c:pt>
                <c:pt idx="4">
                  <c:v>300</c:v>
                </c:pt>
                <c:pt idx="5">
                  <c:v>450</c:v>
                </c:pt>
                <c:pt idx="6">
                  <c:v>600</c:v>
                </c:pt>
                <c:pt idx="7">
                  <c:v>750</c:v>
                </c:pt>
                <c:pt idx="9">
                  <c:v>Num_files</c:v>
                </c:pt>
                <c:pt idx="10">
                  <c:v>17</c:v>
                </c:pt>
                <c:pt idx="11">
                  <c:v>34</c:v>
                </c:pt>
                <c:pt idx="12">
                  <c:v>85</c:v>
                </c:pt>
                <c:pt idx="13">
                  <c:v>170</c:v>
                </c:pt>
                <c:pt idx="14">
                  <c:v>340</c:v>
                </c:pt>
                <c:pt idx="15">
                  <c:v>510</c:v>
                </c:pt>
                <c:pt idx="16">
                  <c:v>680</c:v>
                </c:pt>
                <c:pt idx="17">
                  <c:v>850</c:v>
                </c:pt>
              </c:strCache>
            </c:strRef>
          </c:cat>
          <c:val>
            <c:numRef>
              <c:f>'Serial Timings'!$I$3:$I$10</c:f>
              <c:numCache>
                <c:formatCode>General</c:formatCode>
                <c:ptCount val="8"/>
                <c:pt idx="0">
                  <c:v>3.1899999999999998E-2</c:v>
                </c:pt>
                <c:pt idx="1">
                  <c:v>4.24E-2</c:v>
                </c:pt>
                <c:pt idx="2">
                  <c:v>0.12180000000000001</c:v>
                </c:pt>
                <c:pt idx="3">
                  <c:v>0.1641</c:v>
                </c:pt>
                <c:pt idx="4">
                  <c:v>0.34860000000000002</c:v>
                </c:pt>
                <c:pt idx="5">
                  <c:v>0.47770000000000001</c:v>
                </c:pt>
                <c:pt idx="6">
                  <c:v>0.71830000000000005</c:v>
                </c:pt>
                <c:pt idx="7">
                  <c:v>0.8972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4-4DF3-B83A-CE065CAE3C96}"/>
            </c:ext>
          </c:extLst>
        </c:ser>
        <c:ser>
          <c:idx val="4"/>
          <c:order val="4"/>
          <c:tx>
            <c:strRef>
              <c:f>'Serial Timings'!$J$2</c:f>
              <c:strCache>
                <c:ptCount val="1"/>
                <c:pt idx="0">
                  <c:v> Total_time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'Serial Timings'!$C$3:$C$100</c:f>
              <c:strCache>
                <c:ptCount val="18"/>
                <c:pt idx="0">
                  <c:v>15</c:v>
                </c:pt>
                <c:pt idx="1">
                  <c:v>30</c:v>
                </c:pt>
                <c:pt idx="2">
                  <c:v>75</c:v>
                </c:pt>
                <c:pt idx="3">
                  <c:v>150</c:v>
                </c:pt>
                <c:pt idx="4">
                  <c:v>300</c:v>
                </c:pt>
                <c:pt idx="5">
                  <c:v>450</c:v>
                </c:pt>
                <c:pt idx="6">
                  <c:v>600</c:v>
                </c:pt>
                <c:pt idx="7">
                  <c:v>750</c:v>
                </c:pt>
                <c:pt idx="9">
                  <c:v>Num_files</c:v>
                </c:pt>
                <c:pt idx="10">
                  <c:v>17</c:v>
                </c:pt>
                <c:pt idx="11">
                  <c:v>34</c:v>
                </c:pt>
                <c:pt idx="12">
                  <c:v>85</c:v>
                </c:pt>
                <c:pt idx="13">
                  <c:v>170</c:v>
                </c:pt>
                <c:pt idx="14">
                  <c:v>340</c:v>
                </c:pt>
                <c:pt idx="15">
                  <c:v>510</c:v>
                </c:pt>
                <c:pt idx="16">
                  <c:v>680</c:v>
                </c:pt>
                <c:pt idx="17">
                  <c:v>850</c:v>
                </c:pt>
              </c:strCache>
            </c:strRef>
          </c:cat>
          <c:val>
            <c:numRef>
              <c:f>'Serial Timings'!$J$3:$J$10</c:f>
              <c:numCache>
                <c:formatCode>General</c:formatCode>
                <c:ptCount val="8"/>
                <c:pt idx="0">
                  <c:v>0.45079999999999998</c:v>
                </c:pt>
                <c:pt idx="1">
                  <c:v>0.85129999999999995</c:v>
                </c:pt>
                <c:pt idx="2">
                  <c:v>2.1861000000000002</c:v>
                </c:pt>
                <c:pt idx="3">
                  <c:v>4.2758000000000003</c:v>
                </c:pt>
                <c:pt idx="4">
                  <c:v>8.1172000000000004</c:v>
                </c:pt>
                <c:pt idx="5">
                  <c:v>12.092000000000001</c:v>
                </c:pt>
                <c:pt idx="6">
                  <c:v>17.4343</c:v>
                </c:pt>
                <c:pt idx="7">
                  <c:v>20.324000000000002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4-4DF3-B83A-CE065CAE3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774296"/>
        <c:axId val="1565880584"/>
      </c:lineChart>
      <c:catAx>
        <c:axId val="204677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80584"/>
        <c:crosses val="autoZero"/>
        <c:auto val="1"/>
        <c:lblAlgn val="ctr"/>
        <c:lblOffset val="100"/>
        <c:noMultiLvlLbl val="0"/>
      </c:catAx>
      <c:valAx>
        <c:axId val="15658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7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'Serial Timings'!$B$2</c:f>
              <c:strCache>
                <c:ptCount val="1"/>
                <c:pt idx="0">
                  <c:v>Serial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'Serial Timings'!$B$3:$B$10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F-E44F-ACEF-76E34CA04A64}"/>
            </c:ext>
          </c:extLst>
        </c:ser>
        <c:ser>
          <c:idx val="1"/>
          <c:order val="1"/>
          <c:tx>
            <c:strRef>
              <c:f>'Serial Timings'!$E$2</c:f>
              <c:strCache>
                <c:ptCount val="1"/>
                <c:pt idx="0">
                  <c:v> Qfiles_time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'Serial Timings'!$E$3:$E$10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8.9999999999999998E-4</c:v>
                </c:pt>
                <c:pt idx="4">
                  <c:v>2.2000000000000001E-3</c:v>
                </c:pt>
                <c:pt idx="5">
                  <c:v>1.2200000000000001E-2</c:v>
                </c:pt>
                <c:pt idx="6">
                  <c:v>4.0000000000000001E-3</c:v>
                </c:pt>
                <c:pt idx="7">
                  <c:v>5.1000000000000004E-3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F-E44F-ACEF-76E34CA04A64}"/>
            </c:ext>
          </c:extLst>
        </c:ser>
        <c:ser>
          <c:idx val="2"/>
          <c:order val="2"/>
          <c:tx>
            <c:strRef>
              <c:f>'Serial Timings'!$F$2</c:f>
              <c:strCache>
                <c:ptCount val="1"/>
                <c:pt idx="0">
                  <c:v> Qlines_time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'Serial Timings'!$F$3:$F$10</c:f>
              <c:numCache>
                <c:formatCode>General</c:formatCode>
                <c:ptCount val="8"/>
                <c:pt idx="0">
                  <c:v>8.5800000000000001E-2</c:v>
                </c:pt>
                <c:pt idx="1">
                  <c:v>0.1172</c:v>
                </c:pt>
                <c:pt idx="2">
                  <c:v>0.26829999999999998</c:v>
                </c:pt>
                <c:pt idx="3">
                  <c:v>0.50429999999999997</c:v>
                </c:pt>
                <c:pt idx="4">
                  <c:v>0.98080000000000001</c:v>
                </c:pt>
                <c:pt idx="5">
                  <c:v>1.5549999999999999</c:v>
                </c:pt>
                <c:pt idx="6">
                  <c:v>1.9209000000000001</c:v>
                </c:pt>
                <c:pt idx="7">
                  <c:v>2.4037999999999999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F-E44F-ACEF-76E34CA04A64}"/>
            </c:ext>
          </c:extLst>
        </c:ser>
        <c:ser>
          <c:idx val="3"/>
          <c:order val="3"/>
          <c:tx>
            <c:strRef>
              <c:f>'Serial Timings'!$G$2</c:f>
              <c:strCache>
                <c:ptCount val="1"/>
                <c:pt idx="0">
                  <c:v> HashW_time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'Serial Timings'!$G$3:$G$10</c:f>
              <c:numCache>
                <c:formatCode>General</c:formatCode>
                <c:ptCount val="8"/>
                <c:pt idx="0">
                  <c:v>0.33260000000000001</c:v>
                </c:pt>
                <c:pt idx="1">
                  <c:v>0.69130000000000003</c:v>
                </c:pt>
                <c:pt idx="2">
                  <c:v>1.7954000000000001</c:v>
                </c:pt>
                <c:pt idx="3">
                  <c:v>3.6065</c:v>
                </c:pt>
                <c:pt idx="4">
                  <c:v>6.7855999999999996</c:v>
                </c:pt>
                <c:pt idx="5">
                  <c:v>10.047000000000001</c:v>
                </c:pt>
                <c:pt idx="6">
                  <c:v>14.791</c:v>
                </c:pt>
                <c:pt idx="7">
                  <c:v>17.017800000000001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F-E44F-ACEF-76E34CA04A64}"/>
            </c:ext>
          </c:extLst>
        </c:ser>
        <c:ser>
          <c:idx val="4"/>
          <c:order val="4"/>
          <c:tx>
            <c:strRef>
              <c:f>'Serial Timings'!$I$2</c:f>
              <c:strCache>
                <c:ptCount val="1"/>
                <c:pt idx="0">
                  <c:v> Write_time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'Serial Timings'!$I$3:$I$10</c:f>
              <c:numCache>
                <c:formatCode>General</c:formatCode>
                <c:ptCount val="8"/>
                <c:pt idx="0">
                  <c:v>3.1899999999999998E-2</c:v>
                </c:pt>
                <c:pt idx="1">
                  <c:v>4.24E-2</c:v>
                </c:pt>
                <c:pt idx="2">
                  <c:v>0.12180000000000001</c:v>
                </c:pt>
                <c:pt idx="3">
                  <c:v>0.1641</c:v>
                </c:pt>
                <c:pt idx="4">
                  <c:v>0.34860000000000002</c:v>
                </c:pt>
                <c:pt idx="5">
                  <c:v>0.47770000000000001</c:v>
                </c:pt>
                <c:pt idx="6">
                  <c:v>0.71830000000000005</c:v>
                </c:pt>
                <c:pt idx="7">
                  <c:v>0.8972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2F-E44F-ACEF-76E34CA04A64}"/>
            </c:ext>
          </c:extLst>
        </c:ser>
        <c:ser>
          <c:idx val="5"/>
          <c:order val="5"/>
          <c:tx>
            <c:strRef>
              <c:f>'Serial Timings'!$J$2</c:f>
              <c:strCache>
                <c:ptCount val="1"/>
                <c:pt idx="0">
                  <c:v> Total_time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'Serial Timings'!$J$3:$J$10</c:f>
              <c:numCache>
                <c:formatCode>General</c:formatCode>
                <c:ptCount val="8"/>
                <c:pt idx="0">
                  <c:v>0.45079999999999998</c:v>
                </c:pt>
                <c:pt idx="1">
                  <c:v>0.85129999999999995</c:v>
                </c:pt>
                <c:pt idx="2">
                  <c:v>2.1861000000000002</c:v>
                </c:pt>
                <c:pt idx="3">
                  <c:v>4.2758000000000003</c:v>
                </c:pt>
                <c:pt idx="4">
                  <c:v>8.1172000000000004</c:v>
                </c:pt>
                <c:pt idx="5">
                  <c:v>12.092000000000001</c:v>
                </c:pt>
                <c:pt idx="6">
                  <c:v>17.4343</c:v>
                </c:pt>
                <c:pt idx="7">
                  <c:v>20.324000000000002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2F-E44F-ACEF-76E34CA0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596048"/>
        <c:axId val="1234594576"/>
      </c:lineChart>
      <c:catAx>
        <c:axId val="116059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94576"/>
        <c:crosses val="autoZero"/>
        <c:auto val="1"/>
        <c:lblAlgn val="ctr"/>
        <c:lblOffset val="100"/>
        <c:noMultiLvlLbl val="0"/>
      </c:catAx>
      <c:valAx>
        <c:axId val="12345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Hash</a:t>
            </a:r>
            <a:r>
              <a:rPr lang="en-US" sz="1200" baseline="0"/>
              <a:t>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69335083114606E-2"/>
          <c:y val="0.17428258967629048"/>
          <c:w val="0.88387510936132985"/>
          <c:h val="0.626364464858559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'Parallel Timings New 15 files'!$O$9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Timings New 15 files'!$N$10:$N$13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files'!$O$10:$O$13</c:f>
              <c:numCache>
                <c:formatCode>General</c:formatCode>
                <c:ptCount val="4"/>
                <c:pt idx="0">
                  <c:v>7.0220000000000002</c:v>
                </c:pt>
                <c:pt idx="1">
                  <c:v>8.3582000000000001</c:v>
                </c:pt>
                <c:pt idx="2">
                  <c:v>5.5529000000000002</c:v>
                </c:pt>
                <c:pt idx="3">
                  <c:v>3.6911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5-0E47-8543-FCECB9152013}"/>
            </c:ext>
          </c:extLst>
        </c:ser>
        <c:ser>
          <c:idx val="1"/>
          <c:order val="1"/>
          <c:tx>
            <c:strRef>
              <c:f>'Parallel Timings New 15 files'!$P$9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Timings New 15 files'!$N$10:$N$13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files'!$P$10:$P$13</c:f>
              <c:numCache>
                <c:formatCode>General</c:formatCode>
                <c:ptCount val="4"/>
                <c:pt idx="0">
                  <c:v>3.1404999999999998</c:v>
                </c:pt>
                <c:pt idx="1">
                  <c:v>10.5694</c:v>
                </c:pt>
                <c:pt idx="2">
                  <c:v>12.9445</c:v>
                </c:pt>
                <c:pt idx="3">
                  <c:v>7.5781000000000001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5-0E47-8543-FCECB9152013}"/>
            </c:ext>
          </c:extLst>
        </c:ser>
        <c:ser>
          <c:idx val="2"/>
          <c:order val="2"/>
          <c:tx>
            <c:strRef>
              <c:f>'Parallel Timings New 15 files'!$Q$9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Timings New 15 files'!$N$10:$N$13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files'!$Q$10:$Q$13</c:f>
              <c:numCache>
                <c:formatCode>General</c:formatCode>
                <c:ptCount val="4"/>
                <c:pt idx="0">
                  <c:v>5.7690999999999999</c:v>
                </c:pt>
                <c:pt idx="1">
                  <c:v>4.6689999999999996</c:v>
                </c:pt>
                <c:pt idx="2">
                  <c:v>14.216799999999999</c:v>
                </c:pt>
                <c:pt idx="3">
                  <c:v>16.5763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95-0E47-8543-FCECB9152013}"/>
            </c:ext>
          </c:extLst>
        </c:ser>
        <c:ser>
          <c:idx val="3"/>
          <c:order val="3"/>
          <c:tx>
            <c:strRef>
              <c:f>'Parallel Timings New 15 files'!$R$9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'Parallel Timings New 15 files'!$N$10:$N$13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files'!$R$10:$R$13</c:f>
              <c:numCache>
                <c:formatCode>General</c:formatCode>
                <c:ptCount val="4"/>
                <c:pt idx="0">
                  <c:v>10.8635</c:v>
                </c:pt>
                <c:pt idx="1">
                  <c:v>8.0838000000000001</c:v>
                </c:pt>
                <c:pt idx="2">
                  <c:v>6.1345000000000001</c:v>
                </c:pt>
                <c:pt idx="3">
                  <c:v>18.907699999999998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95-0E47-8543-FCECB9152013}"/>
            </c:ext>
          </c:extLst>
        </c:ser>
        <c:ser>
          <c:idx val="4"/>
          <c:order val="4"/>
          <c:tx>
            <c:strRef>
              <c:f>'Parallel Timings New 15 files'!$S$9</c:f>
              <c:strCache>
                <c:ptCount val="1"/>
                <c:pt idx="0">
                  <c:v>16 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'Parallel Timings New 15 files'!$N$10:$N$13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files'!$S$10:$S$13</c:f>
              <c:numCache>
                <c:formatCode>General</c:formatCode>
                <c:ptCount val="4"/>
                <c:pt idx="0">
                  <c:v>22.360600000000002</c:v>
                </c:pt>
                <c:pt idx="1">
                  <c:v>13.4308</c:v>
                </c:pt>
                <c:pt idx="2">
                  <c:v>9.0404999999999998</c:v>
                </c:pt>
                <c:pt idx="3">
                  <c:v>7.7346000000000004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695-0E47-8543-FCECB915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59904"/>
        <c:axId val="785464832"/>
      </c:scatterChart>
      <c:valAx>
        <c:axId val="786259904"/>
        <c:scaling>
          <c:orientation val="minMax"/>
          <c:max val="770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64832"/>
        <c:crosses val="autoZero"/>
        <c:crossBetween val="midCat"/>
      </c:valAx>
      <c:valAx>
        <c:axId val="785464832"/>
        <c:scaling>
          <c:orientation val="minMax"/>
          <c:max val="23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5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Reduce</a:t>
            </a:r>
            <a:r>
              <a:rPr lang="en-US" sz="1200" baseline="0"/>
              <a:t>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32729402356229E-2"/>
          <c:y val="0.18331333375502509"/>
          <c:w val="0.92531070562340789"/>
          <c:h val="0.763332346820851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'Parallel Timings New 15 files'!$O$9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Timings New 15 files'!$N$16:$N$19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files'!$O$16:$O$19</c:f>
              <c:numCache>
                <c:formatCode>General</c:formatCode>
                <c:ptCount val="4"/>
                <c:pt idx="0">
                  <c:v>0.36399999999999999</c:v>
                </c:pt>
                <c:pt idx="1">
                  <c:v>0.19950000000000001</c:v>
                </c:pt>
                <c:pt idx="2">
                  <c:v>0.13780000000000001</c:v>
                </c:pt>
                <c:pt idx="3">
                  <c:v>8.4900000000000003E-2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6-9E46-A011-9B19D72B6336}"/>
            </c:ext>
          </c:extLst>
        </c:ser>
        <c:ser>
          <c:idx val="1"/>
          <c:order val="1"/>
          <c:tx>
            <c:strRef>
              <c:f>'Parallel Timings New 15 files'!$P$9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Timings New 15 files'!$N$16:$N$19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files'!$P$16:$P$19</c:f>
              <c:numCache>
                <c:formatCode>General</c:formatCode>
                <c:ptCount val="4"/>
                <c:pt idx="0">
                  <c:v>5.8099999999999999E-2</c:v>
                </c:pt>
                <c:pt idx="1">
                  <c:v>0.49509999999999998</c:v>
                </c:pt>
                <c:pt idx="2">
                  <c:v>0.2712</c:v>
                </c:pt>
                <c:pt idx="3">
                  <c:v>0.19489999999999999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6-9E46-A011-9B19D72B6336}"/>
            </c:ext>
          </c:extLst>
        </c:ser>
        <c:ser>
          <c:idx val="2"/>
          <c:order val="2"/>
          <c:tx>
            <c:strRef>
              <c:f>'Parallel Timings New 15 files'!$Q$9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Timings New 15 files'!$N$16:$N$19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files'!$Q$16:$Q$19</c:f>
              <c:numCache>
                <c:formatCode>General</c:formatCode>
                <c:ptCount val="4"/>
                <c:pt idx="0">
                  <c:v>0.1148</c:v>
                </c:pt>
                <c:pt idx="1">
                  <c:v>7.3899999999999993E-2</c:v>
                </c:pt>
                <c:pt idx="2">
                  <c:v>0.72529999999999994</c:v>
                </c:pt>
                <c:pt idx="3">
                  <c:v>0.57979999999999998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86-9E46-A011-9B19D72B6336}"/>
            </c:ext>
          </c:extLst>
        </c:ser>
        <c:ser>
          <c:idx val="3"/>
          <c:order val="3"/>
          <c:tx>
            <c:strRef>
              <c:f>'Parallel Timings New 15 files'!$R$9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'Parallel Timings New 15 files'!$N$16:$N$19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files'!$R$16:$R$19</c:f>
              <c:numCache>
                <c:formatCode>General</c:formatCode>
                <c:ptCount val="4"/>
                <c:pt idx="0">
                  <c:v>0.21129999999999999</c:v>
                </c:pt>
                <c:pt idx="1">
                  <c:v>0.1986</c:v>
                </c:pt>
                <c:pt idx="2">
                  <c:v>0.12609999999999999</c:v>
                </c:pt>
                <c:pt idx="3">
                  <c:v>0.91879999999999995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86-9E46-A011-9B19D72B6336}"/>
            </c:ext>
          </c:extLst>
        </c:ser>
        <c:ser>
          <c:idx val="4"/>
          <c:order val="4"/>
          <c:tx>
            <c:strRef>
              <c:f>'Parallel Timings New 15 files'!$S$9</c:f>
              <c:strCache>
                <c:ptCount val="1"/>
                <c:pt idx="0">
                  <c:v>16 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'Parallel Timings New 15 files'!$N$16:$N$19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files'!$S$16:$S$19</c:f>
              <c:numCache>
                <c:formatCode>General</c:formatCode>
                <c:ptCount val="4"/>
                <c:pt idx="0">
                  <c:v>0.59970000000000001</c:v>
                </c:pt>
                <c:pt idx="1">
                  <c:v>0.30719999999999997</c:v>
                </c:pt>
                <c:pt idx="2">
                  <c:v>0.14480000000000001</c:v>
                </c:pt>
                <c:pt idx="3">
                  <c:v>0.13639999999999999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86-9E46-A011-9B19D72B6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59904"/>
        <c:axId val="785464832"/>
      </c:scatterChart>
      <c:valAx>
        <c:axId val="786259904"/>
        <c:scaling>
          <c:orientation val="minMax"/>
          <c:max val="770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64832"/>
        <c:crosses val="autoZero"/>
        <c:crossBetween val="midCat"/>
      </c:valAx>
      <c:valAx>
        <c:axId val="7854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5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Queue TIming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'Parallel Timings New 15 files'!$O$3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Timings New 15 files'!$N$4:$N$7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files'!$O$4:$O$7</c:f>
              <c:numCache>
                <c:formatCode>General</c:formatCode>
                <c:ptCount val="4"/>
                <c:pt idx="0">
                  <c:v>1.0434000000000001</c:v>
                </c:pt>
                <c:pt idx="1">
                  <c:v>0.9506</c:v>
                </c:pt>
                <c:pt idx="2">
                  <c:v>0.86180000000000001</c:v>
                </c:pt>
                <c:pt idx="3">
                  <c:v>0.90069999999999995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1-B54A-9E2F-11DBD83BC381}"/>
            </c:ext>
          </c:extLst>
        </c:ser>
        <c:ser>
          <c:idx val="1"/>
          <c:order val="1"/>
          <c:tx>
            <c:strRef>
              <c:f>'Parallel Timings New 15 files'!$P$3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Timings New 15 files'!$N$4:$N$7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files'!$P$4:$P$7</c:f>
              <c:numCache>
                <c:formatCode>General</c:formatCode>
                <c:ptCount val="4"/>
                <c:pt idx="0">
                  <c:v>0.93310000000000004</c:v>
                </c:pt>
                <c:pt idx="1">
                  <c:v>1.5170999999999999</c:v>
                </c:pt>
                <c:pt idx="2">
                  <c:v>1.3829</c:v>
                </c:pt>
                <c:pt idx="3">
                  <c:v>1.3404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D1-B54A-9E2F-11DBD83BC381}"/>
            </c:ext>
          </c:extLst>
        </c:ser>
        <c:ser>
          <c:idx val="2"/>
          <c:order val="2"/>
          <c:tx>
            <c:strRef>
              <c:f>'Parallel Timings New 15 files'!$Q$3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Timings New 15 files'!$N$4:$N$7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files'!$Q$4:$Q$7</c:f>
              <c:numCache>
                <c:formatCode>General</c:formatCode>
                <c:ptCount val="4"/>
                <c:pt idx="0">
                  <c:v>1.2779</c:v>
                </c:pt>
                <c:pt idx="1">
                  <c:v>1.3621000000000001</c:v>
                </c:pt>
                <c:pt idx="2">
                  <c:v>2.0206</c:v>
                </c:pt>
                <c:pt idx="3">
                  <c:v>1.8260000000000001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D1-B54A-9E2F-11DBD83BC381}"/>
            </c:ext>
          </c:extLst>
        </c:ser>
        <c:ser>
          <c:idx val="3"/>
          <c:order val="3"/>
          <c:tx>
            <c:strRef>
              <c:f>'Parallel Timings New 15 files'!$R$3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'Parallel Timings New 15 files'!$N$4:$N$7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files'!$R$4:$R$7</c:f>
              <c:numCache>
                <c:formatCode>General</c:formatCode>
                <c:ptCount val="4"/>
                <c:pt idx="0">
                  <c:v>1.9822</c:v>
                </c:pt>
                <c:pt idx="1">
                  <c:v>1.5932999999999999</c:v>
                </c:pt>
                <c:pt idx="2">
                  <c:v>1.8423</c:v>
                </c:pt>
                <c:pt idx="3">
                  <c:v>2.5806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D1-B54A-9E2F-11DBD83BC381}"/>
            </c:ext>
          </c:extLst>
        </c:ser>
        <c:ser>
          <c:idx val="4"/>
          <c:order val="4"/>
          <c:tx>
            <c:strRef>
              <c:f>'Parallel Timings New 15 files'!$S$3</c:f>
              <c:strCache>
                <c:ptCount val="1"/>
                <c:pt idx="0">
                  <c:v>16 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'Parallel Timings New 15 files'!$N$4:$N$7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</c:numCache>
            </c:numRef>
          </c:xVal>
          <c:yVal>
            <c:numRef>
              <c:f>'Parallel Timings New 15 files'!$S$4:$S$7</c:f>
              <c:numCache>
                <c:formatCode>General</c:formatCode>
                <c:ptCount val="4"/>
                <c:pt idx="0">
                  <c:v>2.2608000000000001</c:v>
                </c:pt>
                <c:pt idx="1">
                  <c:v>2.2858000000000001</c:v>
                </c:pt>
                <c:pt idx="2">
                  <c:v>2.2610999999999999</c:v>
                </c:pt>
                <c:pt idx="3">
                  <c:v>2.2877000000000001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D1-B54A-9E2F-11DBD83B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6992"/>
        <c:axId val="1133424096"/>
      </c:scatterChart>
      <c:valAx>
        <c:axId val="1133476992"/>
        <c:scaling>
          <c:orientation val="minMax"/>
          <c:max val="770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24096"/>
        <c:crosses val="autoZero"/>
        <c:crossBetween val="midCat"/>
      </c:valAx>
      <c:valAx>
        <c:axId val="113342409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28</xdr:row>
      <xdr:rowOff>114300</xdr:rowOff>
    </xdr:from>
    <xdr:to>
      <xdr:col>18</xdr:col>
      <xdr:colOff>95250</xdr:colOff>
      <xdr:row>43</xdr:row>
      <xdr:rowOff>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7C133407-F5C4-4127-8B1B-9BE70EFFF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12</xdr:row>
      <xdr:rowOff>66675</xdr:rowOff>
    </xdr:from>
    <xdr:to>
      <xdr:col>17</xdr:col>
      <xdr:colOff>19050</xdr:colOff>
      <xdr:row>25</xdr:row>
      <xdr:rowOff>180975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E47D6EC2-9F20-45DA-83F6-6D76B8F160A8}"/>
            </a:ext>
            <a:ext uri="{147F2762-F138-4A5C-976F-8EAC2B608ADB}">
              <a16:predDERef xmlns:a16="http://schemas.microsoft.com/office/drawing/2014/main" pred="{7C133407-F5C4-4127-8B1B-9BE70EFFF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552450</xdr:colOff>
      <xdr:row>0</xdr:row>
      <xdr:rowOff>0</xdr:rowOff>
    </xdr:from>
    <xdr:to>
      <xdr:col>17</xdr:col>
      <xdr:colOff>19050</xdr:colOff>
      <xdr:row>12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2B5D343-95D3-4772-A303-6897E861DEAD}"/>
            </a:ext>
            <a:ext uri="{147F2762-F138-4A5C-976F-8EAC2B608ADB}">
              <a16:predDERef xmlns:a16="http://schemas.microsoft.com/office/drawing/2014/main" pred="{E47D6EC2-9F20-45DA-83F6-6D76B8F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123825</xdr:colOff>
      <xdr:row>43</xdr:row>
      <xdr:rowOff>95250</xdr:rowOff>
    </xdr:from>
    <xdr:to>
      <xdr:col>21</xdr:col>
      <xdr:colOff>428625</xdr:colOff>
      <xdr:row>57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B6B6A-9317-41CF-B3E3-628A1D7A3A68}"/>
            </a:ext>
            <a:ext uri="{147F2762-F138-4A5C-976F-8EAC2B608ADB}">
              <a16:predDERef xmlns:a16="http://schemas.microsoft.com/office/drawing/2014/main" pred="{42B5D343-95D3-4772-A303-6897E861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142875</xdr:rowOff>
    </xdr:from>
    <xdr:to>
      <xdr:col>19</xdr:col>
      <xdr:colOff>247650</xdr:colOff>
      <xdr:row>19</xdr:row>
      <xdr:rowOff>95250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6115061-3750-403F-9F5F-F23B511DEEDD}"/>
            </a:ext>
            <a:ext uri="{147F2762-F138-4A5C-976F-8EAC2B608ADB}">
              <a16:predDERef xmlns:a16="http://schemas.microsoft.com/office/drawing/2014/main" pred="{10167788-D778-4C43-A03B-F2F185F59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1016000</xdr:colOff>
      <xdr:row>23</xdr:row>
      <xdr:rowOff>0</xdr:rowOff>
    </xdr:from>
    <xdr:to>
      <xdr:col>7</xdr:col>
      <xdr:colOff>317500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12E01-2E7F-6A44-9EA8-CF2B0788A5C7}"/>
            </a:ext>
            <a:ext uri="{147F2762-F138-4A5C-976F-8EAC2B608ADB}">
              <a16:predDERef xmlns:a16="http://schemas.microsoft.com/office/drawing/2014/main" pred="{F6115061-3750-403F-9F5F-F23B511DE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36</xdr:row>
      <xdr:rowOff>16934</xdr:rowOff>
    </xdr:from>
    <xdr:to>
      <xdr:col>15</xdr:col>
      <xdr:colOff>161925</xdr:colOff>
      <xdr:row>57</xdr:row>
      <xdr:rowOff>88901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545B3D-887E-4E45-A564-077827B9C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705909</xdr:colOff>
      <xdr:row>19</xdr:row>
      <xdr:rowOff>117476</xdr:rowOff>
    </xdr:from>
    <xdr:to>
      <xdr:col>19</xdr:col>
      <xdr:colOff>310092</xdr:colOff>
      <xdr:row>43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CFF810-9804-C74D-A14D-91F91A4D49D3}"/>
            </a:ext>
            <a:ext uri="{147F2762-F138-4A5C-976F-8EAC2B608ADB}">
              <a16:predDERef xmlns:a16="http://schemas.microsoft.com/office/drawing/2014/main" pred="{4A545B3D-887E-4E45-A564-077827B9C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717550</xdr:colOff>
      <xdr:row>14</xdr:row>
      <xdr:rowOff>120650</xdr:rowOff>
    </xdr:from>
    <xdr:to>
      <xdr:col>24</xdr:col>
      <xdr:colOff>692150</xdr:colOff>
      <xdr:row>30</xdr:row>
      <xdr:rowOff>6350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5BC9EA7-9534-DA48-92B8-31C6ACA8AC39}"/>
            </a:ext>
            <a:ext uri="{147F2762-F138-4A5C-976F-8EAC2B608ADB}">
              <a16:predDERef xmlns:a16="http://schemas.microsoft.com/office/drawing/2014/main" pred="{49CFF810-9804-C74D-A14D-91F91A4D4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174625</xdr:rowOff>
    </xdr:from>
    <xdr:to>
      <xdr:col>22</xdr:col>
      <xdr:colOff>352425</xdr:colOff>
      <xdr:row>26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32C8C9-AF3F-6147-9C79-8AAB7F25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677333</xdr:colOff>
      <xdr:row>1</xdr:row>
      <xdr:rowOff>158750</xdr:rowOff>
    </xdr:from>
    <xdr:to>
      <xdr:col>35</xdr:col>
      <xdr:colOff>529166</xdr:colOff>
      <xdr:row>26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C534AE-6995-8B45-90F1-0CDDD06FB645}"/>
            </a:ext>
            <a:ext uri="{147F2762-F138-4A5C-976F-8EAC2B608ADB}">
              <a16:predDERef xmlns:a16="http://schemas.microsoft.com/office/drawing/2014/main" pred="{2132C8C9-AF3F-6147-9C79-8AAB7F25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561975</xdr:colOff>
      <xdr:row>177</xdr:row>
      <xdr:rowOff>85725</xdr:rowOff>
    </xdr:from>
    <xdr:to>
      <xdr:col>32</xdr:col>
      <xdr:colOff>523875</xdr:colOff>
      <xdr:row>202</xdr:row>
      <xdr:rowOff>19050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5F89D97-A5BA-4EC6-A469-7168B95C9416}"/>
            </a:ext>
            <a:ext uri="{147F2762-F138-4A5C-976F-8EAC2B608ADB}">
              <a16:predDERef xmlns:a16="http://schemas.microsoft.com/office/drawing/2014/main" pred="{8CC534AE-6995-8B45-90F1-0CDDD06FB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295277</xdr:colOff>
      <xdr:row>0</xdr:row>
      <xdr:rowOff>47627</xdr:rowOff>
    </xdr:from>
    <xdr:to>
      <xdr:col>24</xdr:col>
      <xdr:colOff>56445</xdr:colOff>
      <xdr:row>21</xdr:row>
      <xdr:rowOff>155222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6C12A2B-3BAB-214C-A251-56C52290D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606778</xdr:colOff>
      <xdr:row>0</xdr:row>
      <xdr:rowOff>116417</xdr:rowOff>
    </xdr:from>
    <xdr:to>
      <xdr:col>40</xdr:col>
      <xdr:colOff>156633</xdr:colOff>
      <xdr:row>20</xdr:row>
      <xdr:rowOff>155222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B3D8F035-8922-0745-931B-757AE48B520A}"/>
            </a:ext>
            <a:ext uri="{147F2762-F138-4A5C-976F-8EAC2B608ADB}">
              <a16:predDERef xmlns:a16="http://schemas.microsoft.com/office/drawing/2014/main" pred="{C6C12A2B-3BAB-214C-A251-56C52290D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515056</xdr:colOff>
      <xdr:row>26</xdr:row>
      <xdr:rowOff>17640</xdr:rowOff>
    </xdr:from>
    <xdr:to>
      <xdr:col>49</xdr:col>
      <xdr:colOff>137583</xdr:colOff>
      <xdr:row>55</xdr:row>
      <xdr:rowOff>81139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619CC445-EB31-CD4B-9D13-34B505A95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189442</xdr:rowOff>
    </xdr:from>
    <xdr:to>
      <xdr:col>11</xdr:col>
      <xdr:colOff>973667</xdr:colOff>
      <xdr:row>38</xdr:row>
      <xdr:rowOff>62443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6A51BC8-6E84-094B-A420-19B7886C1865}"/>
            </a:ext>
            <a:ext uri="{147F2762-F138-4A5C-976F-8EAC2B608ADB}">
              <a16:predDERef xmlns:a16="http://schemas.microsoft.com/office/drawing/2014/main" pred="{619CC445-EB31-CD4B-9D13-34B505A95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183445</xdr:colOff>
      <xdr:row>62</xdr:row>
      <xdr:rowOff>141113</xdr:rowOff>
    </xdr:from>
    <xdr:to>
      <xdr:col>14</xdr:col>
      <xdr:colOff>493888</xdr:colOff>
      <xdr:row>74</xdr:row>
      <xdr:rowOff>70556</xdr:rowOff>
    </xdr:to>
    <xdr:graphicFrame macro="">
      <xdr:nvGraphicFramePr>
        <xdr:cNvPr id="31" name="Chart 2">
          <a:extLst>
            <a:ext uri="{FF2B5EF4-FFF2-40B4-BE49-F238E27FC236}">
              <a16:creationId xmlns:a16="http://schemas.microsoft.com/office/drawing/2014/main" id="{99294D6C-DA8B-4349-A54C-44C8AC1FAC59}"/>
            </a:ext>
            <a:ext uri="{147F2762-F138-4A5C-976F-8EAC2B608ADB}">
              <a16:predDERef xmlns:a16="http://schemas.microsoft.com/office/drawing/2014/main" pred="{C6C12A2B-3BAB-214C-A251-56C52290D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197556</xdr:colOff>
      <xdr:row>33</xdr:row>
      <xdr:rowOff>183445</xdr:rowOff>
    </xdr:from>
    <xdr:to>
      <xdr:col>13</xdr:col>
      <xdr:colOff>366889</xdr:colOff>
      <xdr:row>50</xdr:row>
      <xdr:rowOff>28222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E62E27F2-E60F-F949-B358-BF834E7F5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22"/>
  <sheetViews>
    <sheetView topLeftCell="A102" workbookViewId="0">
      <selection activeCell="Z53" sqref="Z53"/>
    </sheetView>
  </sheetViews>
  <sheetFormatPr baseColWidth="10" defaultColWidth="8.83203125" defaultRowHeight="15" x14ac:dyDescent="0.2"/>
  <cols>
    <col min="2" max="2" width="23" bestFit="1" customWidth="1"/>
    <col min="3" max="3" width="9.83203125" bestFit="1" customWidth="1"/>
    <col min="4" max="4" width="12.1640625" customWidth="1"/>
    <col min="5" max="5" width="12.83203125" customWidth="1"/>
    <col min="6" max="6" width="10.83203125" customWidth="1"/>
    <col min="7" max="7" width="13.5" bestFit="1" customWidth="1"/>
    <col min="8" max="8" width="13.83203125" bestFit="1" customWidth="1"/>
    <col min="9" max="10" width="13.5" bestFit="1" customWidth="1"/>
  </cols>
  <sheetData>
    <row r="1" spans="2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">
      <c r="B2" t="s">
        <v>5</v>
      </c>
      <c r="C2">
        <v>1</v>
      </c>
      <c r="D2" s="1">
        <v>4.68</v>
      </c>
      <c r="E2" s="1">
        <f>D$2/D2</f>
        <v>1</v>
      </c>
      <c r="F2" s="1">
        <f>E2/C2</f>
        <v>1</v>
      </c>
    </row>
    <row r="3" spans="2:6" x14ac:dyDescent="0.2">
      <c r="B3" t="s">
        <v>6</v>
      </c>
      <c r="C3">
        <v>2</v>
      </c>
      <c r="D3" s="1">
        <v>5.3</v>
      </c>
      <c r="E3" s="1">
        <f>D$2/D3</f>
        <v>0.88301886792452833</v>
      </c>
      <c r="F3" s="1">
        <f>E3/C3</f>
        <v>0.44150943396226416</v>
      </c>
    </row>
    <row r="4" spans="2:6" x14ac:dyDescent="0.2">
      <c r="B4" t="s">
        <v>6</v>
      </c>
      <c r="C4">
        <v>4</v>
      </c>
      <c r="D4" s="1">
        <v>3.32</v>
      </c>
      <c r="E4" s="1">
        <f>D$2/D4</f>
        <v>1.4096385542168675</v>
      </c>
      <c r="F4" s="1">
        <f>E4/C4</f>
        <v>0.35240963855421686</v>
      </c>
    </row>
    <row r="5" spans="2:6" x14ac:dyDescent="0.2">
      <c r="B5" t="s">
        <v>6</v>
      </c>
      <c r="C5">
        <v>8</v>
      </c>
      <c r="D5" s="1">
        <v>2.0485000000000002</v>
      </c>
      <c r="E5" s="1">
        <f>D$2/D5</f>
        <v>2.284598486697583</v>
      </c>
      <c r="F5" s="1">
        <f>E5/C5</f>
        <v>0.28557481083719788</v>
      </c>
    </row>
    <row r="6" spans="2:6" x14ac:dyDescent="0.2">
      <c r="B6" t="s">
        <v>6</v>
      </c>
      <c r="C6">
        <v>16</v>
      </c>
      <c r="D6" s="1">
        <v>1.3237000000000001</v>
      </c>
      <c r="E6" s="1">
        <f>D$2/D6</f>
        <v>3.5355443076225725</v>
      </c>
      <c r="F6" s="1">
        <f>E6/C6</f>
        <v>0.22097151922641078</v>
      </c>
    </row>
    <row r="8" spans="2:6" x14ac:dyDescent="0.2"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9" spans="2:6" x14ac:dyDescent="0.2">
      <c r="B9" t="s">
        <v>5</v>
      </c>
      <c r="C9">
        <v>1</v>
      </c>
      <c r="D9" s="1">
        <v>4.68</v>
      </c>
      <c r="E9" s="1">
        <f>D$2/D9</f>
        <v>1</v>
      </c>
      <c r="F9" s="1">
        <f>E9/C9</f>
        <v>1</v>
      </c>
    </row>
    <row r="10" spans="2:6" x14ac:dyDescent="0.2">
      <c r="B10" t="s">
        <v>7</v>
      </c>
      <c r="C10">
        <v>2</v>
      </c>
      <c r="D10" s="1">
        <f>AVERAGE(4.290587,4.349715,4.507662)</f>
        <v>4.3826546666666664</v>
      </c>
      <c r="E10" s="1">
        <f>D$2/D10</f>
        <v>1.0678459417747113</v>
      </c>
      <c r="F10" s="1">
        <f>E10/C10</f>
        <v>0.53392297088735563</v>
      </c>
    </row>
    <row r="11" spans="2:6" x14ac:dyDescent="0.2">
      <c r="B11" t="s">
        <v>7</v>
      </c>
      <c r="C11">
        <v>4</v>
      </c>
      <c r="D11" s="1">
        <f>AVERAGE(2.824386,3.323709,2.961628)</f>
        <v>3.0365743333333328</v>
      </c>
      <c r="E11" s="1">
        <f>D$2/D11</f>
        <v>1.5412104188019768</v>
      </c>
      <c r="F11" s="1">
        <f>E11/C11</f>
        <v>0.38530260470049421</v>
      </c>
    </row>
    <row r="12" spans="2:6" x14ac:dyDescent="0.2">
      <c r="B12" t="s">
        <v>7</v>
      </c>
      <c r="C12">
        <v>8</v>
      </c>
      <c r="D12" s="1">
        <f>AVERAGE(2.058358,2.048753,1.750241)</f>
        <v>1.9524506666666666</v>
      </c>
      <c r="E12" s="1">
        <f>D$2/D12</f>
        <v>2.3969875807361416</v>
      </c>
      <c r="F12" s="1">
        <f>E12/C12</f>
        <v>0.2996234475920177</v>
      </c>
    </row>
    <row r="13" spans="2:6" x14ac:dyDescent="0.2">
      <c r="B13" t="s">
        <v>7</v>
      </c>
      <c r="C13">
        <v>16</v>
      </c>
      <c r="D13" s="1">
        <f>AVERAGE(1.370756,1.200977,1.366777,1.331032)</f>
        <v>1.3173854999999999</v>
      </c>
      <c r="E13" s="1">
        <f>D$2/D13</f>
        <v>3.5524908995886171</v>
      </c>
      <c r="F13" s="1">
        <f>E13/C13</f>
        <v>0.22203068122428857</v>
      </c>
    </row>
    <row r="15" spans="2:6" x14ac:dyDescent="0.2">
      <c r="B15" t="s">
        <v>0</v>
      </c>
      <c r="C15" t="s">
        <v>1</v>
      </c>
      <c r="D15" t="s">
        <v>2</v>
      </c>
      <c r="E15" t="s">
        <v>3</v>
      </c>
      <c r="F15" t="s">
        <v>4</v>
      </c>
    </row>
    <row r="16" spans="2:6" x14ac:dyDescent="0.2">
      <c r="B16" t="s">
        <v>5</v>
      </c>
      <c r="C16">
        <v>1</v>
      </c>
      <c r="D16" s="1">
        <v>4.68</v>
      </c>
      <c r="E16" s="1">
        <f>D$2/D16</f>
        <v>1</v>
      </c>
      <c r="F16" s="1">
        <f>E16/C16</f>
        <v>1</v>
      </c>
    </row>
    <row r="17" spans="2:10" x14ac:dyDescent="0.2">
      <c r="B17" t="s">
        <v>8</v>
      </c>
      <c r="C17">
        <v>2</v>
      </c>
      <c r="D17" s="1">
        <f>AVERAGE(4.811696,4.797359,4.797359)</f>
        <v>4.8021380000000002</v>
      </c>
      <c r="E17" s="1">
        <f>D$2/D17</f>
        <v>0.97456591209998533</v>
      </c>
      <c r="F17" s="1">
        <f>E17/C17</f>
        <v>0.48728295604999267</v>
      </c>
    </row>
    <row r="18" spans="2:10" x14ac:dyDescent="0.2">
      <c r="B18" t="s">
        <v>8</v>
      </c>
      <c r="C18">
        <v>4</v>
      </c>
      <c r="D18" s="1">
        <f>AVERAGE(2.901544,2.914334,2.898459)</f>
        <v>2.904779</v>
      </c>
      <c r="E18" s="1">
        <f>D$2/D18</f>
        <v>1.6111380590399476</v>
      </c>
      <c r="F18" s="1">
        <f>E18/C18</f>
        <v>0.40278451475998689</v>
      </c>
    </row>
    <row r="19" spans="2:10" x14ac:dyDescent="0.2">
      <c r="B19" t="s">
        <v>8</v>
      </c>
      <c r="C19">
        <v>8</v>
      </c>
      <c r="D19" s="1">
        <f>AVERAGE(2.169167,1.997568,2.084635)</f>
        <v>2.08379</v>
      </c>
      <c r="E19" s="1">
        <f>D$2/D19</f>
        <v>2.2459076970328105</v>
      </c>
      <c r="F19" s="1">
        <f>E19/C19</f>
        <v>0.28073846212910131</v>
      </c>
    </row>
    <row r="20" spans="2:10" x14ac:dyDescent="0.2">
      <c r="B20" t="s">
        <v>8</v>
      </c>
      <c r="C20">
        <v>16</v>
      </c>
      <c r="D20" s="1">
        <f>AVERAGE(1.250107,1.30567)</f>
        <v>1.2778885</v>
      </c>
      <c r="E20" s="1">
        <f>D$2/D20</f>
        <v>3.6622913501451806</v>
      </c>
      <c r="F20" s="1">
        <f>E20/C20</f>
        <v>0.22889320938407379</v>
      </c>
    </row>
    <row r="22" spans="2:10" x14ac:dyDescent="0.2">
      <c r="B22" t="s">
        <v>0</v>
      </c>
      <c r="C22" t="s">
        <v>9</v>
      </c>
      <c r="D22" t="s">
        <v>2</v>
      </c>
      <c r="E22" t="s">
        <v>3</v>
      </c>
      <c r="F22" t="s">
        <v>4</v>
      </c>
    </row>
    <row r="23" spans="2:10" x14ac:dyDescent="0.2">
      <c r="B23" t="s">
        <v>5</v>
      </c>
      <c r="C23">
        <v>1</v>
      </c>
      <c r="D23" s="1">
        <v>4.68</v>
      </c>
      <c r="E23" s="1">
        <f>D$2/D23</f>
        <v>1</v>
      </c>
      <c r="F23" s="1">
        <f>E23/C23</f>
        <v>1</v>
      </c>
    </row>
    <row r="24" spans="2:10" x14ac:dyDescent="0.2">
      <c r="B24" t="s">
        <v>10</v>
      </c>
      <c r="C24">
        <v>2</v>
      </c>
      <c r="D24" s="1">
        <f>AVERAGE(3.325524,3.117913,3.236171)</f>
        <v>3.2265359999999998</v>
      </c>
      <c r="E24" s="1">
        <f>D$2/D24</f>
        <v>1.4504719612612411</v>
      </c>
      <c r="F24" s="1">
        <f>E24/C24</f>
        <v>0.72523598063062056</v>
      </c>
    </row>
    <row r="25" spans="2:10" x14ac:dyDescent="0.2">
      <c r="B25" t="s">
        <v>10</v>
      </c>
      <c r="C25">
        <v>4</v>
      </c>
      <c r="D25" s="1">
        <f>AVERAGE(1.52193,1.370829,1.605158)</f>
        <v>1.4993056666666666</v>
      </c>
      <c r="E25" s="1">
        <f>D$2/D25</f>
        <v>3.1214448821532277</v>
      </c>
      <c r="F25" s="1">
        <f>E25/C25</f>
        <v>0.78036122053830692</v>
      </c>
    </row>
    <row r="26" spans="2:10" x14ac:dyDescent="0.2">
      <c r="B26" t="s">
        <v>10</v>
      </c>
      <c r="C26">
        <v>8</v>
      </c>
      <c r="D26" s="1">
        <f>AVERAGE(0.793254,0.733746,0.827388)</f>
        <v>0.78479600000000005</v>
      </c>
      <c r="E26" s="1">
        <f>D$2/D26</f>
        <v>5.9633331464482486</v>
      </c>
      <c r="F26" s="1">
        <f>E26/C26</f>
        <v>0.74541664330603108</v>
      </c>
    </row>
    <row r="27" spans="2:10" x14ac:dyDescent="0.2">
      <c r="B27" t="s">
        <v>10</v>
      </c>
      <c r="C27">
        <v>16</v>
      </c>
      <c r="D27" s="1">
        <f>AVERAGE(0.536594,0.464077,0.573047)</f>
        <v>0.52457266666666669</v>
      </c>
      <c r="E27" s="1">
        <f>D$2/D27</f>
        <v>8.9215475707846004</v>
      </c>
      <c r="F27" s="1">
        <f>E27/C27</f>
        <v>0.55759672317403752</v>
      </c>
    </row>
    <row r="29" spans="2:10" x14ac:dyDescent="0.2">
      <c r="B29" t="s">
        <v>0</v>
      </c>
      <c r="C29" t="s">
        <v>11</v>
      </c>
      <c r="D29" t="s">
        <v>12</v>
      </c>
      <c r="E29" t="s">
        <v>13</v>
      </c>
      <c r="F29" t="s">
        <v>2</v>
      </c>
      <c r="G29" t="s">
        <v>3</v>
      </c>
      <c r="H29" t="s">
        <v>4</v>
      </c>
    </row>
    <row r="30" spans="2:10" x14ac:dyDescent="0.2">
      <c r="B30" t="s">
        <v>5</v>
      </c>
      <c r="C30">
        <v>1</v>
      </c>
      <c r="D30">
        <v>1</v>
      </c>
      <c r="E30">
        <f>C30*D30</f>
        <v>1</v>
      </c>
      <c r="F30" s="1">
        <v>4.68</v>
      </c>
      <c r="G30" s="1">
        <f t="shared" ref="G30:G38" si="0">F$30/F30</f>
        <v>1</v>
      </c>
      <c r="H30" s="1">
        <f t="shared" ref="H30:H41" si="1">G30/E30</f>
        <v>1</v>
      </c>
      <c r="J30" s="1">
        <v>1</v>
      </c>
    </row>
    <row r="31" spans="2:10" x14ac:dyDescent="0.2">
      <c r="B31" t="s">
        <v>14</v>
      </c>
      <c r="C31">
        <v>2</v>
      </c>
      <c r="D31">
        <v>2</v>
      </c>
      <c r="E31">
        <f t="shared" ref="E31:E34" si="2">C31*D31</f>
        <v>4</v>
      </c>
      <c r="F31" s="1">
        <f>AVERAGE(3.1)</f>
        <v>3.1</v>
      </c>
      <c r="G31" s="1">
        <f t="shared" si="0"/>
        <v>1.5096774193548386</v>
      </c>
      <c r="H31" s="1">
        <f t="shared" si="1"/>
        <v>0.37741935483870964</v>
      </c>
      <c r="J31" s="1">
        <v>0.72523598063062056</v>
      </c>
    </row>
    <row r="32" spans="2:10" x14ac:dyDescent="0.2">
      <c r="B32" t="s">
        <v>15</v>
      </c>
      <c r="C32">
        <v>4</v>
      </c>
      <c r="D32">
        <v>2</v>
      </c>
      <c r="E32">
        <f t="shared" si="2"/>
        <v>8</v>
      </c>
      <c r="F32" s="1">
        <f>AVERAGE(1.435)</f>
        <v>1.4350000000000001</v>
      </c>
      <c r="G32" s="1">
        <f t="shared" si="0"/>
        <v>3.2613240418118465</v>
      </c>
      <c r="H32" s="1">
        <f t="shared" si="1"/>
        <v>0.40766550522648082</v>
      </c>
      <c r="J32" s="1">
        <v>0.78036122053830692</v>
      </c>
    </row>
    <row r="33" spans="2:10" x14ac:dyDescent="0.2">
      <c r="B33" t="s">
        <v>16</v>
      </c>
      <c r="C33">
        <v>8</v>
      </c>
      <c r="D33">
        <v>2</v>
      </c>
      <c r="E33">
        <f t="shared" si="2"/>
        <v>16</v>
      </c>
      <c r="F33" s="1">
        <f>AVERAGE(0.83)</f>
        <v>0.83</v>
      </c>
      <c r="G33" s="1">
        <f t="shared" si="0"/>
        <v>5.6385542168674698</v>
      </c>
      <c r="H33" s="1">
        <f t="shared" si="1"/>
        <v>0.35240963855421686</v>
      </c>
      <c r="J33" s="1">
        <v>0.74541664330603108</v>
      </c>
    </row>
    <row r="34" spans="2:10" x14ac:dyDescent="0.2">
      <c r="B34" t="s">
        <v>17</v>
      </c>
      <c r="C34">
        <v>16</v>
      </c>
      <c r="D34">
        <v>2</v>
      </c>
      <c r="E34">
        <f t="shared" si="2"/>
        <v>32</v>
      </c>
      <c r="F34" s="1">
        <f>AVERAGE(0.5)</f>
        <v>0.5</v>
      </c>
      <c r="G34" s="1">
        <f t="shared" si="0"/>
        <v>9.36</v>
      </c>
      <c r="H34" s="1">
        <f t="shared" si="1"/>
        <v>0.29249999999999998</v>
      </c>
      <c r="J34" s="1">
        <v>0.55759672317403752</v>
      </c>
    </row>
    <row r="35" spans="2:10" x14ac:dyDescent="0.2">
      <c r="B35" t="s">
        <v>18</v>
      </c>
      <c r="C35">
        <v>2</v>
      </c>
      <c r="D35">
        <v>4</v>
      </c>
      <c r="E35">
        <f t="shared" ref="E35:E38" si="3">C35*D35</f>
        <v>8</v>
      </c>
      <c r="F35" s="1">
        <f>AVERAGE(1.79)</f>
        <v>1.79</v>
      </c>
      <c r="G35" s="1">
        <f t="shared" si="0"/>
        <v>2.6145251396648042</v>
      </c>
      <c r="H35" s="1">
        <f t="shared" si="1"/>
        <v>0.32681564245810052</v>
      </c>
      <c r="J35" s="1">
        <v>0.50233434623684503</v>
      </c>
    </row>
    <row r="36" spans="2:10" x14ac:dyDescent="0.2">
      <c r="B36" t="s">
        <v>19</v>
      </c>
      <c r="C36">
        <v>4</v>
      </c>
      <c r="D36">
        <v>4</v>
      </c>
      <c r="E36">
        <f t="shared" si="3"/>
        <v>16</v>
      </c>
      <c r="F36" s="1">
        <f>AVERAGE(0.8429)</f>
        <v>0.84289999999999998</v>
      </c>
      <c r="G36" s="1">
        <f t="shared" si="0"/>
        <v>5.5522600545734964</v>
      </c>
      <c r="H36" s="1">
        <f t="shared" si="1"/>
        <v>0.34701625341084352</v>
      </c>
      <c r="J36" s="1">
        <v>0.415871757139193</v>
      </c>
    </row>
    <row r="37" spans="2:10" x14ac:dyDescent="0.2">
      <c r="B37" t="s">
        <v>20</v>
      </c>
      <c r="C37">
        <v>8</v>
      </c>
      <c r="D37">
        <v>4</v>
      </c>
      <c r="E37">
        <f t="shared" si="3"/>
        <v>32</v>
      </c>
      <c r="F37" s="1">
        <f>AVERAGE(0.616)</f>
        <v>0.61599999999999999</v>
      </c>
      <c r="G37" s="1">
        <f t="shared" si="0"/>
        <v>7.5974025974025974</v>
      </c>
      <c r="H37" s="1">
        <f t="shared" si="1"/>
        <v>0.23741883116883117</v>
      </c>
      <c r="J37" s="1">
        <v>0.32940916804154202</v>
      </c>
    </row>
    <row r="38" spans="2:10" x14ac:dyDescent="0.2">
      <c r="B38" t="s">
        <v>21</v>
      </c>
      <c r="C38">
        <v>16</v>
      </c>
      <c r="D38">
        <v>4</v>
      </c>
      <c r="E38">
        <f t="shared" si="3"/>
        <v>64</v>
      </c>
      <c r="F38" s="1">
        <f>AVERAGE(0.356)</f>
        <v>0.35599999999999998</v>
      </c>
      <c r="G38" s="1">
        <f t="shared" si="0"/>
        <v>13.146067415730338</v>
      </c>
      <c r="H38" s="1">
        <f t="shared" si="1"/>
        <v>0.20540730337078653</v>
      </c>
    </row>
    <row r="39" spans="2:10" x14ac:dyDescent="0.2">
      <c r="B39" t="s">
        <v>22</v>
      </c>
      <c r="C39">
        <v>2</v>
      </c>
      <c r="D39">
        <v>8</v>
      </c>
      <c r="E39">
        <f t="shared" ref="E39:E42" si="4">C39*D39</f>
        <v>16</v>
      </c>
      <c r="F39" s="1">
        <f>AVERAGE(1.002)</f>
        <v>1.002</v>
      </c>
      <c r="G39" s="1">
        <f>F$30/F39</f>
        <v>4.6706586826347305</v>
      </c>
      <c r="H39" s="1">
        <f t="shared" si="1"/>
        <v>0.29191616766467066</v>
      </c>
    </row>
    <row r="40" spans="2:10" x14ac:dyDescent="0.2">
      <c r="B40" t="s">
        <v>23</v>
      </c>
      <c r="C40">
        <v>4</v>
      </c>
      <c r="D40">
        <v>8</v>
      </c>
      <c r="E40">
        <f t="shared" si="4"/>
        <v>32</v>
      </c>
      <c r="F40" s="1">
        <f>AVERAGE(0.53)</f>
        <v>0.53</v>
      </c>
      <c r="G40" s="1">
        <f t="shared" ref="G40:G42" si="5">F$30/F40</f>
        <v>8.8301886792452819</v>
      </c>
      <c r="H40" s="1">
        <f t="shared" si="1"/>
        <v>0.27594339622641506</v>
      </c>
    </row>
    <row r="41" spans="2:10" x14ac:dyDescent="0.2">
      <c r="B41" t="s">
        <v>24</v>
      </c>
      <c r="C41">
        <v>8</v>
      </c>
      <c r="D41">
        <v>8</v>
      </c>
      <c r="E41">
        <f t="shared" si="4"/>
        <v>64</v>
      </c>
      <c r="F41" s="1">
        <f>AVERAGE(0.38)</f>
        <v>0.38</v>
      </c>
      <c r="G41" s="1">
        <f t="shared" si="5"/>
        <v>12.315789473684209</v>
      </c>
      <c r="H41" s="1">
        <f t="shared" si="1"/>
        <v>0.19243421052631576</v>
      </c>
    </row>
    <row r="42" spans="2:10" x14ac:dyDescent="0.2">
      <c r="B42" t="s">
        <v>25</v>
      </c>
      <c r="C42">
        <v>16</v>
      </c>
      <c r="D42">
        <v>8</v>
      </c>
      <c r="E42">
        <f t="shared" si="4"/>
        <v>128</v>
      </c>
      <c r="F42" s="1">
        <f>AVERAGE(0.283)</f>
        <v>0.28299999999999997</v>
      </c>
      <c r="G42" s="1">
        <f t="shared" si="5"/>
        <v>16.537102473498233</v>
      </c>
      <c r="H42" s="1">
        <f>G42/E42</f>
        <v>0.12919611307420495</v>
      </c>
    </row>
    <row r="44" spans="2:10" x14ac:dyDescent="0.2">
      <c r="B44" t="s">
        <v>26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32</v>
      </c>
      <c r="I44" t="s">
        <v>33</v>
      </c>
      <c r="J44" t="s">
        <v>34</v>
      </c>
    </row>
    <row r="45" spans="2:10" x14ac:dyDescent="0.2">
      <c r="B45">
        <v>1</v>
      </c>
      <c r="C45">
        <v>17</v>
      </c>
      <c r="D45">
        <v>50000</v>
      </c>
      <c r="E45">
        <v>1.4E-3</v>
      </c>
      <c r="F45">
        <v>7.7700000000000005E-2</v>
      </c>
      <c r="G45">
        <v>0.3367</v>
      </c>
      <c r="H45">
        <v>0</v>
      </c>
      <c r="I45">
        <v>2.87E-2</v>
      </c>
      <c r="J45">
        <v>0.44540000000000002</v>
      </c>
    </row>
    <row r="46" spans="2:10" x14ac:dyDescent="0.2">
      <c r="B46">
        <v>2</v>
      </c>
      <c r="C46">
        <v>34</v>
      </c>
      <c r="D46">
        <v>50000</v>
      </c>
      <c r="E46">
        <v>2.0000000000000001E-4</v>
      </c>
      <c r="F46">
        <v>0.1047</v>
      </c>
      <c r="G46">
        <v>0.68410000000000004</v>
      </c>
      <c r="H46">
        <v>0</v>
      </c>
      <c r="I46">
        <v>4.5400000000000003E-2</v>
      </c>
      <c r="J46">
        <v>0.83460000000000001</v>
      </c>
    </row>
    <row r="47" spans="2:10" x14ac:dyDescent="0.2">
      <c r="B47">
        <v>5</v>
      </c>
      <c r="C47">
        <v>85</v>
      </c>
      <c r="D47">
        <v>50000</v>
      </c>
      <c r="E47">
        <v>5.9999999999999995E-4</v>
      </c>
      <c r="F47">
        <v>0.26419999999999999</v>
      </c>
      <c r="G47">
        <v>1.7503</v>
      </c>
      <c r="H47">
        <v>0</v>
      </c>
      <c r="I47">
        <v>0.1226</v>
      </c>
      <c r="J47">
        <v>2.1377999999999999</v>
      </c>
    </row>
    <row r="48" spans="2:10" x14ac:dyDescent="0.2">
      <c r="B48">
        <v>10</v>
      </c>
      <c r="C48">
        <v>170</v>
      </c>
      <c r="D48">
        <v>50000</v>
      </c>
      <c r="E48">
        <v>1E-3</v>
      </c>
      <c r="F48">
        <v>0.52100000000000002</v>
      </c>
      <c r="G48">
        <v>3.6436999999999999</v>
      </c>
      <c r="H48">
        <v>0</v>
      </c>
      <c r="I48">
        <v>0.1875</v>
      </c>
      <c r="J48">
        <v>4.3532999999999999</v>
      </c>
    </row>
    <row r="49" spans="2:13" x14ac:dyDescent="0.2">
      <c r="B49">
        <v>20</v>
      </c>
      <c r="C49">
        <v>340</v>
      </c>
      <c r="D49">
        <v>50000</v>
      </c>
      <c r="E49">
        <v>2E-3</v>
      </c>
      <c r="F49">
        <v>1.1335999999999999</v>
      </c>
      <c r="G49">
        <v>7.5452000000000004</v>
      </c>
      <c r="H49">
        <v>0</v>
      </c>
      <c r="I49">
        <v>0.42170000000000002</v>
      </c>
      <c r="J49" s="4">
        <v>9.1027000000000005</v>
      </c>
    </row>
    <row r="50" spans="2:13" x14ac:dyDescent="0.2">
      <c r="B50">
        <v>30</v>
      </c>
      <c r="C50">
        <v>510</v>
      </c>
      <c r="D50">
        <v>50000</v>
      </c>
      <c r="E50">
        <v>2.8999999999999998E-3</v>
      </c>
      <c r="F50">
        <v>1.6145</v>
      </c>
      <c r="G50">
        <v>11.199299999999999</v>
      </c>
      <c r="H50">
        <v>0</v>
      </c>
      <c r="I50">
        <v>0.58389999999999997</v>
      </c>
      <c r="J50" s="4">
        <v>13.400700000000001</v>
      </c>
    </row>
    <row r="51" spans="2:13" x14ac:dyDescent="0.2">
      <c r="B51">
        <v>40</v>
      </c>
      <c r="C51">
        <v>680</v>
      </c>
      <c r="D51">
        <v>50000</v>
      </c>
      <c r="E51">
        <v>3.2000000000000002E-3</v>
      </c>
      <c r="F51">
        <v>2.1434000000000002</v>
      </c>
      <c r="G51">
        <v>14.9597</v>
      </c>
      <c r="H51">
        <v>0</v>
      </c>
      <c r="I51">
        <v>0.84150000000000003</v>
      </c>
      <c r="J51" s="4">
        <v>17.947900000000001</v>
      </c>
    </row>
    <row r="52" spans="2:13" x14ac:dyDescent="0.2">
      <c r="B52">
        <v>50</v>
      </c>
      <c r="C52">
        <v>850</v>
      </c>
      <c r="D52">
        <v>50000</v>
      </c>
      <c r="E52">
        <v>4.0000000000000001E-3</v>
      </c>
      <c r="F52">
        <v>2.6999</v>
      </c>
      <c r="G52">
        <v>18.615300000000001</v>
      </c>
      <c r="H52">
        <v>0</v>
      </c>
      <c r="I52">
        <v>0.97289999999999999</v>
      </c>
      <c r="J52" s="4">
        <v>22.292200000000001</v>
      </c>
    </row>
    <row r="53" spans="2:13" x14ac:dyDescent="0.2">
      <c r="J53" t="s">
        <v>35</v>
      </c>
    </row>
    <row r="54" spans="2:13" x14ac:dyDescent="0.2">
      <c r="B54" t="s">
        <v>36</v>
      </c>
      <c r="C54" t="s">
        <v>27</v>
      </c>
      <c r="D54" t="s">
        <v>28</v>
      </c>
      <c r="E54" t="s">
        <v>29</v>
      </c>
      <c r="F54" t="s">
        <v>30</v>
      </c>
      <c r="G54" t="s">
        <v>31</v>
      </c>
      <c r="H54" t="s">
        <v>32</v>
      </c>
      <c r="I54" t="s">
        <v>33</v>
      </c>
      <c r="J54" t="s">
        <v>34</v>
      </c>
    </row>
    <row r="55" spans="2:13" x14ac:dyDescent="0.2">
      <c r="B55">
        <v>1</v>
      </c>
      <c r="C55">
        <v>17</v>
      </c>
      <c r="D55">
        <v>50000</v>
      </c>
      <c r="E55" s="2">
        <f>E45/$C45*1000</f>
        <v>8.2352941176470587E-2</v>
      </c>
      <c r="F55" s="2">
        <f t="shared" ref="F55:J55" si="6">F45/$C45*1000</f>
        <v>4.5705882352941183</v>
      </c>
      <c r="G55" s="2">
        <f t="shared" si="6"/>
        <v>19.805882352941175</v>
      </c>
      <c r="H55" s="2">
        <f t="shared" si="6"/>
        <v>0</v>
      </c>
      <c r="I55" s="2">
        <f t="shared" si="6"/>
        <v>1.6882352941176471</v>
      </c>
      <c r="J55" s="2">
        <f t="shared" si="6"/>
        <v>26.200000000000003</v>
      </c>
    </row>
    <row r="56" spans="2:13" x14ac:dyDescent="0.2">
      <c r="B56">
        <v>2</v>
      </c>
      <c r="C56">
        <v>34</v>
      </c>
      <c r="D56">
        <v>50000</v>
      </c>
      <c r="E56" s="2">
        <f t="shared" ref="E56:J62" si="7">E46/$C46*1000</f>
        <v>5.8823529411764705E-3</v>
      </c>
      <c r="F56" s="2">
        <f t="shared" si="7"/>
        <v>3.0794117647058825</v>
      </c>
      <c r="G56" s="2">
        <f t="shared" si="7"/>
        <v>20.120588235294118</v>
      </c>
      <c r="H56" s="2">
        <f t="shared" si="7"/>
        <v>0</v>
      </c>
      <c r="I56" s="2">
        <f t="shared" si="7"/>
        <v>1.335294117647059</v>
      </c>
      <c r="J56" s="2">
        <f t="shared" si="7"/>
        <v>24.547058823529412</v>
      </c>
    </row>
    <row r="57" spans="2:13" x14ac:dyDescent="0.2">
      <c r="B57">
        <v>5</v>
      </c>
      <c r="C57">
        <v>85</v>
      </c>
      <c r="D57">
        <v>50000</v>
      </c>
      <c r="E57" s="2">
        <f t="shared" si="7"/>
        <v>7.0588235294117641E-3</v>
      </c>
      <c r="F57" s="2">
        <f t="shared" si="7"/>
        <v>3.1082352941176468</v>
      </c>
      <c r="G57" s="2">
        <f t="shared" si="7"/>
        <v>20.591764705882351</v>
      </c>
      <c r="H57" s="2">
        <f t="shared" si="7"/>
        <v>0</v>
      </c>
      <c r="I57" s="2">
        <f t="shared" si="7"/>
        <v>1.4423529411764706</v>
      </c>
      <c r="J57" s="2">
        <f t="shared" si="7"/>
        <v>25.150588235294116</v>
      </c>
    </row>
    <row r="58" spans="2:13" x14ac:dyDescent="0.2">
      <c r="B58">
        <v>10</v>
      </c>
      <c r="C58">
        <v>170</v>
      </c>
      <c r="D58">
        <v>50000</v>
      </c>
      <c r="E58" s="2">
        <f t="shared" si="7"/>
        <v>5.8823529411764705E-3</v>
      </c>
      <c r="F58" s="2">
        <f t="shared" si="7"/>
        <v>3.0647058823529414</v>
      </c>
      <c r="G58" s="2">
        <f t="shared" si="7"/>
        <v>21.433529411764706</v>
      </c>
      <c r="H58" s="2">
        <f t="shared" si="7"/>
        <v>0</v>
      </c>
      <c r="I58" s="2">
        <f t="shared" si="7"/>
        <v>1.1029411764705883</v>
      </c>
      <c r="J58" s="2">
        <f t="shared" si="7"/>
        <v>25.607647058823531</v>
      </c>
    </row>
    <row r="59" spans="2:13" x14ac:dyDescent="0.2">
      <c r="B59">
        <v>20</v>
      </c>
      <c r="C59">
        <v>340</v>
      </c>
      <c r="D59">
        <v>50000</v>
      </c>
      <c r="E59" s="2">
        <f t="shared" si="7"/>
        <v>5.8823529411764705E-3</v>
      </c>
      <c r="F59" s="2">
        <f t="shared" si="7"/>
        <v>3.3341176470588234</v>
      </c>
      <c r="G59" s="2">
        <f t="shared" si="7"/>
        <v>22.191764705882356</v>
      </c>
      <c r="H59" s="2">
        <f t="shared" si="7"/>
        <v>0</v>
      </c>
      <c r="I59" s="2">
        <f t="shared" si="7"/>
        <v>1.2402941176470588</v>
      </c>
      <c r="J59" s="2">
        <f t="shared" si="7"/>
        <v>26.77264705882353</v>
      </c>
    </row>
    <row r="60" spans="2:13" x14ac:dyDescent="0.2">
      <c r="B60">
        <v>30</v>
      </c>
      <c r="C60">
        <v>510</v>
      </c>
      <c r="D60">
        <v>50000</v>
      </c>
      <c r="E60" s="2">
        <f t="shared" si="7"/>
        <v>5.6862745098039211E-3</v>
      </c>
      <c r="F60" s="2">
        <f t="shared" si="7"/>
        <v>3.1656862745098038</v>
      </c>
      <c r="G60" s="2">
        <f t="shared" si="7"/>
        <v>21.95941176470588</v>
      </c>
      <c r="H60" s="2">
        <f t="shared" si="7"/>
        <v>0</v>
      </c>
      <c r="I60" s="2">
        <f t="shared" si="7"/>
        <v>1.1449019607843136</v>
      </c>
      <c r="J60" s="2">
        <f t="shared" si="7"/>
        <v>26.275882352941178</v>
      </c>
    </row>
    <row r="61" spans="2:13" x14ac:dyDescent="0.2">
      <c r="B61">
        <v>40</v>
      </c>
      <c r="C61">
        <v>680</v>
      </c>
      <c r="D61">
        <v>50000</v>
      </c>
      <c r="E61" s="2">
        <f t="shared" si="7"/>
        <v>4.7058823529411769E-3</v>
      </c>
      <c r="F61" s="2">
        <f t="shared" si="7"/>
        <v>3.152058823529412</v>
      </c>
      <c r="G61" s="2">
        <f t="shared" si="7"/>
        <v>21.999558823529409</v>
      </c>
      <c r="H61" s="2">
        <f t="shared" si="7"/>
        <v>0</v>
      </c>
      <c r="I61" s="2">
        <f t="shared" si="7"/>
        <v>1.2375</v>
      </c>
      <c r="J61" s="2">
        <f t="shared" si="7"/>
        <v>26.393970588235298</v>
      </c>
    </row>
    <row r="62" spans="2:13" x14ac:dyDescent="0.2">
      <c r="B62">
        <v>50</v>
      </c>
      <c r="C62">
        <v>850</v>
      </c>
      <c r="D62">
        <v>50000</v>
      </c>
      <c r="E62" s="2">
        <f t="shared" si="7"/>
        <v>4.7058823529411769E-3</v>
      </c>
      <c r="F62" s="2">
        <f t="shared" si="7"/>
        <v>3.1763529411764706</v>
      </c>
      <c r="G62" s="2">
        <f t="shared" si="7"/>
        <v>21.900352941176472</v>
      </c>
      <c r="H62" s="2">
        <f t="shared" si="7"/>
        <v>0</v>
      </c>
      <c r="I62" s="2">
        <f t="shared" si="7"/>
        <v>1.1445882352941177</v>
      </c>
      <c r="J62" s="2">
        <f t="shared" si="7"/>
        <v>26.226117647058825</v>
      </c>
    </row>
    <row r="64" spans="2:13" x14ac:dyDescent="0.2">
      <c r="B64" t="s">
        <v>37</v>
      </c>
      <c r="C64" t="s">
        <v>27</v>
      </c>
      <c r="D64" t="s">
        <v>28</v>
      </c>
      <c r="E64" t="s">
        <v>38</v>
      </c>
      <c r="F64" t="s">
        <v>29</v>
      </c>
      <c r="G64" t="s">
        <v>30</v>
      </c>
      <c r="H64" t="s">
        <v>31</v>
      </c>
      <c r="I64" t="s">
        <v>32</v>
      </c>
      <c r="J64" t="s">
        <v>33</v>
      </c>
      <c r="K64" t="s">
        <v>34</v>
      </c>
      <c r="M64" s="3" t="s">
        <v>39</v>
      </c>
    </row>
    <row r="65" spans="2:13" x14ac:dyDescent="0.2">
      <c r="B65">
        <v>20</v>
      </c>
      <c r="C65">
        <v>340</v>
      </c>
      <c r="D65">
        <v>50000</v>
      </c>
      <c r="E65">
        <v>2</v>
      </c>
      <c r="F65">
        <v>4.4000000000000003E-3</v>
      </c>
      <c r="G65">
        <v>1.2081999999999999</v>
      </c>
      <c r="H65">
        <v>7.1228999999999996</v>
      </c>
      <c r="I65">
        <v>0.19869999999999999</v>
      </c>
      <c r="J65">
        <v>0.28710000000000002</v>
      </c>
      <c r="K65">
        <v>8.8238000000000003</v>
      </c>
      <c r="L65" t="s">
        <v>35</v>
      </c>
      <c r="M65" s="3" t="s">
        <v>40</v>
      </c>
    </row>
    <row r="66" spans="2:13" x14ac:dyDescent="0.2">
      <c r="B66">
        <v>30</v>
      </c>
      <c r="C66">
        <v>510</v>
      </c>
      <c r="D66">
        <v>50000</v>
      </c>
      <c r="E66">
        <v>2</v>
      </c>
      <c r="F66">
        <v>4.1000000000000003E-3</v>
      </c>
      <c r="G66">
        <v>1.9147000000000001</v>
      </c>
      <c r="H66">
        <v>10.1449</v>
      </c>
      <c r="I66">
        <v>0.34250000000000003</v>
      </c>
      <c r="J66">
        <v>0.48280000000000001</v>
      </c>
      <c r="K66">
        <v>12.890700000000001</v>
      </c>
      <c r="L66" t="s">
        <v>35</v>
      </c>
      <c r="M66" s="3" t="s">
        <v>41</v>
      </c>
    </row>
    <row r="67" spans="2:13" x14ac:dyDescent="0.2">
      <c r="B67">
        <v>40</v>
      </c>
      <c r="C67">
        <v>680</v>
      </c>
      <c r="D67">
        <v>50000</v>
      </c>
      <c r="E67">
        <v>2</v>
      </c>
      <c r="F67">
        <v>4.8999999999999998E-3</v>
      </c>
      <c r="G67">
        <v>2.0609000000000002</v>
      </c>
      <c r="H67">
        <v>13.5238</v>
      </c>
      <c r="I67">
        <v>0.37290000000000001</v>
      </c>
      <c r="J67">
        <v>0.43259999999999998</v>
      </c>
      <c r="K67">
        <v>16.396899999999999</v>
      </c>
      <c r="L67" t="s">
        <v>35</v>
      </c>
      <c r="M67" s="3" t="s">
        <v>42</v>
      </c>
    </row>
    <row r="68" spans="2:13" x14ac:dyDescent="0.2">
      <c r="B68">
        <v>50</v>
      </c>
      <c r="C68">
        <v>850</v>
      </c>
      <c r="D68">
        <v>50000</v>
      </c>
      <c r="E68">
        <v>2</v>
      </c>
      <c r="F68">
        <v>6.7999999999999996E-3</v>
      </c>
      <c r="G68">
        <v>2.8182</v>
      </c>
      <c r="H68">
        <v>17.416899999999998</v>
      </c>
      <c r="I68">
        <v>0.51890000000000003</v>
      </c>
      <c r="J68">
        <v>0.67059999999999997</v>
      </c>
      <c r="K68">
        <v>21.4331</v>
      </c>
      <c r="L68" t="s">
        <v>35</v>
      </c>
      <c r="M68" t="s">
        <v>43</v>
      </c>
    </row>
    <row r="69" spans="2:13" x14ac:dyDescent="0.2">
      <c r="B69">
        <v>20</v>
      </c>
      <c r="C69">
        <v>340</v>
      </c>
      <c r="D69">
        <v>50000</v>
      </c>
      <c r="E69">
        <v>4</v>
      </c>
      <c r="F69">
        <v>3.2000000000000002E-3</v>
      </c>
      <c r="G69">
        <v>1.3788</v>
      </c>
      <c r="H69">
        <v>4.6717000000000004</v>
      </c>
      <c r="I69">
        <v>0.15670000000000001</v>
      </c>
      <c r="J69">
        <v>0.1187</v>
      </c>
      <c r="K69">
        <v>6.3308</v>
      </c>
      <c r="L69" t="s">
        <v>35</v>
      </c>
    </row>
    <row r="70" spans="2:13" x14ac:dyDescent="0.2">
      <c r="B70">
        <v>30</v>
      </c>
      <c r="C70">
        <v>510</v>
      </c>
      <c r="D70">
        <v>50000</v>
      </c>
      <c r="E70">
        <v>4</v>
      </c>
      <c r="F70">
        <v>3.7000000000000002E-3</v>
      </c>
      <c r="G70">
        <v>1.9097</v>
      </c>
      <c r="H70">
        <v>7.1806000000000001</v>
      </c>
      <c r="I70">
        <v>0.1946</v>
      </c>
      <c r="J70">
        <v>0.2218</v>
      </c>
      <c r="K70">
        <v>9.5122</v>
      </c>
      <c r="L70" t="s">
        <v>35</v>
      </c>
    </row>
    <row r="71" spans="2:13" x14ac:dyDescent="0.2">
      <c r="B71">
        <v>40</v>
      </c>
      <c r="C71">
        <v>680</v>
      </c>
      <c r="D71">
        <v>50000</v>
      </c>
      <c r="E71">
        <v>4</v>
      </c>
      <c r="F71">
        <v>5.0000000000000001E-3</v>
      </c>
      <c r="G71">
        <v>2.4626999999999999</v>
      </c>
      <c r="H71">
        <v>9.7254000000000005</v>
      </c>
      <c r="I71">
        <v>0.3327</v>
      </c>
      <c r="J71">
        <v>0.39100000000000001</v>
      </c>
      <c r="K71">
        <v>12.9185</v>
      </c>
      <c r="L71" t="s">
        <v>35</v>
      </c>
    </row>
    <row r="72" spans="2:13" x14ac:dyDescent="0.2">
      <c r="B72">
        <v>50</v>
      </c>
      <c r="C72">
        <v>850</v>
      </c>
      <c r="D72">
        <v>50000</v>
      </c>
      <c r="E72">
        <v>4</v>
      </c>
      <c r="F72">
        <v>6.4999999999999997E-3</v>
      </c>
      <c r="G72">
        <v>2.9559000000000002</v>
      </c>
      <c r="H72">
        <v>11.608599999999999</v>
      </c>
      <c r="I72">
        <v>0.35630000000000001</v>
      </c>
      <c r="J72">
        <v>0.55210000000000004</v>
      </c>
      <c r="K72">
        <v>15.481299999999999</v>
      </c>
      <c r="L72" t="s">
        <v>35</v>
      </c>
    </row>
    <row r="73" spans="2:13" x14ac:dyDescent="0.2">
      <c r="B73">
        <v>20</v>
      </c>
      <c r="C73">
        <v>340</v>
      </c>
      <c r="D73">
        <v>50000</v>
      </c>
      <c r="E73">
        <v>8</v>
      </c>
      <c r="F73">
        <v>4.4000000000000003E-3</v>
      </c>
      <c r="G73">
        <v>1.2312000000000001</v>
      </c>
      <c r="H73">
        <v>3.0304000000000002</v>
      </c>
      <c r="I73">
        <v>9.9699999999999997E-2</v>
      </c>
      <c r="J73">
        <v>8.2199999999999995E-2</v>
      </c>
      <c r="K73">
        <v>4.4496000000000002</v>
      </c>
      <c r="L73" t="s">
        <v>35</v>
      </c>
    </row>
    <row r="74" spans="2:13" x14ac:dyDescent="0.2">
      <c r="B74">
        <v>30</v>
      </c>
      <c r="C74">
        <v>510</v>
      </c>
      <c r="D74">
        <v>50000</v>
      </c>
      <c r="E74">
        <v>8</v>
      </c>
      <c r="F74">
        <v>4.5999999999999999E-3</v>
      </c>
      <c r="G74">
        <v>1.5592999999999999</v>
      </c>
      <c r="H74">
        <v>4.3987999999999996</v>
      </c>
      <c r="I74">
        <v>0.13550000000000001</v>
      </c>
      <c r="J74">
        <v>0.13589999999999999</v>
      </c>
      <c r="K74">
        <v>6.2356999999999996</v>
      </c>
      <c r="L74" t="s">
        <v>35</v>
      </c>
    </row>
    <row r="75" spans="2:13" x14ac:dyDescent="0.2">
      <c r="B75">
        <v>40</v>
      </c>
      <c r="C75">
        <v>680</v>
      </c>
      <c r="D75">
        <v>50000</v>
      </c>
      <c r="E75">
        <v>8</v>
      </c>
      <c r="F75">
        <v>5.1000000000000004E-3</v>
      </c>
      <c r="G75">
        <v>2.6440999999999999</v>
      </c>
      <c r="H75">
        <v>6.3148999999999997</v>
      </c>
      <c r="I75">
        <v>0.21010000000000001</v>
      </c>
      <c r="J75">
        <v>0.2379</v>
      </c>
      <c r="K75">
        <v>9.4138000000000002</v>
      </c>
      <c r="L75" t="s">
        <v>35</v>
      </c>
    </row>
    <row r="76" spans="2:13" x14ac:dyDescent="0.2">
      <c r="B76">
        <v>50</v>
      </c>
      <c r="C76">
        <v>850</v>
      </c>
      <c r="D76">
        <v>50000</v>
      </c>
      <c r="E76">
        <v>8</v>
      </c>
      <c r="F76">
        <v>6.7000000000000002E-3</v>
      </c>
      <c r="G76">
        <v>2.9211</v>
      </c>
      <c r="H76">
        <v>7.0732999999999997</v>
      </c>
      <c r="I76">
        <v>0.2109</v>
      </c>
      <c r="J76">
        <v>0.46500000000000002</v>
      </c>
      <c r="K76">
        <v>10.678699999999999</v>
      </c>
      <c r="L76" t="s">
        <v>35</v>
      </c>
    </row>
    <row r="77" spans="2:13" x14ac:dyDescent="0.2">
      <c r="B77">
        <v>20</v>
      </c>
    </row>
    <row r="78" spans="2:13" x14ac:dyDescent="0.2">
      <c r="B78">
        <v>30</v>
      </c>
    </row>
    <row r="79" spans="2:13" x14ac:dyDescent="0.2">
      <c r="B79">
        <v>40</v>
      </c>
    </row>
    <row r="80" spans="2:13" x14ac:dyDescent="0.2">
      <c r="B80">
        <v>20</v>
      </c>
    </row>
    <row r="81" spans="2:11" x14ac:dyDescent="0.2">
      <c r="B81">
        <v>30</v>
      </c>
    </row>
    <row r="82" spans="2:11" x14ac:dyDescent="0.2">
      <c r="B82">
        <v>40</v>
      </c>
    </row>
    <row r="84" spans="2:11" x14ac:dyDescent="0.2">
      <c r="B84" t="s">
        <v>44</v>
      </c>
      <c r="C84" t="s">
        <v>27</v>
      </c>
      <c r="D84" t="s">
        <v>28</v>
      </c>
      <c r="E84" t="s">
        <v>38</v>
      </c>
      <c r="F84" t="s">
        <v>29</v>
      </c>
      <c r="G84" s="3" t="s">
        <v>30</v>
      </c>
      <c r="H84" t="s">
        <v>31</v>
      </c>
      <c r="I84" t="s">
        <v>32</v>
      </c>
      <c r="J84" t="s">
        <v>33</v>
      </c>
      <c r="K84" t="s">
        <v>34</v>
      </c>
    </row>
    <row r="85" spans="2:11" x14ac:dyDescent="0.2">
      <c r="B85">
        <v>20</v>
      </c>
      <c r="C85">
        <v>340</v>
      </c>
      <c r="D85">
        <v>50000</v>
      </c>
      <c r="E85">
        <v>2</v>
      </c>
      <c r="F85" s="2">
        <f>F65/$C65/$E65*1000</f>
        <v>6.4705882352941177E-3</v>
      </c>
      <c r="G85" s="5">
        <f t="shared" ref="G85:K85" si="8">G65/$C65/$E65*1000</f>
        <v>1.7767647058823528</v>
      </c>
      <c r="H85" s="2">
        <f t="shared" si="8"/>
        <v>10.47485294117647</v>
      </c>
      <c r="I85" s="2">
        <f t="shared" si="8"/>
        <v>0.29220588235294115</v>
      </c>
      <c r="J85" s="2">
        <f t="shared" si="8"/>
        <v>0.42220588235294121</v>
      </c>
      <c r="K85" s="2">
        <f t="shared" si="8"/>
        <v>12.976176470588236</v>
      </c>
    </row>
    <row r="86" spans="2:11" x14ac:dyDescent="0.2">
      <c r="B86">
        <v>30</v>
      </c>
      <c r="C86">
        <v>510</v>
      </c>
      <c r="D86">
        <v>50000</v>
      </c>
      <c r="E86">
        <v>2</v>
      </c>
      <c r="F86" s="2">
        <f t="shared" ref="F86:K86" si="9">F66/$C66/$E66*1000</f>
        <v>4.019607843137255E-3</v>
      </c>
      <c r="G86" s="5">
        <f t="shared" si="9"/>
        <v>1.8771568627450981</v>
      </c>
      <c r="H86" s="2">
        <f t="shared" si="9"/>
        <v>9.9459803921568621</v>
      </c>
      <c r="I86" s="2">
        <f t="shared" si="9"/>
        <v>0.33578431372549022</v>
      </c>
      <c r="J86" s="2">
        <f t="shared" si="9"/>
        <v>0.47333333333333338</v>
      </c>
      <c r="K86" s="2">
        <f t="shared" si="9"/>
        <v>12.637941176470589</v>
      </c>
    </row>
    <row r="87" spans="2:11" x14ac:dyDescent="0.2">
      <c r="B87">
        <v>40</v>
      </c>
      <c r="C87">
        <v>680</v>
      </c>
      <c r="D87">
        <v>50000</v>
      </c>
      <c r="E87">
        <v>2</v>
      </c>
      <c r="F87" s="2">
        <f t="shared" ref="F87:K87" si="10">F67/$C67/$E67*1000</f>
        <v>3.6029411764705878E-3</v>
      </c>
      <c r="G87" s="5">
        <f t="shared" si="10"/>
        <v>1.5153676470588238</v>
      </c>
      <c r="H87" s="2">
        <f t="shared" si="10"/>
        <v>9.9439705882352936</v>
      </c>
      <c r="I87" s="2">
        <f t="shared" si="10"/>
        <v>0.27419117647058827</v>
      </c>
      <c r="J87" s="2">
        <f t="shared" si="10"/>
        <v>0.31808823529411762</v>
      </c>
      <c r="K87" s="2">
        <f t="shared" si="10"/>
        <v>12.056544117647057</v>
      </c>
    </row>
    <row r="88" spans="2:11" x14ac:dyDescent="0.2">
      <c r="B88">
        <v>50</v>
      </c>
      <c r="C88">
        <v>850</v>
      </c>
      <c r="D88">
        <v>50000</v>
      </c>
      <c r="E88">
        <v>2</v>
      </c>
      <c r="F88" s="2">
        <f t="shared" ref="F88:K88" si="11">F68/$C68/$E68*1000</f>
        <v>4.0000000000000001E-3</v>
      </c>
      <c r="G88" s="5">
        <f t="shared" si="11"/>
        <v>1.657764705882353</v>
      </c>
      <c r="H88" s="2">
        <f t="shared" si="11"/>
        <v>10.245235294117645</v>
      </c>
      <c r="I88" s="2">
        <f t="shared" si="11"/>
        <v>0.30523529411764705</v>
      </c>
      <c r="J88" s="2">
        <f t="shared" si="11"/>
        <v>0.39447058823529407</v>
      </c>
      <c r="K88" s="2">
        <f t="shared" si="11"/>
        <v>12.60770588235294</v>
      </c>
    </row>
    <row r="89" spans="2:11" x14ac:dyDescent="0.2">
      <c r="B89">
        <v>20</v>
      </c>
      <c r="C89">
        <v>340</v>
      </c>
      <c r="D89">
        <v>50000</v>
      </c>
      <c r="E89">
        <v>4</v>
      </c>
      <c r="F89" s="2">
        <f t="shared" ref="F89:K89" si="12">F69/$C69/$E69*1000</f>
        <v>2.3529411764705885E-3</v>
      </c>
      <c r="G89" s="5">
        <f t="shared" si="12"/>
        <v>1.0138235294117648</v>
      </c>
      <c r="H89" s="2">
        <f t="shared" si="12"/>
        <v>3.4350735294117651</v>
      </c>
      <c r="I89" s="2">
        <f t="shared" si="12"/>
        <v>0.11522058823529412</v>
      </c>
      <c r="J89" s="2">
        <f t="shared" si="12"/>
        <v>8.7279411764705883E-2</v>
      </c>
      <c r="K89" s="2">
        <f t="shared" si="12"/>
        <v>4.6550000000000002</v>
      </c>
    </row>
    <row r="90" spans="2:11" x14ac:dyDescent="0.2">
      <c r="B90">
        <v>30</v>
      </c>
      <c r="C90">
        <v>510</v>
      </c>
      <c r="D90">
        <v>50000</v>
      </c>
      <c r="E90">
        <v>4</v>
      </c>
      <c r="F90" s="2">
        <f t="shared" ref="F90:K90" si="13">F70/$C70/$E70*1000</f>
        <v>1.8137254901960784E-3</v>
      </c>
      <c r="G90" s="5">
        <f t="shared" si="13"/>
        <v>0.93612745098039218</v>
      </c>
      <c r="H90" s="2">
        <f t="shared" si="13"/>
        <v>3.5199019607843138</v>
      </c>
      <c r="I90" s="2">
        <f t="shared" si="13"/>
        <v>9.5392156862745089E-2</v>
      </c>
      <c r="J90" s="2">
        <f t="shared" si="13"/>
        <v>0.10872549019607843</v>
      </c>
      <c r="K90" s="2">
        <f t="shared" si="13"/>
        <v>4.6628431372549013</v>
      </c>
    </row>
    <row r="91" spans="2:11" x14ac:dyDescent="0.2">
      <c r="B91">
        <v>40</v>
      </c>
      <c r="C91">
        <v>680</v>
      </c>
      <c r="D91">
        <v>50000</v>
      </c>
      <c r="E91">
        <v>4</v>
      </c>
      <c r="F91" s="2">
        <f t="shared" ref="F91:K91" si="14">F71/$C71/$E71*1000</f>
        <v>1.838235294117647E-3</v>
      </c>
      <c r="G91" s="5">
        <f t="shared" si="14"/>
        <v>0.90540441176470587</v>
      </c>
      <c r="H91" s="2">
        <f t="shared" si="14"/>
        <v>3.5755147058823531</v>
      </c>
      <c r="I91" s="2">
        <f t="shared" si="14"/>
        <v>0.12231617647058822</v>
      </c>
      <c r="J91" s="2">
        <f t="shared" si="14"/>
        <v>0.14374999999999999</v>
      </c>
      <c r="K91" s="2">
        <f t="shared" si="14"/>
        <v>4.7494485294117643</v>
      </c>
    </row>
    <row r="92" spans="2:11" x14ac:dyDescent="0.2">
      <c r="B92">
        <v>50</v>
      </c>
      <c r="C92">
        <v>850</v>
      </c>
      <c r="D92">
        <v>50000</v>
      </c>
      <c r="E92">
        <v>4</v>
      </c>
      <c r="F92" s="2">
        <f t="shared" ref="F92:K92" si="15">F72/$C72/$E72*1000</f>
        <v>1.9117647058823528E-3</v>
      </c>
      <c r="G92" s="5">
        <f>G72/$C72/$E72*1000</f>
        <v>0.86938235294117649</v>
      </c>
      <c r="H92" s="2">
        <f t="shared" si="15"/>
        <v>3.4142941176470587</v>
      </c>
      <c r="I92" s="2">
        <f t="shared" si="15"/>
        <v>0.10479411764705883</v>
      </c>
      <c r="J92" s="2">
        <f t="shared" si="15"/>
        <v>0.16238235294117648</v>
      </c>
      <c r="K92" s="2">
        <f t="shared" si="15"/>
        <v>4.553323529411764</v>
      </c>
    </row>
    <row r="93" spans="2:11" x14ac:dyDescent="0.2">
      <c r="B93">
        <v>20</v>
      </c>
      <c r="C93">
        <v>340</v>
      </c>
      <c r="D93">
        <v>50000</v>
      </c>
      <c r="E93">
        <v>8</v>
      </c>
      <c r="F93" s="2">
        <f t="shared" ref="F93:K93" si="16">F73/$C73/$E73*1000</f>
        <v>1.6176470588235294E-3</v>
      </c>
      <c r="G93" s="5">
        <f t="shared" si="16"/>
        <v>0.4526470588235294</v>
      </c>
      <c r="H93" s="2">
        <f t="shared" si="16"/>
        <v>1.1141176470588237</v>
      </c>
      <c r="I93" s="2">
        <f t="shared" si="16"/>
        <v>3.665441176470588E-2</v>
      </c>
      <c r="J93" s="2">
        <f t="shared" si="16"/>
        <v>3.0220588235294114E-2</v>
      </c>
      <c r="K93" s="2">
        <f t="shared" si="16"/>
        <v>1.6358823529411766</v>
      </c>
    </row>
    <row r="94" spans="2:11" x14ac:dyDescent="0.2">
      <c r="B94">
        <v>30</v>
      </c>
      <c r="C94">
        <v>510</v>
      </c>
      <c r="D94">
        <v>50000</v>
      </c>
      <c r="E94">
        <v>8</v>
      </c>
      <c r="F94" s="2">
        <f t="shared" ref="F94:K94" si="17">F74/$C74/$E74*1000</f>
        <v>1.1274509803921569E-3</v>
      </c>
      <c r="G94" s="5">
        <f t="shared" si="17"/>
        <v>0.38218137254901957</v>
      </c>
      <c r="H94" s="2">
        <f t="shared" si="17"/>
        <v>1.0781372549019608</v>
      </c>
      <c r="I94" s="2">
        <f t="shared" si="17"/>
        <v>3.321078431372549E-2</v>
      </c>
      <c r="J94" s="2">
        <f t="shared" si="17"/>
        <v>3.3308823529411766E-2</v>
      </c>
      <c r="K94" s="2">
        <f t="shared" si="17"/>
        <v>1.5283578431372549</v>
      </c>
    </row>
    <row r="95" spans="2:11" x14ac:dyDescent="0.2">
      <c r="B95">
        <v>40</v>
      </c>
      <c r="C95">
        <v>680</v>
      </c>
      <c r="D95">
        <v>50000</v>
      </c>
      <c r="E95">
        <v>8</v>
      </c>
      <c r="F95" s="2">
        <f t="shared" ref="F95:K95" si="18">F75/$C75/$E75*1000</f>
        <v>9.3750000000000007E-4</v>
      </c>
      <c r="G95" s="5">
        <f t="shared" si="18"/>
        <v>0.48604779411764704</v>
      </c>
      <c r="H95" s="2">
        <f t="shared" si="18"/>
        <v>1.160827205882353</v>
      </c>
      <c r="I95" s="2">
        <f t="shared" si="18"/>
        <v>3.8621323529411763E-2</v>
      </c>
      <c r="J95" s="2">
        <f t="shared" si="18"/>
        <v>4.3731617647058824E-2</v>
      </c>
      <c r="K95" s="2">
        <f t="shared" si="18"/>
        <v>1.7304779411764706</v>
      </c>
    </row>
    <row r="96" spans="2:11" x14ac:dyDescent="0.2">
      <c r="B96">
        <v>50</v>
      </c>
      <c r="C96">
        <v>850</v>
      </c>
      <c r="D96">
        <v>50000</v>
      </c>
      <c r="E96">
        <v>8</v>
      </c>
      <c r="F96" s="2">
        <f t="shared" ref="F96:K96" si="19">F76/$C76/$E76*1000</f>
        <v>9.8529411764705882E-4</v>
      </c>
      <c r="G96" s="5">
        <f t="shared" si="19"/>
        <v>0.42957352941176469</v>
      </c>
      <c r="H96" s="2">
        <f t="shared" si="19"/>
        <v>1.0401911764705882</v>
      </c>
      <c r="I96" s="2">
        <f t="shared" si="19"/>
        <v>3.1014705882352941E-2</v>
      </c>
      <c r="J96" s="2">
        <f t="shared" si="19"/>
        <v>6.8382352941176477E-2</v>
      </c>
      <c r="K96" s="2">
        <f t="shared" si="19"/>
        <v>1.5703970588235292</v>
      </c>
    </row>
    <row r="97" spans="2:11" x14ac:dyDescent="0.2">
      <c r="B97">
        <v>20</v>
      </c>
    </row>
    <row r="98" spans="2:11" x14ac:dyDescent="0.2">
      <c r="B98">
        <v>30</v>
      </c>
    </row>
    <row r="99" spans="2:11" x14ac:dyDescent="0.2">
      <c r="B99">
        <v>40</v>
      </c>
    </row>
    <row r="100" spans="2:11" x14ac:dyDescent="0.2">
      <c r="B100">
        <v>20</v>
      </c>
    </row>
    <row r="101" spans="2:11" x14ac:dyDescent="0.2">
      <c r="B101">
        <v>30</v>
      </c>
    </row>
    <row r="102" spans="2:11" x14ac:dyDescent="0.2">
      <c r="B102">
        <v>40</v>
      </c>
    </row>
    <row r="104" spans="2:11" x14ac:dyDescent="0.2">
      <c r="B104" t="s">
        <v>44</v>
      </c>
      <c r="C104" t="s">
        <v>27</v>
      </c>
      <c r="D104" t="s">
        <v>28</v>
      </c>
      <c r="E104" t="s">
        <v>38</v>
      </c>
      <c r="F104" t="s">
        <v>29</v>
      </c>
      <c r="G104" s="3" t="s">
        <v>30</v>
      </c>
      <c r="H104" t="s">
        <v>31</v>
      </c>
      <c r="I104" t="s">
        <v>32</v>
      </c>
      <c r="J104" t="s">
        <v>33</v>
      </c>
      <c r="K104" t="s">
        <v>34</v>
      </c>
    </row>
    <row r="105" spans="2:11" x14ac:dyDescent="0.2">
      <c r="B105">
        <v>20</v>
      </c>
      <c r="C105">
        <v>340</v>
      </c>
      <c r="D105">
        <v>50000</v>
      </c>
      <c r="E105">
        <v>2</v>
      </c>
      <c r="F105" s="2">
        <f>F85/$C85/$E85*1000</f>
        <v>9.5155709342560554E-3</v>
      </c>
      <c r="G105" s="5">
        <f t="shared" ref="G105:K105" si="20">G85/$C85/$E85*1000</f>
        <v>2.6128892733564011</v>
      </c>
      <c r="H105" s="2">
        <f t="shared" si="20"/>
        <v>15.404195501730102</v>
      </c>
      <c r="I105" s="2">
        <f t="shared" si="20"/>
        <v>0.42971453287197225</v>
      </c>
      <c r="J105" s="2">
        <f t="shared" si="20"/>
        <v>0.62089100346020765</v>
      </c>
      <c r="K105" s="2">
        <f t="shared" si="20"/>
        <v>19.082612456747405</v>
      </c>
    </row>
    <row r="106" spans="2:11" x14ac:dyDescent="0.2">
      <c r="B106">
        <v>30</v>
      </c>
      <c r="C106">
        <v>510</v>
      </c>
      <c r="D106">
        <v>50000</v>
      </c>
      <c r="E106">
        <v>2</v>
      </c>
      <c r="F106" s="2">
        <f t="shared" ref="F106:K106" si="21">F86/$C86/$E86*1000</f>
        <v>3.9407920030757404E-3</v>
      </c>
      <c r="G106" s="5">
        <f t="shared" si="21"/>
        <v>1.8403498654363706</v>
      </c>
      <c r="H106" s="2">
        <f t="shared" si="21"/>
        <v>9.7509611687812381</v>
      </c>
      <c r="I106" s="2">
        <f t="shared" si="21"/>
        <v>0.32920030757401003</v>
      </c>
      <c r="J106" s="2">
        <f t="shared" si="21"/>
        <v>0.46405228758169942</v>
      </c>
      <c r="K106" s="2">
        <f t="shared" si="21"/>
        <v>12.3901384083045</v>
      </c>
    </row>
    <row r="107" spans="2:11" x14ac:dyDescent="0.2">
      <c r="B107">
        <v>40</v>
      </c>
      <c r="C107">
        <v>680</v>
      </c>
      <c r="D107">
        <v>50000</v>
      </c>
      <c r="E107">
        <v>2</v>
      </c>
      <c r="F107" s="2">
        <f t="shared" ref="F107:K107" si="22">F87/$C87/$E87*1000</f>
        <v>2.6492214532871971E-3</v>
      </c>
      <c r="G107" s="5">
        <f t="shared" si="22"/>
        <v>1.1142409169550174</v>
      </c>
      <c r="H107" s="2">
        <f t="shared" si="22"/>
        <v>7.3117430795847742</v>
      </c>
      <c r="I107" s="2">
        <f t="shared" si="22"/>
        <v>0.20161115916955022</v>
      </c>
      <c r="J107" s="2">
        <f t="shared" si="22"/>
        <v>0.23388840830449825</v>
      </c>
      <c r="K107" s="2">
        <f t="shared" si="22"/>
        <v>8.8651059688581313</v>
      </c>
    </row>
    <row r="108" spans="2:11" x14ac:dyDescent="0.2">
      <c r="B108">
        <v>50</v>
      </c>
      <c r="C108">
        <v>850</v>
      </c>
      <c r="D108">
        <v>50000</v>
      </c>
      <c r="E108">
        <v>2</v>
      </c>
      <c r="F108" s="2">
        <f t="shared" ref="F108:K108" si="23">F88/$C88/$E88*1000</f>
        <v>2.3529411764705885E-3</v>
      </c>
      <c r="G108" s="5">
        <f t="shared" si="23"/>
        <v>0.97515570934256057</v>
      </c>
      <c r="H108" s="2">
        <f t="shared" si="23"/>
        <v>6.0266089965397907</v>
      </c>
      <c r="I108" s="2">
        <f t="shared" si="23"/>
        <v>0.17955017301038062</v>
      </c>
      <c r="J108" s="2">
        <f t="shared" si="23"/>
        <v>0.23204152249134943</v>
      </c>
      <c r="K108" s="2">
        <f t="shared" si="23"/>
        <v>7.4162975778546709</v>
      </c>
    </row>
    <row r="109" spans="2:11" x14ac:dyDescent="0.2">
      <c r="B109">
        <v>20</v>
      </c>
      <c r="C109">
        <v>340</v>
      </c>
      <c r="D109">
        <v>50000</v>
      </c>
      <c r="E109">
        <v>4</v>
      </c>
      <c r="F109" s="2">
        <f t="shared" ref="F109:K109" si="24">F89/$C89/$E89*1000</f>
        <v>1.7301038062283738E-3</v>
      </c>
      <c r="G109" s="5">
        <f t="shared" si="24"/>
        <v>0.74545847750865057</v>
      </c>
      <c r="H109" s="2">
        <f t="shared" si="24"/>
        <v>2.5257893598615921</v>
      </c>
      <c r="I109" s="2">
        <f t="shared" si="24"/>
        <v>8.4721020761245672E-2</v>
      </c>
      <c r="J109" s="2">
        <f t="shared" si="24"/>
        <v>6.4176038062283738E-2</v>
      </c>
      <c r="K109" s="2">
        <f t="shared" si="24"/>
        <v>3.4227941176470589</v>
      </c>
    </row>
    <row r="110" spans="2:11" x14ac:dyDescent="0.2">
      <c r="B110">
        <v>30</v>
      </c>
      <c r="C110">
        <v>510</v>
      </c>
      <c r="D110">
        <v>50000</v>
      </c>
      <c r="E110">
        <v>4</v>
      </c>
      <c r="F110" s="2">
        <f t="shared" ref="F110:K110" si="25">F90/$C90/$E90*1000</f>
        <v>8.8908112264513646E-4</v>
      </c>
      <c r="G110" s="5">
        <f t="shared" si="25"/>
        <v>0.4588860053825452</v>
      </c>
      <c r="H110" s="2">
        <f t="shared" si="25"/>
        <v>1.7254421376393696</v>
      </c>
      <c r="I110" s="2">
        <f t="shared" si="25"/>
        <v>4.6760861207227986E-2</v>
      </c>
      <c r="J110" s="2">
        <f t="shared" si="25"/>
        <v>5.3296808919646284E-2</v>
      </c>
      <c r="K110" s="2">
        <f t="shared" si="25"/>
        <v>2.2857074202229906</v>
      </c>
    </row>
    <row r="111" spans="2:11" x14ac:dyDescent="0.2">
      <c r="B111">
        <v>40</v>
      </c>
      <c r="C111">
        <v>680</v>
      </c>
      <c r="D111">
        <v>50000</v>
      </c>
      <c r="E111">
        <v>4</v>
      </c>
      <c r="F111" s="2">
        <f t="shared" ref="F111:K111" si="26">F91/$C91/$E91*1000</f>
        <v>6.7582179930795842E-4</v>
      </c>
      <c r="G111" s="5">
        <f t="shared" si="26"/>
        <v>0.33286926903114189</v>
      </c>
      <c r="H111" s="2">
        <f t="shared" si="26"/>
        <v>1.314527465397924</v>
      </c>
      <c r="I111" s="2">
        <f t="shared" si="26"/>
        <v>4.496918252595155E-2</v>
      </c>
      <c r="J111" s="2">
        <f t="shared" si="26"/>
        <v>5.2849264705882353E-2</v>
      </c>
      <c r="K111" s="2">
        <f t="shared" si="26"/>
        <v>1.7461207828719723</v>
      </c>
    </row>
    <row r="112" spans="2:11" x14ac:dyDescent="0.2">
      <c r="B112">
        <v>50</v>
      </c>
      <c r="C112">
        <v>850</v>
      </c>
      <c r="D112">
        <v>50000</v>
      </c>
      <c r="E112">
        <v>4</v>
      </c>
      <c r="F112" s="2">
        <f t="shared" ref="F112" si="27">F92/$C92/$E92*1000</f>
        <v>5.6228373702422139E-4</v>
      </c>
      <c r="G112" s="5">
        <f>G92/$C92/$E92*1000</f>
        <v>0.25570069204152246</v>
      </c>
      <c r="H112" s="2">
        <f t="shared" ref="H112:K112" si="28">H92/$C92/$E92*1000</f>
        <v>1.0042041522491347</v>
      </c>
      <c r="I112" s="2">
        <f t="shared" si="28"/>
        <v>3.0821799307958479E-2</v>
      </c>
      <c r="J112" s="2">
        <f t="shared" si="28"/>
        <v>4.7759515570934261E-2</v>
      </c>
      <c r="K112" s="2">
        <f t="shared" si="28"/>
        <v>1.339212802768166</v>
      </c>
    </row>
    <row r="113" spans="2:11" x14ac:dyDescent="0.2">
      <c r="B113">
        <v>20</v>
      </c>
      <c r="C113">
        <v>340</v>
      </c>
      <c r="D113">
        <v>50000</v>
      </c>
      <c r="E113">
        <v>8</v>
      </c>
      <c r="F113" s="2">
        <f t="shared" ref="F113:K113" si="29">F93/$C93/$E93*1000</f>
        <v>5.9472318339100346E-4</v>
      </c>
      <c r="G113" s="5">
        <f t="shared" si="29"/>
        <v>0.16641435986159167</v>
      </c>
      <c r="H113" s="2">
        <f t="shared" si="29"/>
        <v>0.40960207612456756</v>
      </c>
      <c r="I113" s="2">
        <f t="shared" si="29"/>
        <v>1.3475886678200691E-2</v>
      </c>
      <c r="J113" s="2">
        <f t="shared" si="29"/>
        <v>1.1110510380622836E-2</v>
      </c>
      <c r="K113" s="2">
        <f t="shared" si="29"/>
        <v>0.60142733564013851</v>
      </c>
    </row>
    <row r="114" spans="2:11" x14ac:dyDescent="0.2">
      <c r="B114">
        <v>30</v>
      </c>
      <c r="C114">
        <v>510</v>
      </c>
      <c r="D114">
        <v>50000</v>
      </c>
      <c r="E114">
        <v>8</v>
      </c>
      <c r="F114" s="2">
        <f t="shared" ref="F114:K114" si="30">F94/$C94/$E94*1000</f>
        <v>2.7633602460592084E-4</v>
      </c>
      <c r="G114" s="5">
        <f t="shared" si="30"/>
        <v>9.3671905036524408E-2</v>
      </c>
      <c r="H114" s="2">
        <f t="shared" si="30"/>
        <v>0.26424932718185318</v>
      </c>
      <c r="I114" s="2">
        <f t="shared" si="30"/>
        <v>8.1398981161091878E-3</v>
      </c>
      <c r="J114" s="2">
        <f t="shared" si="30"/>
        <v>8.1639273356401386E-3</v>
      </c>
      <c r="K114" s="2">
        <f t="shared" si="30"/>
        <v>0.37459751057285656</v>
      </c>
    </row>
    <row r="115" spans="2:11" x14ac:dyDescent="0.2">
      <c r="B115">
        <v>40</v>
      </c>
      <c r="C115">
        <v>680</v>
      </c>
      <c r="D115">
        <v>50000</v>
      </c>
      <c r="E115">
        <v>8</v>
      </c>
      <c r="F115" s="2">
        <f t="shared" ref="F115:K115" si="31">F95/$C95/$E95*1000</f>
        <v>1.7233455882352942E-4</v>
      </c>
      <c r="G115" s="5">
        <f t="shared" si="31"/>
        <v>8.9347020977508643E-2</v>
      </c>
      <c r="H115" s="2">
        <f t="shared" si="31"/>
        <v>0.21338735402249137</v>
      </c>
      <c r="I115" s="2">
        <f t="shared" si="31"/>
        <v>7.0995080017301039E-3</v>
      </c>
      <c r="J115" s="2">
        <f t="shared" si="31"/>
        <v>8.0389003027681663E-3</v>
      </c>
      <c r="K115" s="2">
        <f t="shared" si="31"/>
        <v>0.31810256271626297</v>
      </c>
    </row>
    <row r="116" spans="2:11" x14ac:dyDescent="0.2">
      <c r="B116">
        <v>50</v>
      </c>
      <c r="C116">
        <v>850</v>
      </c>
      <c r="D116">
        <v>50000</v>
      </c>
      <c r="E116">
        <v>8</v>
      </c>
      <c r="F116" s="2">
        <f t="shared" ref="F116:K116" si="32">F96/$C96/$E96*1000</f>
        <v>1.4489619377162631E-4</v>
      </c>
      <c r="G116" s="5">
        <f t="shared" si="32"/>
        <v>6.3172577854671286E-2</v>
      </c>
      <c r="H116" s="2">
        <f t="shared" si="32"/>
        <v>0.15296929065743944</v>
      </c>
      <c r="I116" s="2">
        <f t="shared" si="32"/>
        <v>4.5609861591695503E-3</v>
      </c>
      <c r="J116" s="2">
        <f t="shared" si="32"/>
        <v>1.0056228373702424E-2</v>
      </c>
      <c r="K116" s="2">
        <f t="shared" si="32"/>
        <v>0.23094074394463665</v>
      </c>
    </row>
    <row r="117" spans="2:11" x14ac:dyDescent="0.2">
      <c r="B117">
        <v>20</v>
      </c>
    </row>
    <row r="118" spans="2:11" x14ac:dyDescent="0.2">
      <c r="B118">
        <v>30</v>
      </c>
    </row>
    <row r="119" spans="2:11" x14ac:dyDescent="0.2">
      <c r="B119">
        <v>40</v>
      </c>
    </row>
    <row r="120" spans="2:11" x14ac:dyDescent="0.2">
      <c r="B120">
        <v>20</v>
      </c>
    </row>
    <row r="121" spans="2:11" x14ac:dyDescent="0.2">
      <c r="B121">
        <v>30</v>
      </c>
    </row>
    <row r="122" spans="2:11" x14ac:dyDescent="0.2">
      <c r="B122">
        <v>40</v>
      </c>
    </row>
  </sheetData>
  <conditionalFormatting sqref="H65:H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:K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5:K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5:K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052D-CDAA-4894-9CAF-F64961020511}">
  <dimension ref="B2:M74"/>
  <sheetViews>
    <sheetView topLeftCell="A5" workbookViewId="0">
      <selection activeCell="J10" sqref="B2:J10"/>
    </sheetView>
  </sheetViews>
  <sheetFormatPr baseColWidth="10" defaultColWidth="8.83203125" defaultRowHeight="15" x14ac:dyDescent="0.2"/>
  <cols>
    <col min="2" max="2" width="23" bestFit="1" customWidth="1"/>
    <col min="3" max="3" width="9.83203125" bestFit="1" customWidth="1"/>
    <col min="4" max="4" width="12.1640625" customWidth="1"/>
    <col min="5" max="5" width="12.83203125" customWidth="1"/>
    <col min="6" max="6" width="10.83203125" customWidth="1"/>
    <col min="7" max="7" width="13.5" bestFit="1" customWidth="1"/>
    <col min="8" max="8" width="13.83203125" bestFit="1" customWidth="1"/>
    <col min="9" max="10" width="13.5" bestFit="1" customWidth="1"/>
  </cols>
  <sheetData>
    <row r="2" spans="2:11" x14ac:dyDescent="0.2"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2:11" x14ac:dyDescent="0.2">
      <c r="B3">
        <v>1</v>
      </c>
      <c r="C3">
        <v>15</v>
      </c>
      <c r="D3">
        <v>50000</v>
      </c>
      <c r="E3">
        <v>5.0000000000000001E-4</v>
      </c>
      <c r="F3">
        <v>8.5800000000000001E-2</v>
      </c>
      <c r="G3">
        <v>0.33260000000000001</v>
      </c>
      <c r="H3">
        <v>0</v>
      </c>
      <c r="I3">
        <v>3.1899999999999998E-2</v>
      </c>
      <c r="J3">
        <v>0.45079999999999998</v>
      </c>
      <c r="K3" t="s">
        <v>35</v>
      </c>
    </row>
    <row r="4" spans="2:11" x14ac:dyDescent="0.2">
      <c r="B4">
        <v>2</v>
      </c>
      <c r="C4">
        <v>30</v>
      </c>
      <c r="D4">
        <v>50000</v>
      </c>
      <c r="E4">
        <v>2.9999999999999997E-4</v>
      </c>
      <c r="F4">
        <v>0.1172</v>
      </c>
      <c r="G4">
        <v>0.69130000000000003</v>
      </c>
      <c r="H4">
        <v>0</v>
      </c>
      <c r="I4">
        <v>4.24E-2</v>
      </c>
      <c r="J4">
        <v>0.85129999999999995</v>
      </c>
      <c r="K4" t="s">
        <v>35</v>
      </c>
    </row>
    <row r="5" spans="2:11" x14ac:dyDescent="0.2">
      <c r="B5">
        <v>5</v>
      </c>
      <c r="C5">
        <v>75</v>
      </c>
      <c r="D5">
        <v>50000</v>
      </c>
      <c r="E5">
        <v>5.0000000000000001E-4</v>
      </c>
      <c r="F5">
        <v>0.26829999999999998</v>
      </c>
      <c r="G5">
        <v>1.7954000000000001</v>
      </c>
      <c r="H5">
        <v>0</v>
      </c>
      <c r="I5">
        <v>0.12180000000000001</v>
      </c>
      <c r="J5">
        <v>2.1861000000000002</v>
      </c>
      <c r="K5" t="s">
        <v>35</v>
      </c>
    </row>
    <row r="6" spans="2:11" x14ac:dyDescent="0.2">
      <c r="B6">
        <v>10</v>
      </c>
      <c r="C6">
        <v>150</v>
      </c>
      <c r="D6">
        <v>50000</v>
      </c>
      <c r="E6">
        <v>8.9999999999999998E-4</v>
      </c>
      <c r="F6">
        <v>0.50429999999999997</v>
      </c>
      <c r="G6">
        <v>3.6065</v>
      </c>
      <c r="H6">
        <v>0</v>
      </c>
      <c r="I6">
        <v>0.1641</v>
      </c>
      <c r="J6">
        <v>4.2758000000000003</v>
      </c>
      <c r="K6" t="s">
        <v>35</v>
      </c>
    </row>
    <row r="7" spans="2:11" x14ac:dyDescent="0.2">
      <c r="B7">
        <v>20</v>
      </c>
      <c r="C7">
        <v>300</v>
      </c>
      <c r="D7">
        <v>50000</v>
      </c>
      <c r="E7">
        <v>2.2000000000000001E-3</v>
      </c>
      <c r="F7">
        <v>0.98080000000000001</v>
      </c>
      <c r="G7">
        <v>6.7855999999999996</v>
      </c>
      <c r="H7">
        <v>0</v>
      </c>
      <c r="I7">
        <v>0.34860000000000002</v>
      </c>
      <c r="J7" s="4">
        <v>8.1172000000000004</v>
      </c>
      <c r="K7" t="s">
        <v>35</v>
      </c>
    </row>
    <row r="8" spans="2:11" x14ac:dyDescent="0.2">
      <c r="B8">
        <v>30</v>
      </c>
      <c r="C8">
        <v>450</v>
      </c>
      <c r="D8">
        <v>50000</v>
      </c>
      <c r="E8">
        <v>1.2200000000000001E-2</v>
      </c>
      <c r="F8">
        <v>1.5549999999999999</v>
      </c>
      <c r="G8">
        <v>10.047000000000001</v>
      </c>
      <c r="H8">
        <v>0</v>
      </c>
      <c r="I8">
        <v>0.47770000000000001</v>
      </c>
      <c r="J8" s="4">
        <v>12.092000000000001</v>
      </c>
      <c r="K8" t="s">
        <v>35</v>
      </c>
    </row>
    <row r="9" spans="2:11" x14ac:dyDescent="0.2">
      <c r="B9">
        <v>40</v>
      </c>
      <c r="C9">
        <v>600</v>
      </c>
      <c r="D9">
        <v>50000</v>
      </c>
      <c r="E9">
        <v>4.0000000000000001E-3</v>
      </c>
      <c r="F9">
        <v>1.9209000000000001</v>
      </c>
      <c r="G9">
        <v>14.791</v>
      </c>
      <c r="H9">
        <v>0</v>
      </c>
      <c r="I9">
        <v>0.71830000000000005</v>
      </c>
      <c r="J9" s="4">
        <v>17.4343</v>
      </c>
      <c r="K9" t="s">
        <v>35</v>
      </c>
    </row>
    <row r="10" spans="2:11" x14ac:dyDescent="0.2">
      <c r="B10">
        <v>50</v>
      </c>
      <c r="C10">
        <v>750</v>
      </c>
      <c r="D10">
        <v>50000</v>
      </c>
      <c r="E10">
        <v>5.1000000000000004E-3</v>
      </c>
      <c r="F10">
        <v>2.4037999999999999</v>
      </c>
      <c r="G10">
        <v>17.017800000000001</v>
      </c>
      <c r="H10">
        <v>0</v>
      </c>
      <c r="I10">
        <v>0.8972</v>
      </c>
      <c r="J10" s="4">
        <v>20.324000000000002</v>
      </c>
    </row>
    <row r="11" spans="2:11" x14ac:dyDescent="0.2">
      <c r="J11" t="s">
        <v>35</v>
      </c>
    </row>
    <row r="12" spans="2:11" x14ac:dyDescent="0.2">
      <c r="B12" t="s">
        <v>36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32</v>
      </c>
      <c r="I12" t="s">
        <v>33</v>
      </c>
      <c r="J12" t="s">
        <v>34</v>
      </c>
    </row>
    <row r="13" spans="2:11" x14ac:dyDescent="0.2">
      <c r="B13">
        <v>1</v>
      </c>
      <c r="C13">
        <v>17</v>
      </c>
      <c r="D13">
        <v>50000</v>
      </c>
      <c r="E13" s="2">
        <f>E3/$C3*1000</f>
        <v>3.3333333333333333E-2</v>
      </c>
      <c r="F13" s="2">
        <f t="shared" ref="F13:J13" si="0">F3/$C3*1000</f>
        <v>5.7200000000000006</v>
      </c>
      <c r="G13" s="2">
        <f t="shared" si="0"/>
        <v>22.173333333333332</v>
      </c>
      <c r="H13" s="2">
        <f t="shared" si="0"/>
        <v>0</v>
      </c>
      <c r="I13" s="2">
        <f t="shared" si="0"/>
        <v>2.1266666666666665</v>
      </c>
      <c r="J13" s="2">
        <f t="shared" si="0"/>
        <v>30.053333333333331</v>
      </c>
    </row>
    <row r="14" spans="2:11" x14ac:dyDescent="0.2">
      <c r="B14">
        <v>2</v>
      </c>
      <c r="C14">
        <v>34</v>
      </c>
      <c r="D14">
        <v>50000</v>
      </c>
      <c r="E14" s="2">
        <f t="shared" ref="E14:J20" si="1">E4/$C4*1000</f>
        <v>9.9999999999999985E-3</v>
      </c>
      <c r="F14" s="2">
        <f t="shared" si="1"/>
        <v>3.9066666666666667</v>
      </c>
      <c r="G14" s="2">
        <f t="shared" si="1"/>
        <v>23.043333333333337</v>
      </c>
      <c r="H14" s="2">
        <f t="shared" si="1"/>
        <v>0</v>
      </c>
      <c r="I14" s="2">
        <f t="shared" si="1"/>
        <v>1.4133333333333333</v>
      </c>
      <c r="J14" s="2">
        <f t="shared" si="1"/>
        <v>28.376666666666665</v>
      </c>
    </row>
    <row r="15" spans="2:11" x14ac:dyDescent="0.2">
      <c r="B15">
        <v>5</v>
      </c>
      <c r="C15">
        <v>85</v>
      </c>
      <c r="D15">
        <v>50000</v>
      </c>
      <c r="E15" s="2">
        <f t="shared" si="1"/>
        <v>6.6666666666666662E-3</v>
      </c>
      <c r="F15" s="2">
        <f t="shared" si="1"/>
        <v>3.5773333333333328</v>
      </c>
      <c r="G15" s="2">
        <f t="shared" si="1"/>
        <v>23.938666666666666</v>
      </c>
      <c r="H15" s="2">
        <f t="shared" si="1"/>
        <v>0</v>
      </c>
      <c r="I15" s="2">
        <f t="shared" si="1"/>
        <v>1.6240000000000001</v>
      </c>
      <c r="J15" s="2">
        <f t="shared" si="1"/>
        <v>29.148000000000003</v>
      </c>
    </row>
    <row r="16" spans="2:11" x14ac:dyDescent="0.2">
      <c r="B16">
        <v>10</v>
      </c>
      <c r="C16">
        <v>170</v>
      </c>
      <c r="D16">
        <v>50000</v>
      </c>
      <c r="E16" s="2">
        <f t="shared" si="1"/>
        <v>6.0000000000000001E-3</v>
      </c>
      <c r="F16" s="2">
        <f t="shared" si="1"/>
        <v>3.3620000000000001</v>
      </c>
      <c r="G16" s="2">
        <f t="shared" si="1"/>
        <v>24.043333333333333</v>
      </c>
      <c r="H16" s="2">
        <f t="shared" si="1"/>
        <v>0</v>
      </c>
      <c r="I16" s="2">
        <f t="shared" si="1"/>
        <v>1.0939999999999999</v>
      </c>
      <c r="J16" s="2">
        <f t="shared" si="1"/>
        <v>28.505333333333333</v>
      </c>
    </row>
    <row r="17" spans="2:13" x14ac:dyDescent="0.2">
      <c r="B17">
        <v>20</v>
      </c>
      <c r="C17">
        <v>340</v>
      </c>
      <c r="D17">
        <v>50000</v>
      </c>
      <c r="E17" s="2">
        <f t="shared" si="1"/>
        <v>7.3333333333333341E-3</v>
      </c>
      <c r="F17" s="2">
        <f t="shared" si="1"/>
        <v>3.2693333333333334</v>
      </c>
      <c r="G17" s="2">
        <f t="shared" si="1"/>
        <v>22.618666666666666</v>
      </c>
      <c r="H17" s="2">
        <f t="shared" si="1"/>
        <v>0</v>
      </c>
      <c r="I17" s="2">
        <f t="shared" si="1"/>
        <v>1.1620000000000001</v>
      </c>
      <c r="J17" s="2">
        <f t="shared" si="1"/>
        <v>27.057333333333336</v>
      </c>
    </row>
    <row r="18" spans="2:13" x14ac:dyDescent="0.2">
      <c r="B18">
        <v>30</v>
      </c>
      <c r="C18">
        <v>510</v>
      </c>
      <c r="D18">
        <v>50000</v>
      </c>
      <c r="E18" s="2">
        <f t="shared" si="1"/>
        <v>2.7111111111111114E-2</v>
      </c>
      <c r="F18" s="2">
        <f t="shared" si="1"/>
        <v>3.4555555555555553</v>
      </c>
      <c r="G18" s="2">
        <f t="shared" si="1"/>
        <v>22.326666666666668</v>
      </c>
      <c r="H18" s="2">
        <f t="shared" si="1"/>
        <v>0</v>
      </c>
      <c r="I18" s="2">
        <f t="shared" si="1"/>
        <v>1.0615555555555556</v>
      </c>
      <c r="J18" s="2">
        <f t="shared" si="1"/>
        <v>26.871111111111112</v>
      </c>
    </row>
    <row r="19" spans="2:13" x14ac:dyDescent="0.2">
      <c r="B19">
        <v>40</v>
      </c>
      <c r="C19">
        <v>680</v>
      </c>
      <c r="D19">
        <v>50000</v>
      </c>
      <c r="E19" s="2">
        <f t="shared" si="1"/>
        <v>6.6666666666666662E-3</v>
      </c>
      <c r="F19" s="2">
        <f t="shared" si="1"/>
        <v>3.2014999999999998</v>
      </c>
      <c r="G19" s="2">
        <f t="shared" si="1"/>
        <v>24.651666666666667</v>
      </c>
      <c r="H19" s="2">
        <f t="shared" si="1"/>
        <v>0</v>
      </c>
      <c r="I19" s="2">
        <f t="shared" si="1"/>
        <v>1.1971666666666667</v>
      </c>
      <c r="J19" s="2">
        <f t="shared" si="1"/>
        <v>29.057166666666667</v>
      </c>
    </row>
    <row r="20" spans="2:13" x14ac:dyDescent="0.2">
      <c r="B20">
        <v>50</v>
      </c>
      <c r="C20">
        <v>850</v>
      </c>
      <c r="D20">
        <v>50000</v>
      </c>
      <c r="E20" s="2">
        <f t="shared" si="1"/>
        <v>6.8000000000000005E-3</v>
      </c>
      <c r="F20" s="2">
        <f t="shared" si="1"/>
        <v>3.2050666666666667</v>
      </c>
      <c r="G20" s="2">
        <f t="shared" si="1"/>
        <v>22.690400000000004</v>
      </c>
      <c r="H20" s="2">
        <f t="shared" si="1"/>
        <v>0</v>
      </c>
      <c r="I20" s="2">
        <f t="shared" si="1"/>
        <v>1.1962666666666666</v>
      </c>
      <c r="J20" s="2">
        <f t="shared" si="1"/>
        <v>27.09866666666667</v>
      </c>
    </row>
    <row r="22" spans="2:13" x14ac:dyDescent="0.2">
      <c r="K22" t="s">
        <v>35</v>
      </c>
      <c r="M22" s="3" t="s">
        <v>39</v>
      </c>
    </row>
    <row r="23" spans="2:13" x14ac:dyDescent="0.2">
      <c r="K23" t="s">
        <v>35</v>
      </c>
      <c r="L23" t="s">
        <v>35</v>
      </c>
      <c r="M23" s="3" t="s">
        <v>40</v>
      </c>
    </row>
    <row r="24" spans="2:13" x14ac:dyDescent="0.2">
      <c r="K24" t="s">
        <v>35</v>
      </c>
      <c r="L24" t="s">
        <v>35</v>
      </c>
      <c r="M24" s="3" t="s">
        <v>41</v>
      </c>
    </row>
    <row r="25" spans="2:13" x14ac:dyDescent="0.2">
      <c r="K25" t="s">
        <v>35</v>
      </c>
      <c r="L25" t="s">
        <v>35</v>
      </c>
      <c r="M25" s="3" t="s">
        <v>42</v>
      </c>
    </row>
    <row r="26" spans="2:13" x14ac:dyDescent="0.2">
      <c r="K26" t="s">
        <v>35</v>
      </c>
      <c r="L26" t="s">
        <v>35</v>
      </c>
      <c r="M26" t="s">
        <v>43</v>
      </c>
    </row>
    <row r="27" spans="2:13" x14ac:dyDescent="0.2">
      <c r="K27" t="s">
        <v>35</v>
      </c>
      <c r="L27" t="s">
        <v>35</v>
      </c>
    </row>
    <row r="28" spans="2:13" x14ac:dyDescent="0.2">
      <c r="L28" t="s">
        <v>35</v>
      </c>
    </row>
    <row r="29" spans="2:13" x14ac:dyDescent="0.2">
      <c r="L29" t="s">
        <v>35</v>
      </c>
    </row>
    <row r="30" spans="2:13" x14ac:dyDescent="0.2">
      <c r="L30" t="s">
        <v>35</v>
      </c>
    </row>
    <row r="31" spans="2:13" x14ac:dyDescent="0.2">
      <c r="L31" t="s">
        <v>35</v>
      </c>
    </row>
    <row r="32" spans="2:13" x14ac:dyDescent="0.2">
      <c r="L32" t="s">
        <v>35</v>
      </c>
    </row>
    <row r="33" spans="6:12" x14ac:dyDescent="0.2">
      <c r="L33" t="s">
        <v>35</v>
      </c>
    </row>
    <row r="34" spans="6:12" x14ac:dyDescent="0.2">
      <c r="L34" t="s">
        <v>35</v>
      </c>
    </row>
    <row r="42" spans="6:12" x14ac:dyDescent="0.2">
      <c r="G42" s="3"/>
    </row>
    <row r="43" spans="6:12" x14ac:dyDescent="0.2">
      <c r="F43" s="2"/>
      <c r="G43" s="5"/>
      <c r="H43" s="2"/>
      <c r="I43" s="2"/>
      <c r="J43" s="2"/>
      <c r="K43" s="2"/>
    </row>
    <row r="44" spans="6:12" x14ac:dyDescent="0.2">
      <c r="F44" s="2"/>
      <c r="G44" s="5"/>
      <c r="H44" s="2"/>
      <c r="I44" s="2"/>
      <c r="J44" s="2"/>
      <c r="K44" s="2"/>
    </row>
    <row r="45" spans="6:12" x14ac:dyDescent="0.2">
      <c r="F45" s="2"/>
      <c r="G45" s="5"/>
      <c r="H45" s="2"/>
      <c r="I45" s="2"/>
      <c r="J45" s="2"/>
      <c r="K45" s="2"/>
    </row>
    <row r="46" spans="6:12" x14ac:dyDescent="0.2">
      <c r="F46" s="2"/>
      <c r="G46" s="5"/>
      <c r="H46" s="2"/>
      <c r="I46" s="2"/>
      <c r="J46" s="2"/>
      <c r="K46" s="2"/>
    </row>
    <row r="47" spans="6:12" x14ac:dyDescent="0.2">
      <c r="F47" s="2"/>
      <c r="G47" s="5"/>
      <c r="H47" s="2"/>
      <c r="I47" s="2"/>
      <c r="J47" s="2"/>
      <c r="K47" s="2"/>
    </row>
    <row r="48" spans="6:12" x14ac:dyDescent="0.2">
      <c r="F48" s="2"/>
      <c r="G48" s="5"/>
      <c r="H48" s="2"/>
      <c r="I48" s="2"/>
      <c r="J48" s="2"/>
      <c r="K48" s="2"/>
    </row>
    <row r="49" spans="6:11" x14ac:dyDescent="0.2">
      <c r="F49" s="2"/>
      <c r="G49" s="5"/>
      <c r="H49" s="2"/>
      <c r="I49" s="2"/>
      <c r="J49" s="2"/>
      <c r="K49" s="2"/>
    </row>
    <row r="50" spans="6:11" x14ac:dyDescent="0.2">
      <c r="F50" s="2"/>
      <c r="G50" s="5"/>
      <c r="H50" s="2"/>
      <c r="I50" s="2"/>
      <c r="J50" s="2"/>
      <c r="K50" s="2"/>
    </row>
    <row r="51" spans="6:11" x14ac:dyDescent="0.2">
      <c r="F51" s="2"/>
      <c r="G51" s="5"/>
      <c r="H51" s="2"/>
      <c r="I51" s="2"/>
      <c r="J51" s="2"/>
      <c r="K51" s="2"/>
    </row>
    <row r="52" spans="6:11" x14ac:dyDescent="0.2">
      <c r="F52" s="2"/>
      <c r="G52" s="5"/>
      <c r="H52" s="2"/>
      <c r="I52" s="2"/>
      <c r="J52" s="2"/>
      <c r="K52" s="2"/>
    </row>
    <row r="53" spans="6:11" x14ac:dyDescent="0.2">
      <c r="F53" s="2"/>
      <c r="G53" s="5"/>
      <c r="H53" s="2"/>
      <c r="I53" s="2"/>
      <c r="J53" s="2"/>
      <c r="K53" s="2"/>
    </row>
    <row r="54" spans="6:11" x14ac:dyDescent="0.2">
      <c r="F54" s="2"/>
      <c r="G54" s="5"/>
      <c r="H54" s="2"/>
      <c r="I54" s="2"/>
      <c r="J54" s="2"/>
      <c r="K54" s="2"/>
    </row>
    <row r="62" spans="6:11" x14ac:dyDescent="0.2">
      <c r="G62" s="3"/>
    </row>
    <row r="63" spans="6:11" x14ac:dyDescent="0.2">
      <c r="F63" s="2"/>
      <c r="G63" s="5"/>
      <c r="H63" s="2"/>
      <c r="I63" s="2"/>
      <c r="J63" s="2"/>
      <c r="K63" s="2"/>
    </row>
    <row r="64" spans="6:11" x14ac:dyDescent="0.2">
      <c r="F64" s="2"/>
      <c r="G64" s="5"/>
      <c r="H64" s="2"/>
      <c r="I64" s="2"/>
      <c r="J64" s="2"/>
      <c r="K64" s="2"/>
    </row>
    <row r="65" spans="6:11" x14ac:dyDescent="0.2">
      <c r="F65" s="2"/>
      <c r="G65" s="5"/>
      <c r="H65" s="2"/>
      <c r="I65" s="2"/>
      <c r="J65" s="2"/>
      <c r="K65" s="2"/>
    </row>
    <row r="66" spans="6:11" x14ac:dyDescent="0.2">
      <c r="F66" s="2"/>
      <c r="G66" s="5"/>
      <c r="H66" s="2"/>
      <c r="I66" s="2"/>
      <c r="J66" s="2"/>
      <c r="K66" s="2"/>
    </row>
    <row r="67" spans="6:11" x14ac:dyDescent="0.2">
      <c r="F67" s="2"/>
      <c r="G67" s="5"/>
      <c r="H67" s="2"/>
      <c r="I67" s="2"/>
      <c r="J67" s="2"/>
      <c r="K67" s="2"/>
    </row>
    <row r="68" spans="6:11" x14ac:dyDescent="0.2">
      <c r="F68" s="2"/>
      <c r="G68" s="5"/>
      <c r="H68" s="2"/>
      <c r="I68" s="2"/>
      <c r="J68" s="2"/>
      <c r="K68" s="2"/>
    </row>
    <row r="69" spans="6:11" x14ac:dyDescent="0.2">
      <c r="F69" s="2"/>
      <c r="G69" s="5"/>
      <c r="H69" s="2"/>
      <c r="I69" s="2"/>
      <c r="J69" s="2"/>
      <c r="K69" s="2"/>
    </row>
    <row r="70" spans="6:11" x14ac:dyDescent="0.2">
      <c r="F70" s="2"/>
      <c r="G70" s="5"/>
      <c r="H70" s="2"/>
      <c r="I70" s="2"/>
      <c r="J70" s="2"/>
      <c r="K70" s="2"/>
    </row>
    <row r="71" spans="6:11" x14ac:dyDescent="0.2">
      <c r="F71" s="2"/>
      <c r="G71" s="5"/>
      <c r="H71" s="2"/>
      <c r="I71" s="2"/>
      <c r="J71" s="2"/>
      <c r="K71" s="2"/>
    </row>
    <row r="72" spans="6:11" x14ac:dyDescent="0.2">
      <c r="F72" s="2"/>
      <c r="G72" s="5"/>
      <c r="H72" s="2"/>
      <c r="I72" s="2"/>
      <c r="J72" s="2"/>
      <c r="K72" s="2"/>
    </row>
    <row r="73" spans="6:11" x14ac:dyDescent="0.2">
      <c r="F73" s="2"/>
      <c r="G73" s="5"/>
      <c r="H73" s="2"/>
      <c r="I73" s="2"/>
      <c r="J73" s="2"/>
      <c r="K73" s="2"/>
    </row>
    <row r="74" spans="6:11" x14ac:dyDescent="0.2">
      <c r="F74" s="2"/>
      <c r="G74" s="5"/>
      <c r="H74" s="2"/>
      <c r="I74" s="2"/>
      <c r="J74" s="2"/>
      <c r="K74" s="2"/>
    </row>
  </sheetData>
  <conditionalFormatting sqref="F74:K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AE34-BB15-400A-B5B6-2D1EE82BE971}">
  <dimension ref="B1:R104"/>
  <sheetViews>
    <sheetView tabSelected="1" workbookViewId="0">
      <selection activeCell="K29" sqref="K29"/>
    </sheetView>
  </sheetViews>
  <sheetFormatPr baseColWidth="10" defaultColWidth="8.83203125" defaultRowHeight="15" x14ac:dyDescent="0.2"/>
  <cols>
    <col min="2" max="2" width="29" bestFit="1" customWidth="1"/>
    <col min="3" max="3" width="9.83203125" bestFit="1" customWidth="1"/>
    <col min="4" max="4" width="12.1640625" customWidth="1"/>
    <col min="5" max="5" width="12.83203125" customWidth="1"/>
    <col min="6" max="6" width="10.83203125" customWidth="1"/>
    <col min="7" max="7" width="15.83203125" bestFit="1" customWidth="1"/>
    <col min="8" max="8" width="13.83203125" bestFit="1" customWidth="1"/>
    <col min="9" max="10" width="13.5" bestFit="1" customWidth="1"/>
    <col min="13" max="13" width="11.83203125" customWidth="1"/>
    <col min="14" max="14" width="12.5" bestFit="1" customWidth="1"/>
    <col min="15" max="15" width="12.83203125" bestFit="1" customWidth="1"/>
    <col min="16" max="16" width="13.5" bestFit="1" customWidth="1"/>
    <col min="17" max="17" width="11.6640625" bestFit="1" customWidth="1"/>
    <col min="18" max="18" width="11.1640625" bestFit="1" customWidth="1"/>
  </cols>
  <sheetData>
    <row r="1" spans="2:13" x14ac:dyDescent="0.2">
      <c r="B1" t="s">
        <v>26</v>
      </c>
      <c r="C1" t="s">
        <v>27</v>
      </c>
      <c r="D1" t="s">
        <v>28</v>
      </c>
      <c r="E1" t="s">
        <v>38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2:13" x14ac:dyDescent="0.2">
      <c r="B2">
        <v>20</v>
      </c>
      <c r="C2">
        <v>340</v>
      </c>
      <c r="D2">
        <v>50000</v>
      </c>
      <c r="E2">
        <v>1</v>
      </c>
      <c r="F2">
        <v>2E-3</v>
      </c>
      <c r="G2">
        <v>1.1335999999999999</v>
      </c>
      <c r="H2">
        <v>7.5452000000000004</v>
      </c>
      <c r="I2">
        <v>0</v>
      </c>
      <c r="J2">
        <v>0.42170000000000002</v>
      </c>
      <c r="K2" s="4">
        <v>9.1027000000000005</v>
      </c>
    </row>
    <row r="3" spans="2:13" x14ac:dyDescent="0.2">
      <c r="B3">
        <v>30</v>
      </c>
      <c r="C3">
        <v>510</v>
      </c>
      <c r="D3">
        <v>50000</v>
      </c>
      <c r="E3">
        <v>1</v>
      </c>
      <c r="F3">
        <v>2.8999999999999998E-3</v>
      </c>
      <c r="G3">
        <v>1.6145</v>
      </c>
      <c r="H3">
        <v>11.199299999999999</v>
      </c>
      <c r="I3">
        <v>0</v>
      </c>
      <c r="J3">
        <v>0.58389999999999997</v>
      </c>
      <c r="K3" s="4">
        <v>13.400700000000001</v>
      </c>
    </row>
    <row r="4" spans="2:13" x14ac:dyDescent="0.2">
      <c r="B4">
        <v>40</v>
      </c>
      <c r="C4">
        <v>680</v>
      </c>
      <c r="D4">
        <v>50000</v>
      </c>
      <c r="E4">
        <v>1</v>
      </c>
      <c r="F4">
        <v>3.2000000000000002E-3</v>
      </c>
      <c r="G4">
        <v>2.1434000000000002</v>
      </c>
      <c r="H4">
        <v>14.9597</v>
      </c>
      <c r="I4">
        <v>0</v>
      </c>
      <c r="J4">
        <v>0.84150000000000003</v>
      </c>
      <c r="K4" s="4">
        <v>17.947900000000001</v>
      </c>
    </row>
    <row r="5" spans="2:13" x14ac:dyDescent="0.2">
      <c r="B5">
        <v>50</v>
      </c>
      <c r="C5">
        <v>850</v>
      </c>
      <c r="D5">
        <v>50000</v>
      </c>
      <c r="E5">
        <v>1</v>
      </c>
      <c r="F5">
        <v>4.0000000000000001E-3</v>
      </c>
      <c r="G5">
        <v>2.6999</v>
      </c>
      <c r="H5">
        <v>18.615300000000001</v>
      </c>
      <c r="I5">
        <v>0</v>
      </c>
      <c r="J5">
        <v>0.97289999999999999</v>
      </c>
      <c r="K5" s="4">
        <v>22.292200000000001</v>
      </c>
    </row>
    <row r="9" spans="2:13" x14ac:dyDescent="0.2">
      <c r="B9" t="s">
        <v>37</v>
      </c>
      <c r="C9" t="s">
        <v>27</v>
      </c>
      <c r="D9" t="s">
        <v>28</v>
      </c>
      <c r="E9" t="s">
        <v>38</v>
      </c>
      <c r="F9" t="s">
        <v>29</v>
      </c>
      <c r="G9" t="s">
        <v>30</v>
      </c>
      <c r="H9" t="s">
        <v>31</v>
      </c>
      <c r="I9" t="s">
        <v>32</v>
      </c>
      <c r="J9" t="s">
        <v>33</v>
      </c>
      <c r="K9" t="s">
        <v>34</v>
      </c>
      <c r="M9" s="3" t="s">
        <v>39</v>
      </c>
    </row>
    <row r="10" spans="2:13" x14ac:dyDescent="0.2">
      <c r="B10">
        <v>20</v>
      </c>
      <c r="C10">
        <v>340</v>
      </c>
      <c r="D10">
        <v>50000</v>
      </c>
      <c r="E10">
        <v>1</v>
      </c>
      <c r="F10">
        <v>3.0000000000000001E-3</v>
      </c>
      <c r="G10">
        <v>1.0833999999999999</v>
      </c>
      <c r="H10">
        <v>7.0278</v>
      </c>
      <c r="I10">
        <v>0.38009999999999999</v>
      </c>
      <c r="J10">
        <v>1.09E-2</v>
      </c>
      <c r="K10">
        <v>8.5061999999999998</v>
      </c>
      <c r="L10" t="s">
        <v>35</v>
      </c>
      <c r="M10" s="3" t="s">
        <v>40</v>
      </c>
    </row>
    <row r="11" spans="2:13" x14ac:dyDescent="0.2">
      <c r="B11">
        <v>30</v>
      </c>
      <c r="C11">
        <v>510</v>
      </c>
      <c r="D11">
        <v>50000</v>
      </c>
      <c r="E11">
        <v>1</v>
      </c>
      <c r="F11">
        <v>3.5000000000000001E-3</v>
      </c>
      <c r="G11">
        <v>1.5933999999999999</v>
      </c>
      <c r="H11">
        <v>10.6012</v>
      </c>
      <c r="I11">
        <v>0.52690000000000003</v>
      </c>
      <c r="J11">
        <v>1.0200000000000001E-2</v>
      </c>
      <c r="K11">
        <v>12.7362</v>
      </c>
      <c r="L11" t="s">
        <v>35</v>
      </c>
      <c r="M11" s="3" t="s">
        <v>41</v>
      </c>
    </row>
    <row r="12" spans="2:13" x14ac:dyDescent="0.2">
      <c r="B12">
        <v>40</v>
      </c>
      <c r="C12">
        <v>680</v>
      </c>
      <c r="D12">
        <v>50000</v>
      </c>
      <c r="E12">
        <v>1</v>
      </c>
      <c r="F12">
        <v>4.3E-3</v>
      </c>
      <c r="G12">
        <v>2.1236999999999999</v>
      </c>
      <c r="H12">
        <v>14.1233</v>
      </c>
      <c r="I12">
        <v>0.75849999999999995</v>
      </c>
      <c r="J12">
        <v>1.04E-2</v>
      </c>
      <c r="K12">
        <v>17.0212</v>
      </c>
      <c r="L12" t="s">
        <v>35</v>
      </c>
      <c r="M12" s="3" t="s">
        <v>42</v>
      </c>
    </row>
    <row r="13" spans="2:13" x14ac:dyDescent="0.2">
      <c r="B13">
        <v>50</v>
      </c>
      <c r="C13">
        <v>850</v>
      </c>
      <c r="D13">
        <v>50000</v>
      </c>
      <c r="E13">
        <v>1</v>
      </c>
      <c r="F13">
        <v>8.8999999999999999E-3</v>
      </c>
      <c r="G13">
        <v>2.6627000000000001</v>
      </c>
      <c r="H13">
        <v>17.5669</v>
      </c>
      <c r="I13">
        <v>0.95779999999999998</v>
      </c>
      <c r="J13">
        <v>1.01E-2</v>
      </c>
      <c r="K13">
        <v>21.2072</v>
      </c>
      <c r="L13" t="s">
        <v>35</v>
      </c>
      <c r="M13" t="s">
        <v>43</v>
      </c>
    </row>
    <row r="14" spans="2:13" x14ac:dyDescent="0.2">
      <c r="B14">
        <v>20</v>
      </c>
      <c r="C14">
        <v>340</v>
      </c>
      <c r="D14">
        <v>50000</v>
      </c>
      <c r="E14">
        <v>2</v>
      </c>
      <c r="F14">
        <v>3.3E-3</v>
      </c>
      <c r="G14">
        <v>0.94699999999999995</v>
      </c>
      <c r="H14">
        <v>7.3467000000000002</v>
      </c>
      <c r="I14">
        <v>0.19139999999999999</v>
      </c>
      <c r="J14">
        <v>0.2177</v>
      </c>
      <c r="K14">
        <v>8.7070000000000007</v>
      </c>
      <c r="L14" t="s">
        <v>35</v>
      </c>
    </row>
    <row r="15" spans="2:13" x14ac:dyDescent="0.2">
      <c r="B15">
        <v>30</v>
      </c>
      <c r="C15">
        <v>510</v>
      </c>
      <c r="D15">
        <v>50000</v>
      </c>
      <c r="E15">
        <v>2</v>
      </c>
      <c r="F15">
        <v>4.0000000000000001E-3</v>
      </c>
      <c r="G15">
        <v>1.4354</v>
      </c>
      <c r="H15">
        <v>10.886699999999999</v>
      </c>
      <c r="I15">
        <v>0.29070000000000001</v>
      </c>
      <c r="J15">
        <v>0.2848</v>
      </c>
      <c r="K15">
        <v>12.9024</v>
      </c>
      <c r="L15" t="s">
        <v>35</v>
      </c>
    </row>
    <row r="16" spans="2:13" x14ac:dyDescent="0.2">
      <c r="B16">
        <v>40</v>
      </c>
      <c r="C16">
        <v>680</v>
      </c>
      <c r="D16">
        <v>50000</v>
      </c>
      <c r="E16">
        <v>2</v>
      </c>
      <c r="F16">
        <v>4.4000000000000003E-3</v>
      </c>
      <c r="G16">
        <v>1.8988</v>
      </c>
      <c r="H16">
        <v>15.1142</v>
      </c>
      <c r="I16">
        <v>0.46700000000000003</v>
      </c>
      <c r="J16">
        <v>0.4546</v>
      </c>
      <c r="K16">
        <v>17.939800000000002</v>
      </c>
      <c r="L16" t="s">
        <v>35</v>
      </c>
    </row>
    <row r="17" spans="2:13" x14ac:dyDescent="0.2">
      <c r="B17">
        <v>50</v>
      </c>
      <c r="C17">
        <v>850</v>
      </c>
      <c r="D17">
        <v>50000</v>
      </c>
      <c r="E17">
        <v>2</v>
      </c>
      <c r="F17">
        <v>1.1599999999999999E-2</v>
      </c>
      <c r="G17">
        <v>2.4348000000000001</v>
      </c>
      <c r="H17">
        <v>19.370200000000001</v>
      </c>
      <c r="I17">
        <v>0.42099999999999999</v>
      </c>
      <c r="J17">
        <v>0.51500000000000001</v>
      </c>
      <c r="K17">
        <v>22.753599999999999</v>
      </c>
      <c r="L17" t="s">
        <v>35</v>
      </c>
    </row>
    <row r="18" spans="2:13" x14ac:dyDescent="0.2">
      <c r="B18">
        <v>20</v>
      </c>
      <c r="C18">
        <v>340</v>
      </c>
      <c r="D18">
        <v>50000</v>
      </c>
      <c r="E18">
        <v>4</v>
      </c>
      <c r="F18">
        <v>3.0000000000000001E-3</v>
      </c>
      <c r="G18">
        <v>0.96120000000000005</v>
      </c>
      <c r="H18">
        <v>5.2967000000000004</v>
      </c>
      <c r="I18">
        <v>0.1454</v>
      </c>
      <c r="J18">
        <v>0.17249999999999999</v>
      </c>
      <c r="K18">
        <v>6.5796000000000001</v>
      </c>
      <c r="L18" t="s">
        <v>35</v>
      </c>
    </row>
    <row r="19" spans="2:13" x14ac:dyDescent="0.2">
      <c r="B19">
        <v>30</v>
      </c>
      <c r="C19">
        <v>510</v>
      </c>
      <c r="D19">
        <v>50000</v>
      </c>
      <c r="E19">
        <v>4</v>
      </c>
      <c r="F19">
        <v>3.3E-3</v>
      </c>
      <c r="G19">
        <v>1.3232999999999999</v>
      </c>
      <c r="H19">
        <v>7.2981999999999996</v>
      </c>
      <c r="I19">
        <v>0.23350000000000001</v>
      </c>
      <c r="J19">
        <v>0.22389999999999999</v>
      </c>
      <c r="K19">
        <v>9.0831</v>
      </c>
      <c r="L19" t="s">
        <v>35</v>
      </c>
    </row>
    <row r="20" spans="2:13" x14ac:dyDescent="0.2">
      <c r="B20">
        <v>40</v>
      </c>
      <c r="C20">
        <v>680</v>
      </c>
      <c r="D20">
        <v>50000</v>
      </c>
      <c r="E20">
        <v>4</v>
      </c>
      <c r="F20">
        <v>4.3E-3</v>
      </c>
      <c r="G20">
        <v>1.972</v>
      </c>
      <c r="H20">
        <v>9.5344999999999995</v>
      </c>
      <c r="I20">
        <v>0.27339999999999998</v>
      </c>
      <c r="J20">
        <v>0.32150000000000001</v>
      </c>
      <c r="K20">
        <v>12.1066</v>
      </c>
      <c r="L20" t="s">
        <v>35</v>
      </c>
    </row>
    <row r="21" spans="2:13" x14ac:dyDescent="0.2">
      <c r="B21">
        <v>50</v>
      </c>
      <c r="C21">
        <v>850</v>
      </c>
      <c r="D21">
        <v>50000</v>
      </c>
      <c r="E21">
        <v>4</v>
      </c>
      <c r="F21">
        <v>5.7000000000000002E-3</v>
      </c>
      <c r="G21">
        <v>2.3504999999999998</v>
      </c>
      <c r="H21">
        <v>12.6089</v>
      </c>
      <c r="I21">
        <v>0.47160000000000002</v>
      </c>
      <c r="J21">
        <v>0.45540000000000003</v>
      </c>
      <c r="K21">
        <v>15.8932</v>
      </c>
      <c r="L21" t="s">
        <v>35</v>
      </c>
    </row>
    <row r="22" spans="2:13" x14ac:dyDescent="0.2">
      <c r="B22">
        <v>20</v>
      </c>
      <c r="C22">
        <v>340</v>
      </c>
      <c r="D22">
        <v>50000</v>
      </c>
      <c r="E22">
        <v>8</v>
      </c>
      <c r="F22">
        <v>2.3999999999999998E-3</v>
      </c>
      <c r="G22">
        <v>0.91839999999999999</v>
      </c>
      <c r="H22">
        <v>3.0573000000000001</v>
      </c>
      <c r="I22">
        <v>5.8700000000000002E-2</v>
      </c>
      <c r="J22">
        <v>7.1800000000000003E-2</v>
      </c>
      <c r="K22">
        <v>4.1097000000000001</v>
      </c>
      <c r="L22" t="s">
        <v>35</v>
      </c>
    </row>
    <row r="23" spans="2:13" x14ac:dyDescent="0.2">
      <c r="B23">
        <v>30</v>
      </c>
      <c r="C23">
        <v>510</v>
      </c>
      <c r="D23">
        <v>50000</v>
      </c>
      <c r="E23">
        <v>8</v>
      </c>
      <c r="F23">
        <v>4.1000000000000003E-3</v>
      </c>
      <c r="G23">
        <v>1.3751</v>
      </c>
      <c r="H23">
        <v>4.2896999999999998</v>
      </c>
      <c r="I23">
        <v>0.1191</v>
      </c>
      <c r="J23">
        <v>0.1318</v>
      </c>
      <c r="K23">
        <v>5.9206000000000003</v>
      </c>
      <c r="L23" t="s">
        <v>35</v>
      </c>
    </row>
    <row r="24" spans="2:13" x14ac:dyDescent="0.2">
      <c r="B24">
        <v>40</v>
      </c>
      <c r="C24">
        <v>680</v>
      </c>
      <c r="D24">
        <v>50000</v>
      </c>
      <c r="E24">
        <v>8</v>
      </c>
      <c r="F24">
        <v>4.4000000000000003E-3</v>
      </c>
      <c r="G24">
        <v>1.6946000000000001</v>
      </c>
      <c r="H24">
        <v>6.1439000000000004</v>
      </c>
      <c r="I24">
        <v>0.15490000000000001</v>
      </c>
      <c r="J24">
        <v>0.2949</v>
      </c>
      <c r="K24">
        <v>8.2935999999999996</v>
      </c>
      <c r="L24" t="s">
        <v>35</v>
      </c>
    </row>
    <row r="25" spans="2:13" x14ac:dyDescent="0.2">
      <c r="B25">
        <v>50</v>
      </c>
      <c r="C25">
        <v>850</v>
      </c>
      <c r="D25">
        <v>50000</v>
      </c>
      <c r="E25">
        <v>8</v>
      </c>
      <c r="F25">
        <v>5.7999999999999996E-3</v>
      </c>
      <c r="G25">
        <v>2.2725</v>
      </c>
      <c r="H25">
        <v>7.3216000000000001</v>
      </c>
      <c r="I25">
        <v>0.17910000000000001</v>
      </c>
      <c r="J25">
        <v>0.19850000000000001</v>
      </c>
      <c r="K25">
        <v>9.9784000000000006</v>
      </c>
      <c r="L25" t="s">
        <v>35</v>
      </c>
    </row>
    <row r="26" spans="2:13" x14ac:dyDescent="0.2">
      <c r="B26">
        <v>20</v>
      </c>
      <c r="C26">
        <v>340</v>
      </c>
      <c r="D26">
        <v>50000</v>
      </c>
      <c r="E26">
        <v>16</v>
      </c>
      <c r="F26">
        <v>2.3999999999999998E-3</v>
      </c>
      <c r="G26">
        <v>0.94620000000000004</v>
      </c>
      <c r="H26">
        <v>1.7032</v>
      </c>
      <c r="I26">
        <v>7.3899999999999993E-2</v>
      </c>
      <c r="J26">
        <v>0.10489999999999999</v>
      </c>
      <c r="K26">
        <v>2.8315999999999999</v>
      </c>
      <c r="L26" t="s">
        <v>35</v>
      </c>
    </row>
    <row r="27" spans="2:13" x14ac:dyDescent="0.2">
      <c r="B27">
        <v>30</v>
      </c>
      <c r="C27">
        <v>510</v>
      </c>
      <c r="D27">
        <v>50000</v>
      </c>
      <c r="E27">
        <v>16</v>
      </c>
      <c r="F27">
        <v>3.3E-3</v>
      </c>
      <c r="G27">
        <v>1.4404999999999999</v>
      </c>
      <c r="H27">
        <v>2.9220999999999999</v>
      </c>
      <c r="I27">
        <v>9.9099999999999994E-2</v>
      </c>
      <c r="J27">
        <v>8.4099999999999994E-2</v>
      </c>
      <c r="K27">
        <v>4.5499000000000001</v>
      </c>
      <c r="L27" t="s">
        <v>35</v>
      </c>
    </row>
    <row r="28" spans="2:13" x14ac:dyDescent="0.2">
      <c r="B28">
        <v>40</v>
      </c>
      <c r="C28">
        <v>680</v>
      </c>
      <c r="D28">
        <v>50000</v>
      </c>
      <c r="E28">
        <v>16</v>
      </c>
      <c r="F28">
        <v>4.4000000000000003E-3</v>
      </c>
      <c r="G28">
        <v>1.8644000000000001</v>
      </c>
      <c r="H28">
        <v>3.7401</v>
      </c>
      <c r="I28">
        <v>9.06E-2</v>
      </c>
      <c r="J28">
        <v>0.1145</v>
      </c>
      <c r="K28">
        <v>5.8148999999999997</v>
      </c>
      <c r="L28" t="s">
        <v>35</v>
      </c>
      <c r="M28" t="s">
        <v>45</v>
      </c>
    </row>
    <row r="29" spans="2:13" x14ac:dyDescent="0.2">
      <c r="B29">
        <v>50</v>
      </c>
      <c r="C29">
        <v>850</v>
      </c>
      <c r="D29">
        <v>50000</v>
      </c>
      <c r="E29">
        <v>16</v>
      </c>
      <c r="F29">
        <v>5.8999999999999999E-3</v>
      </c>
      <c r="G29">
        <v>2.359</v>
      </c>
      <c r="H29">
        <v>4.4904000000000002</v>
      </c>
      <c r="I29">
        <v>0.14149999999999999</v>
      </c>
      <c r="J29">
        <v>0.1812</v>
      </c>
      <c r="K29">
        <v>7.1787999999999998</v>
      </c>
      <c r="L29" t="s">
        <v>35</v>
      </c>
      <c r="M29" t="s">
        <v>46</v>
      </c>
    </row>
    <row r="30" spans="2:13" x14ac:dyDescent="0.2">
      <c r="B30">
        <v>20</v>
      </c>
      <c r="C30">
        <v>340</v>
      </c>
      <c r="D30">
        <v>50000</v>
      </c>
      <c r="E30">
        <v>20</v>
      </c>
      <c r="F30">
        <v>2.0999999999999999E-3</v>
      </c>
      <c r="G30">
        <v>1.0367</v>
      </c>
      <c r="H30">
        <v>1.502</v>
      </c>
      <c r="I30">
        <v>0.1017</v>
      </c>
      <c r="J30">
        <v>8.1100000000000005E-2</v>
      </c>
      <c r="K30">
        <v>2.7244999999999999</v>
      </c>
      <c r="L30" t="s">
        <v>35</v>
      </c>
    </row>
    <row r="31" spans="2:13" x14ac:dyDescent="0.2">
      <c r="B31">
        <v>30</v>
      </c>
      <c r="C31">
        <v>510</v>
      </c>
      <c r="D31">
        <v>50000</v>
      </c>
      <c r="E31">
        <v>20</v>
      </c>
      <c r="F31">
        <v>3.5999999999999999E-3</v>
      </c>
      <c r="G31">
        <v>1.5575000000000001</v>
      </c>
      <c r="H31">
        <v>2.3382000000000001</v>
      </c>
      <c r="I31">
        <v>7.17E-2</v>
      </c>
      <c r="J31">
        <v>0.1089</v>
      </c>
      <c r="K31">
        <v>4.0810000000000004</v>
      </c>
      <c r="L31" t="s">
        <v>35</v>
      </c>
    </row>
    <row r="32" spans="2:13" x14ac:dyDescent="0.2">
      <c r="B32">
        <v>40</v>
      </c>
      <c r="C32">
        <v>680</v>
      </c>
      <c r="D32">
        <v>50000</v>
      </c>
      <c r="E32">
        <v>20</v>
      </c>
      <c r="F32">
        <v>3.8999999999999998E-3</v>
      </c>
      <c r="G32">
        <v>2.0657999999999999</v>
      </c>
      <c r="H32">
        <v>3.0731999999999999</v>
      </c>
      <c r="I32">
        <v>0.10340000000000001</v>
      </c>
      <c r="J32">
        <v>0.124</v>
      </c>
      <c r="K32">
        <v>5.3712</v>
      </c>
      <c r="L32" t="s">
        <v>35</v>
      </c>
    </row>
    <row r="33" spans="2:18" x14ac:dyDescent="0.2">
      <c r="B33">
        <v>50</v>
      </c>
      <c r="C33">
        <v>850</v>
      </c>
      <c r="D33">
        <v>50000</v>
      </c>
      <c r="E33">
        <v>20</v>
      </c>
      <c r="F33">
        <v>7.1000000000000004E-3</v>
      </c>
      <c r="G33">
        <v>2.5975999999999999</v>
      </c>
      <c r="H33">
        <v>3.9241999999999999</v>
      </c>
      <c r="I33">
        <v>0.1426</v>
      </c>
      <c r="J33">
        <v>0.14099999999999999</v>
      </c>
      <c r="K33">
        <v>6.8133999999999997</v>
      </c>
    </row>
    <row r="35" spans="2:18" x14ac:dyDescent="0.2">
      <c r="B35" t="s">
        <v>47</v>
      </c>
      <c r="C35" t="s">
        <v>27</v>
      </c>
      <c r="D35" t="s">
        <v>28</v>
      </c>
      <c r="E35" t="s">
        <v>38</v>
      </c>
      <c r="F35" t="s">
        <v>29</v>
      </c>
      <c r="G35" s="3" t="s">
        <v>30</v>
      </c>
      <c r="H35" t="s">
        <v>31</v>
      </c>
      <c r="I35" t="s">
        <v>32</v>
      </c>
      <c r="J35" t="s">
        <v>33</v>
      </c>
      <c r="K35" t="s">
        <v>34</v>
      </c>
      <c r="M35" t="s">
        <v>39</v>
      </c>
    </row>
    <row r="36" spans="2:18" x14ac:dyDescent="0.2">
      <c r="B36">
        <v>20</v>
      </c>
      <c r="C36">
        <v>340</v>
      </c>
      <c r="D36">
        <v>50000</v>
      </c>
      <c r="E36">
        <v>1</v>
      </c>
      <c r="F36" s="2">
        <f>F10/$C10*1000*$E10</f>
        <v>8.8235294117647075E-3</v>
      </c>
      <c r="G36" s="2">
        <f t="shared" ref="G36:K36" si="0">G10/$C10*1000*$E10</f>
        <v>3.1864705882352942</v>
      </c>
      <c r="H36" s="2">
        <f t="shared" si="0"/>
        <v>20.67</v>
      </c>
      <c r="I36" s="2">
        <f t="shared" si="0"/>
        <v>1.1179411764705882</v>
      </c>
      <c r="J36" s="2">
        <f t="shared" si="0"/>
        <v>3.2058823529411765E-2</v>
      </c>
      <c r="K36" s="2">
        <f t="shared" si="0"/>
        <v>25.018235294117648</v>
      </c>
      <c r="M36" t="s">
        <v>48</v>
      </c>
    </row>
    <row r="37" spans="2:18" x14ac:dyDescent="0.2">
      <c r="B37">
        <v>30</v>
      </c>
      <c r="C37">
        <v>510</v>
      </c>
      <c r="D37">
        <v>50000</v>
      </c>
      <c r="E37">
        <v>1</v>
      </c>
      <c r="F37" s="2">
        <f t="shared" ref="F37:K37" si="1">F11/$C11*1000*$E11</f>
        <v>6.8627450980392165E-3</v>
      </c>
      <c r="G37" s="2">
        <f>G11/$C11*1000*$E11</f>
        <v>3.1243137254901958</v>
      </c>
      <c r="H37" s="2">
        <f t="shared" si="1"/>
        <v>20.786666666666669</v>
      </c>
      <c r="I37" s="2">
        <f t="shared" si="1"/>
        <v>1.0331372549019608</v>
      </c>
      <c r="J37" s="2">
        <f t="shared" si="1"/>
        <v>0.02</v>
      </c>
      <c r="K37" s="2">
        <f t="shared" si="1"/>
        <v>24.972941176470592</v>
      </c>
      <c r="M37" t="s">
        <v>49</v>
      </c>
    </row>
    <row r="38" spans="2:18" x14ac:dyDescent="0.2">
      <c r="B38">
        <v>40</v>
      </c>
      <c r="C38">
        <v>680</v>
      </c>
      <c r="D38">
        <v>50000</v>
      </c>
      <c r="E38">
        <v>1</v>
      </c>
      <c r="F38" s="2">
        <f>F12/$C12*1000*$E12</f>
        <v>6.3235294117647061E-3</v>
      </c>
      <c r="G38" s="2">
        <f t="shared" ref="G38:K38" si="2">G12/$C12*1000*$E12</f>
        <v>3.1230882352941176</v>
      </c>
      <c r="H38" s="2">
        <f t="shared" si="2"/>
        <v>20.769558823529412</v>
      </c>
      <c r="I38" s="2">
        <f t="shared" si="2"/>
        <v>1.115441176470588</v>
      </c>
      <c r="J38" s="2">
        <f t="shared" si="2"/>
        <v>1.5294117647058823E-2</v>
      </c>
      <c r="K38" s="2">
        <f t="shared" si="2"/>
        <v>25.031176470588239</v>
      </c>
      <c r="M38" t="s">
        <v>50</v>
      </c>
    </row>
    <row r="39" spans="2:18" x14ac:dyDescent="0.2">
      <c r="B39">
        <v>50</v>
      </c>
      <c r="C39">
        <v>850</v>
      </c>
      <c r="D39">
        <v>50000</v>
      </c>
      <c r="E39">
        <v>1</v>
      </c>
      <c r="F39" s="2">
        <f>F13/$C13*1000*$E13</f>
        <v>1.0470588235294117E-2</v>
      </c>
      <c r="G39" s="2">
        <f>G13/$C13*1000*$E13</f>
        <v>3.1325882352941181</v>
      </c>
      <c r="H39" s="2">
        <f>H13/$C13*1000*$E13</f>
        <v>20.666941176470591</v>
      </c>
      <c r="I39" s="2">
        <f>I13/$C13*1000*$E13</f>
        <v>1.1268235294117648</v>
      </c>
      <c r="J39" s="2">
        <f>J13/$C13*1000*$E13</f>
        <v>1.1882352941176471E-2</v>
      </c>
      <c r="K39" s="2">
        <f>K13/$C13*1000*$E13</f>
        <v>24.94964705882353</v>
      </c>
      <c r="M39" s="6" t="s">
        <v>29</v>
      </c>
      <c r="N39" s="7" t="s">
        <v>30</v>
      </c>
      <c r="O39" s="8" t="s">
        <v>31</v>
      </c>
      <c r="P39" s="8" t="s">
        <v>32</v>
      </c>
      <c r="Q39" s="8" t="s">
        <v>33</v>
      </c>
      <c r="R39" s="9" t="s">
        <v>34</v>
      </c>
    </row>
    <row r="40" spans="2:18" x14ac:dyDescent="0.2">
      <c r="B40">
        <v>20</v>
      </c>
      <c r="C40">
        <v>340</v>
      </c>
      <c r="D40">
        <v>50000</v>
      </c>
      <c r="E40">
        <v>2</v>
      </c>
      <c r="F40" s="2">
        <f>F14/$C14*1000*$E14</f>
        <v>1.9411764705882351E-2</v>
      </c>
      <c r="G40" s="2">
        <f t="shared" ref="G40:K40" si="3">G14/$C14*1000*$E14</f>
        <v>5.5705882352941174</v>
      </c>
      <c r="H40" s="2">
        <f t="shared" si="3"/>
        <v>43.215882352941179</v>
      </c>
      <c r="I40" s="2">
        <f t="shared" si="3"/>
        <v>1.1258823529411763</v>
      </c>
      <c r="J40" s="2">
        <f t="shared" si="3"/>
        <v>1.2805882352941178</v>
      </c>
      <c r="K40" s="2">
        <f t="shared" si="3"/>
        <v>51.217647058823538</v>
      </c>
      <c r="M40" s="1">
        <f>F40/F$36</f>
        <v>2.1999999999999993</v>
      </c>
      <c r="N40" s="1">
        <f t="shared" ref="N40:R40" si="4">G40/G$36</f>
        <v>1.7482001107624145</v>
      </c>
      <c r="O40" s="1">
        <f t="shared" si="4"/>
        <v>2.0907538632288909</v>
      </c>
      <c r="P40" s="1">
        <f t="shared" si="4"/>
        <v>1.0071033938437253</v>
      </c>
      <c r="Q40" s="1">
        <f t="shared" si="4"/>
        <v>39.944954128440372</v>
      </c>
      <c r="R40" s="1">
        <f t="shared" si="4"/>
        <v>2.0472126213820512</v>
      </c>
    </row>
    <row r="41" spans="2:18" x14ac:dyDescent="0.2">
      <c r="B41">
        <v>30</v>
      </c>
      <c r="C41">
        <v>510</v>
      </c>
      <c r="D41">
        <v>50000</v>
      </c>
      <c r="E41">
        <v>2</v>
      </c>
      <c r="F41" s="2">
        <f t="shared" ref="F41:K41" si="5">F15/$C15*1000*$E15</f>
        <v>1.5686274509803921E-2</v>
      </c>
      <c r="G41" s="2">
        <f t="shared" si="5"/>
        <v>5.629019607843138</v>
      </c>
      <c r="H41" s="2">
        <f t="shared" si="5"/>
        <v>42.692941176470583</v>
      </c>
      <c r="I41" s="2">
        <f t="shared" si="5"/>
        <v>1.1399999999999999</v>
      </c>
      <c r="J41" s="2">
        <f t="shared" si="5"/>
        <v>1.1168627450980393</v>
      </c>
      <c r="K41" s="2">
        <f t="shared" si="5"/>
        <v>50.597647058823533</v>
      </c>
      <c r="M41" s="1">
        <f>F41/F$37</f>
        <v>2.2857142857142856</v>
      </c>
      <c r="N41" s="1">
        <f t="shared" ref="N41:R41" si="6">G41/G$37</f>
        <v>1.8016819379942266</v>
      </c>
      <c r="O41" s="1">
        <f t="shared" si="6"/>
        <v>2.0538618269629847</v>
      </c>
      <c r="P41" s="1">
        <f t="shared" si="6"/>
        <v>1.1034351869424937</v>
      </c>
      <c r="Q41" s="1">
        <f t="shared" si="6"/>
        <v>55.843137254901961</v>
      </c>
      <c r="R41" s="1">
        <f t="shared" si="6"/>
        <v>2.0260988363876193</v>
      </c>
    </row>
    <row r="42" spans="2:18" x14ac:dyDescent="0.2">
      <c r="B42">
        <v>40</v>
      </c>
      <c r="C42">
        <v>680</v>
      </c>
      <c r="D42">
        <v>50000</v>
      </c>
      <c r="E42">
        <v>2</v>
      </c>
      <c r="F42" s="2">
        <f t="shared" ref="F42:K42" si="7">F16/$C16*1000*$E16</f>
        <v>1.2941176470588235E-2</v>
      </c>
      <c r="G42" s="2">
        <f t="shared" si="7"/>
        <v>5.5847058823529414</v>
      </c>
      <c r="H42" s="2">
        <f t="shared" si="7"/>
        <v>44.453529411764706</v>
      </c>
      <c r="I42" s="2">
        <f t="shared" si="7"/>
        <v>1.3735294117647059</v>
      </c>
      <c r="J42" s="2">
        <f t="shared" si="7"/>
        <v>1.3370588235294116</v>
      </c>
      <c r="K42" s="2">
        <f t="shared" si="7"/>
        <v>52.764117647058832</v>
      </c>
      <c r="M42" s="1">
        <f>F42/F$38</f>
        <v>2.0465116279069768</v>
      </c>
      <c r="N42" s="1">
        <f t="shared" ref="N42:R42" si="8">G42/G$38</f>
        <v>1.7881998399020578</v>
      </c>
      <c r="O42" s="1">
        <f t="shared" si="8"/>
        <v>2.1403213130075831</v>
      </c>
      <c r="P42" s="1">
        <f t="shared" si="8"/>
        <v>1.2313777191825974</v>
      </c>
      <c r="Q42" s="1">
        <f t="shared" si="8"/>
        <v>87.42307692307692</v>
      </c>
      <c r="R42" s="1">
        <f t="shared" si="8"/>
        <v>2.1079359857119355</v>
      </c>
    </row>
    <row r="43" spans="2:18" x14ac:dyDescent="0.2">
      <c r="B43">
        <v>50</v>
      </c>
      <c r="C43">
        <v>850</v>
      </c>
      <c r="D43">
        <v>50000</v>
      </c>
      <c r="E43">
        <v>2</v>
      </c>
      <c r="F43" s="2">
        <f t="shared" ref="F43:K43" si="9">F17/$C17*1000*$E17</f>
        <v>2.7294117647058823E-2</v>
      </c>
      <c r="G43" s="2">
        <f t="shared" si="9"/>
        <v>5.7289411764705882</v>
      </c>
      <c r="H43" s="2">
        <f t="shared" si="9"/>
        <v>45.576941176470591</v>
      </c>
      <c r="I43" s="2">
        <f t="shared" si="9"/>
        <v>0.99058823529411766</v>
      </c>
      <c r="J43" s="2">
        <f t="shared" si="9"/>
        <v>1.2117647058823529</v>
      </c>
      <c r="K43" s="2">
        <f t="shared" si="9"/>
        <v>53.537882352941175</v>
      </c>
      <c r="M43" s="1">
        <f>F43/F$39</f>
        <v>2.606741573033708</v>
      </c>
      <c r="N43" s="1">
        <f t="shared" ref="N43:R43" si="10">G43/G$39</f>
        <v>1.8288203703008221</v>
      </c>
      <c r="O43" s="1">
        <f t="shared" si="10"/>
        <v>2.2053065708804627</v>
      </c>
      <c r="P43" s="1">
        <f t="shared" si="10"/>
        <v>0.87909793276258086</v>
      </c>
      <c r="Q43" s="1">
        <f t="shared" si="10"/>
        <v>101.98019801980197</v>
      </c>
      <c r="R43" s="1">
        <f t="shared" si="10"/>
        <v>2.1458372628164017</v>
      </c>
    </row>
    <row r="44" spans="2:18" x14ac:dyDescent="0.2">
      <c r="B44">
        <v>20</v>
      </c>
      <c r="C44">
        <v>340</v>
      </c>
      <c r="D44">
        <v>50000</v>
      </c>
      <c r="E44">
        <v>4</v>
      </c>
      <c r="F44" s="2">
        <f t="shared" ref="F44:K44" si="11">F18/$C18*1000*$E18</f>
        <v>3.529411764705883E-2</v>
      </c>
      <c r="G44" s="2">
        <f t="shared" si="11"/>
        <v>11.308235294117649</v>
      </c>
      <c r="H44" s="2">
        <f t="shared" si="11"/>
        <v>62.314117647058822</v>
      </c>
      <c r="I44" s="2">
        <f t="shared" si="11"/>
        <v>1.7105882352941175</v>
      </c>
      <c r="J44" s="2">
        <f t="shared" si="11"/>
        <v>2.0294117647058818</v>
      </c>
      <c r="K44" s="2">
        <f t="shared" si="11"/>
        <v>77.407058823529411</v>
      </c>
      <c r="M44" s="1">
        <f t="shared" ref="M44" si="12">F44/F$36</f>
        <v>4</v>
      </c>
      <c r="N44" s="1">
        <f t="shared" ref="N44" si="13">G44/G$36</f>
        <v>3.5488277644452655</v>
      </c>
      <c r="O44" s="1">
        <f t="shared" ref="O44" si="14">H44/H$36</f>
        <v>3.01471299695495</v>
      </c>
      <c r="P44" s="1">
        <f t="shared" ref="P44" si="15">I44/I$36</f>
        <v>1.5301236516706129</v>
      </c>
      <c r="Q44" s="1">
        <f t="shared" ref="Q44" si="16">J44/J$36</f>
        <v>63.302752293577967</v>
      </c>
      <c r="R44" s="1">
        <f t="shared" ref="R44" si="17">K44/K$36</f>
        <v>3.0940255343161458</v>
      </c>
    </row>
    <row r="45" spans="2:18" x14ac:dyDescent="0.2">
      <c r="B45">
        <v>30</v>
      </c>
      <c r="C45">
        <v>510</v>
      </c>
      <c r="D45">
        <v>50000</v>
      </c>
      <c r="E45">
        <v>4</v>
      </c>
      <c r="F45" s="2">
        <f t="shared" ref="F45:K45" si="18">F19/$C19*1000*$E19</f>
        <v>2.5882352941176471E-2</v>
      </c>
      <c r="G45" s="2">
        <f t="shared" si="18"/>
        <v>10.378823529411763</v>
      </c>
      <c r="H45" s="2">
        <f t="shared" si="18"/>
        <v>57.240784313725484</v>
      </c>
      <c r="I45" s="2">
        <f t="shared" si="18"/>
        <v>1.831372549019608</v>
      </c>
      <c r="J45" s="2">
        <f t="shared" si="18"/>
        <v>1.7560784313725488</v>
      </c>
      <c r="K45" s="2">
        <f t="shared" si="18"/>
        <v>71.239999999999995</v>
      </c>
      <c r="M45" s="1">
        <f t="shared" ref="M45" si="19">F45/F$37</f>
        <v>3.7714285714285709</v>
      </c>
      <c r="N45" s="1">
        <f t="shared" ref="N45" si="20">G45/G$37</f>
        <v>3.3219530563574744</v>
      </c>
      <c r="O45" s="1">
        <f t="shared" ref="O45" si="21">H45/H$37</f>
        <v>2.7537259932837785</v>
      </c>
      <c r="P45" s="1">
        <f t="shared" ref="P45" si="22">I45/I$37</f>
        <v>1.772632378060353</v>
      </c>
      <c r="Q45" s="1">
        <f t="shared" ref="Q45" si="23">J45/J$37</f>
        <v>87.803921568627445</v>
      </c>
      <c r="R45" s="1">
        <f t="shared" ref="R45" si="24">K45/K$37</f>
        <v>2.8526876148301685</v>
      </c>
    </row>
    <row r="46" spans="2:18" x14ac:dyDescent="0.2">
      <c r="B46">
        <v>40</v>
      </c>
      <c r="C46">
        <v>680</v>
      </c>
      <c r="D46">
        <v>50000</v>
      </c>
      <c r="E46">
        <v>4</v>
      </c>
      <c r="F46" s="2">
        <f t="shared" ref="F46:K46" si="25">F20/$C20*1000*$E20</f>
        <v>2.5294117647058825E-2</v>
      </c>
      <c r="G46" s="2">
        <f t="shared" si="25"/>
        <v>11.6</v>
      </c>
      <c r="H46" s="2">
        <f t="shared" si="25"/>
        <v>56.085294117647052</v>
      </c>
      <c r="I46" s="2">
        <f t="shared" si="25"/>
        <v>1.6082352941176468</v>
      </c>
      <c r="J46" s="2">
        <f t="shared" si="25"/>
        <v>1.8911764705882352</v>
      </c>
      <c r="K46" s="2">
        <f t="shared" si="25"/>
        <v>71.215294117647062</v>
      </c>
      <c r="M46" s="1">
        <f t="shared" ref="M46" si="26">F46/F$38</f>
        <v>4</v>
      </c>
      <c r="N46" s="1">
        <f t="shared" ref="N46" si="27">G46/G$38</f>
        <v>3.7142722606771201</v>
      </c>
      <c r="O46" s="1">
        <f t="shared" ref="O46" si="28">H46/H$38</f>
        <v>2.7003603973575578</v>
      </c>
      <c r="P46" s="1">
        <f t="shared" ref="P46" si="29">I46/I$38</f>
        <v>1.4417930125247198</v>
      </c>
      <c r="Q46" s="1">
        <f t="shared" ref="Q46" si="30">J46/J$38</f>
        <v>123.65384615384616</v>
      </c>
      <c r="R46" s="1">
        <f t="shared" ref="R46" si="31">K46/K$38</f>
        <v>2.8450638027871125</v>
      </c>
    </row>
    <row r="47" spans="2:18" x14ac:dyDescent="0.2">
      <c r="B47">
        <v>50</v>
      </c>
      <c r="C47">
        <v>850</v>
      </c>
      <c r="D47">
        <v>50000</v>
      </c>
      <c r="E47">
        <v>4</v>
      </c>
      <c r="F47" s="2">
        <f t="shared" ref="F47:K47" si="32">F21/$C21*1000*$E21</f>
        <v>2.6823529411764704E-2</v>
      </c>
      <c r="G47" s="2">
        <f t="shared" si="32"/>
        <v>11.061176470588235</v>
      </c>
      <c r="H47" s="2">
        <f t="shared" si="32"/>
        <v>59.335999999999999</v>
      </c>
      <c r="I47" s="2">
        <f t="shared" si="32"/>
        <v>2.2192941176470589</v>
      </c>
      <c r="J47" s="2">
        <f t="shared" si="32"/>
        <v>2.1430588235294121</v>
      </c>
      <c r="K47" s="2">
        <f t="shared" si="32"/>
        <v>74.791529411764699</v>
      </c>
      <c r="M47" s="1">
        <f t="shared" ref="M47" si="33">F47/F$39</f>
        <v>2.5617977528089888</v>
      </c>
      <c r="N47" s="1">
        <f t="shared" ref="N47" si="34">G47/G$39</f>
        <v>3.5310023660194534</v>
      </c>
      <c r="O47" s="1">
        <f t="shared" ref="O47" si="35">H47/H$39</f>
        <v>2.8710586386898083</v>
      </c>
      <c r="P47" s="1">
        <f t="shared" ref="P47" si="36">I47/I$39</f>
        <v>1.9695134683650031</v>
      </c>
      <c r="Q47" s="1">
        <f t="shared" ref="Q47" si="37">J47/J$39</f>
        <v>180.3564356435644</v>
      </c>
      <c r="R47" s="1">
        <f t="shared" ref="R47" si="38">K47/K$39</f>
        <v>2.9976988947150023</v>
      </c>
    </row>
    <row r="48" spans="2:18" x14ac:dyDescent="0.2">
      <c r="B48">
        <v>20</v>
      </c>
      <c r="C48">
        <v>340</v>
      </c>
      <c r="D48">
        <v>50000</v>
      </c>
      <c r="E48">
        <v>8</v>
      </c>
      <c r="F48" s="2">
        <f t="shared" ref="F48:K48" si="39">F22/$C22*1000*$E22</f>
        <v>5.6470588235294113E-2</v>
      </c>
      <c r="G48" s="2">
        <f t="shared" si="39"/>
        <v>21.609411764705882</v>
      </c>
      <c r="H48" s="2">
        <f t="shared" si="39"/>
        <v>71.936470588235295</v>
      </c>
      <c r="I48" s="2">
        <f t="shared" si="39"/>
        <v>1.3811764705882352</v>
      </c>
      <c r="J48" s="2">
        <f t="shared" si="39"/>
        <v>1.6894117647058824</v>
      </c>
      <c r="K48" s="2">
        <f t="shared" si="39"/>
        <v>96.698823529411769</v>
      </c>
      <c r="M48" s="1">
        <f t="shared" ref="M48" si="40">F48/F$36</f>
        <v>6.3999999999999986</v>
      </c>
      <c r="N48" s="1">
        <f t="shared" ref="N48" si="41">G48/G$36</f>
        <v>6.7816134391729737</v>
      </c>
      <c r="O48" s="1">
        <f t="shared" ref="O48" si="42">H48/H$36</f>
        <v>3.4802356356185431</v>
      </c>
      <c r="P48" s="1">
        <f t="shared" ref="P48" si="43">I48/I$36</f>
        <v>1.235464351486451</v>
      </c>
      <c r="Q48" s="1">
        <f t="shared" ref="Q48" si="44">J48/J$36</f>
        <v>52.697247706422019</v>
      </c>
      <c r="R48" s="1">
        <f t="shared" ref="R48" si="45">K48/K$36</f>
        <v>3.8651336672074486</v>
      </c>
    </row>
    <row r="49" spans="2:18" x14ac:dyDescent="0.2">
      <c r="B49">
        <v>30</v>
      </c>
      <c r="C49">
        <v>510</v>
      </c>
      <c r="D49">
        <v>50000</v>
      </c>
      <c r="E49">
        <v>8</v>
      </c>
      <c r="F49" s="2">
        <f t="shared" ref="F49:K49" si="46">F23/$C23*1000*$E23</f>
        <v>6.431372549019608E-2</v>
      </c>
      <c r="G49" s="2">
        <f t="shared" si="46"/>
        <v>21.570196078431373</v>
      </c>
      <c r="H49" s="2">
        <f t="shared" si="46"/>
        <v>67.289411764705875</v>
      </c>
      <c r="I49" s="2">
        <f t="shared" si="46"/>
        <v>1.8682352941176472</v>
      </c>
      <c r="J49" s="2">
        <f t="shared" si="46"/>
        <v>2.0674509803921568</v>
      </c>
      <c r="K49" s="2">
        <f t="shared" si="46"/>
        <v>92.872156862745115</v>
      </c>
      <c r="M49" s="1">
        <f t="shared" ref="M49" si="47">F49/F$37</f>
        <v>9.3714285714285701</v>
      </c>
      <c r="N49" s="1">
        <f t="shared" ref="N49" si="48">G49/G$37</f>
        <v>6.9039789130161928</v>
      </c>
      <c r="O49" s="1">
        <f t="shared" ref="O49" si="49">H49/H$37</f>
        <v>3.2371429649473638</v>
      </c>
      <c r="P49" s="1">
        <f t="shared" ref="P49" si="50">I49/I$37</f>
        <v>1.8083127728221675</v>
      </c>
      <c r="Q49" s="1">
        <f t="shared" ref="Q49" si="51">J49/J$37</f>
        <v>103.37254901960783</v>
      </c>
      <c r="R49" s="1">
        <f t="shared" ref="R49" si="52">K49/K$37</f>
        <v>3.7189114492548798</v>
      </c>
    </row>
    <row r="50" spans="2:18" x14ac:dyDescent="0.2">
      <c r="B50">
        <v>40</v>
      </c>
      <c r="C50">
        <v>680</v>
      </c>
      <c r="D50">
        <v>50000</v>
      </c>
      <c r="E50">
        <v>8</v>
      </c>
      <c r="F50" s="2">
        <f t="shared" ref="F50:K50" si="53">F24/$C24*1000*$E24</f>
        <v>5.1764705882352942E-2</v>
      </c>
      <c r="G50" s="2">
        <f t="shared" si="53"/>
        <v>19.936470588235295</v>
      </c>
      <c r="H50" s="2">
        <f t="shared" si="53"/>
        <v>72.281176470588235</v>
      </c>
      <c r="I50" s="2">
        <f t="shared" si="53"/>
        <v>1.8223529411764707</v>
      </c>
      <c r="J50" s="2">
        <f t="shared" si="53"/>
        <v>3.4694117647058822</v>
      </c>
      <c r="K50" s="2">
        <f t="shared" si="53"/>
        <v>97.571764705882345</v>
      </c>
      <c r="M50" s="1">
        <f t="shared" ref="M50" si="54">F50/F$38</f>
        <v>8.1860465116279073</v>
      </c>
      <c r="N50" s="1">
        <f t="shared" ref="N50" si="55">G50/G$38</f>
        <v>6.3835758346282434</v>
      </c>
      <c r="O50" s="1">
        <f t="shared" ref="O50" si="56">H50/H$38</f>
        <v>3.4801498233415704</v>
      </c>
      <c r="P50" s="1">
        <f t="shared" ref="P50" si="57">I50/I$38</f>
        <v>1.6337508239947269</v>
      </c>
      <c r="Q50" s="1">
        <f t="shared" ref="Q50" si="58">J50/J$38</f>
        <v>226.84615384615384</v>
      </c>
      <c r="R50" s="1">
        <f t="shared" ref="R50" si="59">K50/K$38</f>
        <v>3.8980095410429336</v>
      </c>
    </row>
    <row r="51" spans="2:18" x14ac:dyDescent="0.2">
      <c r="B51">
        <v>50</v>
      </c>
      <c r="C51">
        <v>850</v>
      </c>
      <c r="D51">
        <v>50000</v>
      </c>
      <c r="E51">
        <v>8</v>
      </c>
      <c r="F51" s="2">
        <f t="shared" ref="F51:K51" si="60">F25/$C25*1000*$E25</f>
        <v>5.4588235294117646E-2</v>
      </c>
      <c r="G51" s="2">
        <f t="shared" si="60"/>
        <v>21.388235294117646</v>
      </c>
      <c r="H51" s="2">
        <f t="shared" si="60"/>
        <v>68.909176470588235</v>
      </c>
      <c r="I51" s="2">
        <f t="shared" si="60"/>
        <v>1.6856470588235295</v>
      </c>
      <c r="J51" s="2">
        <f t="shared" si="60"/>
        <v>1.8682352941176472</v>
      </c>
      <c r="K51" s="2">
        <f t="shared" si="60"/>
        <v>93.914352941176475</v>
      </c>
      <c r="M51" s="1">
        <f t="shared" ref="M51" si="61">F51/F$39</f>
        <v>5.213483146067416</v>
      </c>
      <c r="N51" s="1">
        <f t="shared" ref="N51" si="62">G51/G$39</f>
        <v>6.8276561385060264</v>
      </c>
      <c r="O51" s="1">
        <f t="shared" ref="O51" si="63">H51/H$39</f>
        <v>3.3342707022866866</v>
      </c>
      <c r="P51" s="1">
        <f t="shared" ref="P51" si="64">I51/I$39</f>
        <v>1.4959281687199832</v>
      </c>
      <c r="Q51" s="1">
        <f t="shared" ref="Q51" si="65">J51/J$39</f>
        <v>157.22772277227725</v>
      </c>
      <c r="R51" s="1">
        <f t="shared" ref="R51" si="66">K51/K$39</f>
        <v>3.7641555698064808</v>
      </c>
    </row>
    <row r="52" spans="2:18" x14ac:dyDescent="0.2">
      <c r="B52">
        <v>20</v>
      </c>
      <c r="C52">
        <v>340</v>
      </c>
      <c r="D52">
        <v>50000</v>
      </c>
      <c r="E52">
        <v>16</v>
      </c>
      <c r="F52" s="2">
        <f t="shared" ref="F52:K52" si="67">F26/$C26*1000*$E26</f>
        <v>0.11294117647058823</v>
      </c>
      <c r="G52" s="2">
        <f t="shared" si="67"/>
        <v>44.527058823529416</v>
      </c>
      <c r="H52" s="2">
        <f t="shared" si="67"/>
        <v>80.150588235294123</v>
      </c>
      <c r="I52" s="2">
        <f t="shared" si="67"/>
        <v>3.4776470588235289</v>
      </c>
      <c r="J52" s="2">
        <f t="shared" si="67"/>
        <v>4.9364705882352942</v>
      </c>
      <c r="K52" s="2">
        <f t="shared" si="67"/>
        <v>133.25176470588235</v>
      </c>
      <c r="M52" s="1">
        <f t="shared" ref="M52" si="68">F52/F$36</f>
        <v>12.799999999999997</v>
      </c>
      <c r="N52" s="1">
        <f t="shared" ref="N52" si="69">G52/G$36</f>
        <v>13.973786228539783</v>
      </c>
      <c r="O52" s="1">
        <f t="shared" ref="O52" si="70">H52/H$36</f>
        <v>3.877628845442386</v>
      </c>
      <c r="P52" s="1">
        <f t="shared" ref="P52" si="71">I52/I$36</f>
        <v>3.110760326229939</v>
      </c>
      <c r="Q52" s="1">
        <f t="shared" ref="Q52" si="72">J52/J$36</f>
        <v>153.9816513761468</v>
      </c>
      <c r="R52" s="1">
        <f t="shared" ref="R52" si="73">K52/K$36</f>
        <v>5.3261856057934214</v>
      </c>
    </row>
    <row r="53" spans="2:18" x14ac:dyDescent="0.2">
      <c r="B53">
        <v>30</v>
      </c>
      <c r="C53">
        <v>510</v>
      </c>
      <c r="D53">
        <v>50000</v>
      </c>
      <c r="E53">
        <v>16</v>
      </c>
      <c r="F53" s="2">
        <f t="shared" ref="F53:J53" si="74">F27/$C27*1000*$E27</f>
        <v>0.10352941176470588</v>
      </c>
      <c r="G53" s="2">
        <f t="shared" si="74"/>
        <v>45.192156862745094</v>
      </c>
      <c r="H53" s="2">
        <f t="shared" si="74"/>
        <v>91.673725490196077</v>
      </c>
      <c r="I53" s="2">
        <f t="shared" si="74"/>
        <v>3.1090196078431371</v>
      </c>
      <c r="J53" s="2">
        <f t="shared" si="74"/>
        <v>2.6384313725490194</v>
      </c>
      <c r="K53" s="2">
        <f>K27/$C27*1000*$E27</f>
        <v>142.74196078431373</v>
      </c>
      <c r="M53" s="1">
        <f t="shared" ref="M53" si="75">F53/F$37</f>
        <v>15.085714285714284</v>
      </c>
      <c r="N53" s="1">
        <f t="shared" ref="N53" si="76">G53/G$37</f>
        <v>14.464666750345174</v>
      </c>
      <c r="O53" s="1">
        <f t="shared" ref="O53" si="77">H53/H$37</f>
        <v>4.4102177112025052</v>
      </c>
      <c r="P53" s="1">
        <f t="shared" ref="P53" si="78">I53/I$37</f>
        <v>3.0092996773581322</v>
      </c>
      <c r="Q53" s="1">
        <f t="shared" ref="Q53" si="79">J53/J$37</f>
        <v>131.92156862745097</v>
      </c>
      <c r="R53" s="1">
        <f t="shared" ref="R53" si="80">K53/K$37</f>
        <v>5.7158650146825583</v>
      </c>
    </row>
    <row r="54" spans="2:18" x14ac:dyDescent="0.2">
      <c r="B54">
        <v>40</v>
      </c>
      <c r="C54">
        <v>680</v>
      </c>
      <c r="D54">
        <v>50000</v>
      </c>
      <c r="E54">
        <v>16</v>
      </c>
      <c r="F54" s="2">
        <f t="shared" ref="F54:K54" si="81">F28/$C28*1000*$E28</f>
        <v>0.10352941176470588</v>
      </c>
      <c r="G54" s="2">
        <f t="shared" si="81"/>
        <v>43.868235294117646</v>
      </c>
      <c r="H54" s="2">
        <f t="shared" si="81"/>
        <v>88.002352941176483</v>
      </c>
      <c r="I54" s="2">
        <f t="shared" si="81"/>
        <v>2.131764705882353</v>
      </c>
      <c r="J54" s="2">
        <f t="shared" si="81"/>
        <v>2.6941176470588237</v>
      </c>
      <c r="K54" s="2">
        <f t="shared" si="81"/>
        <v>136.82117647058823</v>
      </c>
      <c r="M54" s="1">
        <f t="shared" ref="M54" si="82">F54/F$38</f>
        <v>16.372093023255815</v>
      </c>
      <c r="N54" s="1">
        <f t="shared" ref="N54" si="83">G54/G$38</f>
        <v>14.046428403258464</v>
      </c>
      <c r="O54" s="1">
        <f t="shared" ref="O54" si="84">H54/H$38</f>
        <v>4.2370834011881078</v>
      </c>
      <c r="P54" s="1">
        <f t="shared" ref="P54" si="85">I54/I$38</f>
        <v>1.9111404087013848</v>
      </c>
      <c r="Q54" s="1">
        <f t="shared" ref="Q54" si="86">J54/J$38</f>
        <v>176.15384615384619</v>
      </c>
      <c r="R54" s="1">
        <f t="shared" ref="R54" si="87">K54/K$38</f>
        <v>5.4660305971376859</v>
      </c>
    </row>
    <row r="55" spans="2:18" x14ac:dyDescent="0.2">
      <c r="B55">
        <v>50</v>
      </c>
      <c r="C55">
        <v>850</v>
      </c>
      <c r="D55">
        <v>50000</v>
      </c>
      <c r="E55">
        <v>16</v>
      </c>
      <c r="F55" s="2">
        <f t="shared" ref="F55:K55" si="88">F29/$C29*1000*$E29</f>
        <v>0.11105882352941175</v>
      </c>
      <c r="G55" s="2">
        <f t="shared" si="88"/>
        <v>44.404705882352943</v>
      </c>
      <c r="H55" s="2">
        <f t="shared" si="88"/>
        <v>84.525176470588249</v>
      </c>
      <c r="I55" s="2">
        <f t="shared" si="88"/>
        <v>2.6635294117647055</v>
      </c>
      <c r="J55" s="2">
        <f t="shared" si="88"/>
        <v>3.4108235294117648</v>
      </c>
      <c r="K55" s="2">
        <f t="shared" si="88"/>
        <v>135.13035294117648</v>
      </c>
      <c r="M55" s="1">
        <f t="shared" ref="M55" si="89">F55/F$39</f>
        <v>10.606741573033707</v>
      </c>
      <c r="N55" s="1">
        <f t="shared" ref="N55" si="90">G55/G$39</f>
        <v>14.17508543959139</v>
      </c>
      <c r="O55" s="1">
        <f t="shared" ref="O55" si="91">H55/H$39</f>
        <v>4.089873569041778</v>
      </c>
      <c r="P55" s="1">
        <f t="shared" ref="P55" si="92">I55/I$39</f>
        <v>2.3637502610148253</v>
      </c>
      <c r="Q55" s="1">
        <f t="shared" ref="Q55" si="93">J55/J$39</f>
        <v>287.04950495049508</v>
      </c>
      <c r="R55" s="1">
        <f t="shared" ref="R55" si="94">K55/K$39</f>
        <v>5.4161228262099668</v>
      </c>
    </row>
    <row r="56" spans="2:18" x14ac:dyDescent="0.2">
      <c r="B56">
        <v>20</v>
      </c>
      <c r="C56">
        <v>340</v>
      </c>
      <c r="D56">
        <v>50000</v>
      </c>
      <c r="E56">
        <v>20</v>
      </c>
      <c r="F56" s="2">
        <f t="shared" ref="F56:K56" si="95">F30/$C30*1000*$E30</f>
        <v>0.12352941176470587</v>
      </c>
      <c r="G56" s="2">
        <f t="shared" si="95"/>
        <v>60.982352941176465</v>
      </c>
      <c r="H56" s="2">
        <f t="shared" si="95"/>
        <v>88.352941176470594</v>
      </c>
      <c r="I56" s="2">
        <f t="shared" si="95"/>
        <v>5.9823529411764707</v>
      </c>
      <c r="J56" s="2">
        <f t="shared" si="95"/>
        <v>4.7705882352941185</v>
      </c>
      <c r="K56" s="2">
        <f t="shared" si="95"/>
        <v>160.26470588235296</v>
      </c>
      <c r="M56" s="1">
        <f t="shared" ref="M56" si="96">F56/F$36</f>
        <v>13.999999999999996</v>
      </c>
      <c r="N56" s="1">
        <f t="shared" ref="N56" si="97">G56/G$36</f>
        <v>19.137899206202693</v>
      </c>
      <c r="O56" s="1">
        <f t="shared" ref="O56" si="98">H56/H$36</f>
        <v>4.274452887105495</v>
      </c>
      <c r="P56" s="1">
        <f t="shared" ref="P56" si="99">I56/I$36</f>
        <v>5.3512233622730863</v>
      </c>
      <c r="Q56" s="1">
        <f t="shared" ref="Q56" si="100">J56/J$36</f>
        <v>148.8073394495413</v>
      </c>
      <c r="R56" s="1">
        <f t="shared" ref="R56" si="101">K56/K$36</f>
        <v>6.4059156850297434</v>
      </c>
    </row>
    <row r="57" spans="2:18" x14ac:dyDescent="0.2">
      <c r="B57">
        <v>30</v>
      </c>
      <c r="C57">
        <v>510</v>
      </c>
      <c r="D57">
        <v>50000</v>
      </c>
      <c r="E57">
        <v>20</v>
      </c>
      <c r="F57" s="2">
        <f t="shared" ref="F57:K57" si="102">F31/$C31*1000*$E31</f>
        <v>0.14117647058823529</v>
      </c>
      <c r="G57" s="2">
        <f t="shared" si="102"/>
        <v>61.078431372549026</v>
      </c>
      <c r="H57" s="2">
        <f t="shared" si="102"/>
        <v>91.694117647058832</v>
      </c>
      <c r="I57" s="2">
        <f t="shared" si="102"/>
        <v>2.8117647058823527</v>
      </c>
      <c r="J57" s="2">
        <f t="shared" si="102"/>
        <v>4.2705882352941167</v>
      </c>
      <c r="K57" s="2">
        <f t="shared" si="102"/>
        <v>160.0392156862745</v>
      </c>
      <c r="M57" s="1">
        <f t="shared" ref="M57" si="103">F57/F$37</f>
        <v>20.571428571428569</v>
      </c>
      <c r="N57" s="1">
        <f t="shared" ref="N57" si="104">G57/G$37</f>
        <v>19.549391238860302</v>
      </c>
      <c r="O57" s="1">
        <f t="shared" ref="O57" si="105">H57/H$37</f>
        <v>4.4111987322189936</v>
      </c>
      <c r="P57" s="1">
        <f t="shared" ref="P57" si="106">I57/I$37</f>
        <v>2.7215790472575438</v>
      </c>
      <c r="Q57" s="1">
        <f t="shared" ref="Q57" si="107">J57/J$37</f>
        <v>213.52941176470583</v>
      </c>
      <c r="R57" s="1">
        <f t="shared" ref="R57" si="108">K57/K$37</f>
        <v>6.4085048915689127</v>
      </c>
    </row>
    <row r="58" spans="2:18" x14ac:dyDescent="0.2">
      <c r="B58">
        <v>40</v>
      </c>
      <c r="C58">
        <v>680</v>
      </c>
      <c r="D58">
        <v>50000</v>
      </c>
      <c r="E58">
        <v>20</v>
      </c>
      <c r="F58" s="2">
        <f t="shared" ref="F58:K58" si="109">F32/$C32*1000*$E32</f>
        <v>0.11470588235294116</v>
      </c>
      <c r="G58" s="2">
        <f t="shared" si="109"/>
        <v>60.758823529411757</v>
      </c>
      <c r="H58" s="2">
        <f t="shared" si="109"/>
        <v>90.388235294117649</v>
      </c>
      <c r="I58" s="2">
        <f t="shared" si="109"/>
        <v>3.0411764705882356</v>
      </c>
      <c r="J58" s="2">
        <f t="shared" si="109"/>
        <v>3.6470588235294121</v>
      </c>
      <c r="K58" s="2">
        <f t="shared" si="109"/>
        <v>157.97647058823532</v>
      </c>
      <c r="M58" s="1">
        <f t="shared" ref="M58" si="110">F58/F$38</f>
        <v>18.139534883720927</v>
      </c>
      <c r="N58" s="1">
        <f t="shared" ref="N58" si="111">G58/G$38</f>
        <v>19.454725243678482</v>
      </c>
      <c r="O58" s="1">
        <f t="shared" ref="O58" si="112">H58/H$38</f>
        <v>4.3519574037229258</v>
      </c>
      <c r="P58" s="1">
        <f t="shared" ref="P58" si="113">I58/I$38</f>
        <v>2.7264337508239955</v>
      </c>
      <c r="Q58" s="1">
        <f t="shared" ref="Q58" si="114">J58/J$38</f>
        <v>238.46153846153851</v>
      </c>
      <c r="R58" s="1">
        <f t="shared" ref="R58" si="115">K58/K$38</f>
        <v>6.3111884003478016</v>
      </c>
    </row>
    <row r="59" spans="2:18" x14ac:dyDescent="0.2">
      <c r="B59">
        <v>50</v>
      </c>
      <c r="C59">
        <v>850</v>
      </c>
      <c r="D59">
        <v>50000</v>
      </c>
      <c r="E59">
        <v>20</v>
      </c>
      <c r="F59" s="2">
        <f t="shared" ref="F59:K59" si="116">F33/$C33*1000*$E33</f>
        <v>0.16705882352941179</v>
      </c>
      <c r="G59" s="2">
        <f t="shared" si="116"/>
        <v>61.11999999999999</v>
      </c>
      <c r="H59" s="2">
        <f t="shared" si="116"/>
        <v>92.334117647058832</v>
      </c>
      <c r="I59" s="2">
        <f t="shared" si="116"/>
        <v>3.3552941176470585</v>
      </c>
      <c r="J59" s="2">
        <f t="shared" si="116"/>
        <v>3.3176470588235292</v>
      </c>
      <c r="K59" s="2">
        <f t="shared" si="116"/>
        <v>160.31529411764706</v>
      </c>
      <c r="M59" s="1">
        <f t="shared" ref="M59" si="117">F59/F$39</f>
        <v>15.955056179775283</v>
      </c>
      <c r="N59" s="1">
        <f t="shared" ref="N59" si="118">G59/G$39</f>
        <v>19.511022646186195</v>
      </c>
      <c r="O59" s="1">
        <f t="shared" ref="O59" si="119">H59/H$39</f>
        <v>4.4677205426113886</v>
      </c>
      <c r="P59" s="1">
        <f t="shared" ref="P59" si="120">I59/I$39</f>
        <v>2.9776571309250359</v>
      </c>
      <c r="Q59" s="1">
        <f t="shared" ref="Q59" si="121">J59/J$39</f>
        <v>279.20792079207916</v>
      </c>
      <c r="R59" s="1">
        <f t="shared" ref="R59" si="122">K59/K$39</f>
        <v>6.4255535855747103</v>
      </c>
    </row>
    <row r="61" spans="2:18" x14ac:dyDescent="0.2">
      <c r="B61" t="s">
        <v>51</v>
      </c>
      <c r="C61" t="s">
        <v>27</v>
      </c>
      <c r="D61" t="s">
        <v>28</v>
      </c>
      <c r="E61" t="s">
        <v>38</v>
      </c>
      <c r="F61" t="s">
        <v>29</v>
      </c>
      <c r="G61" s="3" t="s">
        <v>30</v>
      </c>
      <c r="H61" t="s">
        <v>31</v>
      </c>
      <c r="I61" t="s">
        <v>32</v>
      </c>
      <c r="J61" t="s">
        <v>33</v>
      </c>
      <c r="K61" t="s">
        <v>34</v>
      </c>
      <c r="M61" t="s">
        <v>39</v>
      </c>
    </row>
    <row r="62" spans="2:18" x14ac:dyDescent="0.2">
      <c r="B62">
        <v>20</v>
      </c>
      <c r="C62">
        <v>340</v>
      </c>
      <c r="D62">
        <v>50000</v>
      </c>
      <c r="E62">
        <v>2</v>
      </c>
      <c r="F62" s="2">
        <f>F10/F14</f>
        <v>0.90909090909090906</v>
      </c>
      <c r="G62" s="2">
        <f t="shared" ref="G62:K62" si="123">G10/G14</f>
        <v>1.1440337909186906</v>
      </c>
      <c r="H62" s="2">
        <f t="shared" si="123"/>
        <v>0.95659275593123438</v>
      </c>
      <c r="I62" s="2">
        <f t="shared" si="123"/>
        <v>1.9858934169278999</v>
      </c>
      <c r="J62" s="2">
        <f t="shared" si="123"/>
        <v>5.0068902158934309E-2</v>
      </c>
      <c r="K62" s="2">
        <f t="shared" si="123"/>
        <v>0.97693809578500046</v>
      </c>
      <c r="M62" t="s">
        <v>52</v>
      </c>
    </row>
    <row r="63" spans="2:18" x14ac:dyDescent="0.2">
      <c r="B63">
        <v>30</v>
      </c>
      <c r="C63">
        <v>510</v>
      </c>
      <c r="D63">
        <v>50000</v>
      </c>
      <c r="E63">
        <v>2</v>
      </c>
      <c r="F63" s="2">
        <f t="shared" ref="F63:K65" si="124">F11/F15</f>
        <v>0.875</v>
      </c>
      <c r="G63" s="2">
        <f t="shared" si="124"/>
        <v>1.1100738470112861</v>
      </c>
      <c r="H63" s="2">
        <f t="shared" si="124"/>
        <v>0.97377534055315207</v>
      </c>
      <c r="I63" s="2">
        <f t="shared" si="124"/>
        <v>1.8125214998280015</v>
      </c>
      <c r="J63" s="2">
        <f t="shared" si="124"/>
        <v>3.5814606741573038E-2</v>
      </c>
      <c r="K63" s="2">
        <f t="shared" si="124"/>
        <v>0.98711867559523814</v>
      </c>
      <c r="M63" t="s">
        <v>53</v>
      </c>
    </row>
    <row r="64" spans="2:18" x14ac:dyDescent="0.2">
      <c r="B64">
        <v>40</v>
      </c>
      <c r="C64">
        <v>680</v>
      </c>
      <c r="D64">
        <v>50000</v>
      </c>
      <c r="E64">
        <v>2</v>
      </c>
      <c r="F64" s="2">
        <f t="shared" si="124"/>
        <v>0.97727272727272718</v>
      </c>
      <c r="G64" s="2">
        <f t="shared" si="124"/>
        <v>1.1184432273014535</v>
      </c>
      <c r="H64" s="2">
        <f t="shared" si="124"/>
        <v>0.9344391367058793</v>
      </c>
      <c r="I64" s="2">
        <f t="shared" si="124"/>
        <v>1.6241970021413275</v>
      </c>
      <c r="J64" s="2">
        <f t="shared" si="124"/>
        <v>2.2877254729432465E-2</v>
      </c>
      <c r="K64" s="2">
        <f t="shared" si="124"/>
        <v>0.94879541577944004</v>
      </c>
      <c r="M64" t="s">
        <v>54</v>
      </c>
    </row>
    <row r="65" spans="2:13" x14ac:dyDescent="0.2">
      <c r="B65">
        <v>50</v>
      </c>
      <c r="C65">
        <v>850</v>
      </c>
      <c r="D65">
        <v>50000</v>
      </c>
      <c r="E65">
        <v>2</v>
      </c>
      <c r="F65" s="2">
        <f t="shared" si="124"/>
        <v>0.76724137931034486</v>
      </c>
      <c r="G65" s="2">
        <f t="shared" si="124"/>
        <v>1.0936011171348776</v>
      </c>
      <c r="H65" s="2">
        <f t="shared" si="124"/>
        <v>0.90690338767797962</v>
      </c>
      <c r="I65" s="2">
        <f t="shared" si="124"/>
        <v>2.2750593824228029</v>
      </c>
      <c r="J65" s="2">
        <f t="shared" si="124"/>
        <v>1.9611650485436893E-2</v>
      </c>
      <c r="K65" s="2">
        <f t="shared" si="124"/>
        <v>0.93203712819070395</v>
      </c>
      <c r="M65" t="s">
        <v>55</v>
      </c>
    </row>
    <row r="66" spans="2:13" x14ac:dyDescent="0.2">
      <c r="B66">
        <v>20</v>
      </c>
      <c r="C66">
        <v>340</v>
      </c>
      <c r="D66">
        <v>50000</v>
      </c>
      <c r="E66">
        <v>4</v>
      </c>
      <c r="F66" s="2">
        <f>F10/F18</f>
        <v>1</v>
      </c>
      <c r="G66" s="2">
        <f t="shared" ref="G66:K66" si="125">G10/G18</f>
        <v>1.1271327507282562</v>
      </c>
      <c r="H66" s="2">
        <f t="shared" si="125"/>
        <v>1.326826137028716</v>
      </c>
      <c r="I66" s="2">
        <f t="shared" si="125"/>
        <v>2.6141678129298485</v>
      </c>
      <c r="J66" s="2">
        <f t="shared" si="125"/>
        <v>6.3188405797101457E-2</v>
      </c>
      <c r="K66" s="2">
        <f t="shared" si="125"/>
        <v>1.2928141528360386</v>
      </c>
    </row>
    <row r="67" spans="2:13" x14ac:dyDescent="0.2">
      <c r="B67">
        <v>30</v>
      </c>
      <c r="C67">
        <v>510</v>
      </c>
      <c r="D67">
        <v>50000</v>
      </c>
      <c r="E67">
        <v>4</v>
      </c>
      <c r="F67" s="2">
        <f t="shared" ref="F67:K69" si="126">F11/F19</f>
        <v>1.0606060606060606</v>
      </c>
      <c r="G67" s="2">
        <f t="shared" si="126"/>
        <v>1.2041109347842516</v>
      </c>
      <c r="H67" s="2">
        <f t="shared" si="126"/>
        <v>1.4525773478391935</v>
      </c>
      <c r="I67" s="2">
        <f t="shared" si="126"/>
        <v>2.2565310492505355</v>
      </c>
      <c r="J67" s="2">
        <f t="shared" si="126"/>
        <v>4.5556051808843243E-2</v>
      </c>
      <c r="K67" s="2">
        <f t="shared" si="126"/>
        <v>1.4021864781847608</v>
      </c>
    </row>
    <row r="68" spans="2:13" x14ac:dyDescent="0.2">
      <c r="B68">
        <v>40</v>
      </c>
      <c r="C68">
        <v>680</v>
      </c>
      <c r="D68">
        <v>50000</v>
      </c>
      <c r="E68">
        <v>4</v>
      </c>
      <c r="F68" s="2">
        <f t="shared" si="126"/>
        <v>1</v>
      </c>
      <c r="G68" s="2">
        <f t="shared" si="126"/>
        <v>1.0769269776876267</v>
      </c>
      <c r="H68" s="2">
        <f t="shared" si="126"/>
        <v>1.4812837589805445</v>
      </c>
      <c r="I68" s="2">
        <f t="shared" si="126"/>
        <v>2.7743233357717632</v>
      </c>
      <c r="J68" s="2">
        <f t="shared" si="126"/>
        <v>3.2348367029548984E-2</v>
      </c>
      <c r="K68" s="2">
        <f t="shared" si="126"/>
        <v>1.405943865329655</v>
      </c>
    </row>
    <row r="69" spans="2:13" x14ac:dyDescent="0.2">
      <c r="B69">
        <v>50</v>
      </c>
      <c r="C69">
        <v>850</v>
      </c>
      <c r="D69">
        <v>50000</v>
      </c>
      <c r="E69">
        <v>4</v>
      </c>
      <c r="F69" s="2">
        <f t="shared" si="126"/>
        <v>1.5614035087719298</v>
      </c>
      <c r="G69" s="2">
        <f t="shared" si="126"/>
        <v>1.1328228036587962</v>
      </c>
      <c r="H69" s="2">
        <f t="shared" si="126"/>
        <v>1.3932143168714162</v>
      </c>
      <c r="I69" s="2">
        <f t="shared" si="126"/>
        <v>2.0309584393553859</v>
      </c>
      <c r="J69" s="2">
        <f t="shared" si="126"/>
        <v>2.2178304787000436E-2</v>
      </c>
      <c r="K69" s="2">
        <f t="shared" si="126"/>
        <v>1.3343568318526162</v>
      </c>
    </row>
    <row r="70" spans="2:13" x14ac:dyDescent="0.2">
      <c r="B70">
        <v>20</v>
      </c>
      <c r="C70">
        <v>340</v>
      </c>
      <c r="D70">
        <v>50000</v>
      </c>
      <c r="E70">
        <v>8</v>
      </c>
      <c r="F70" s="2">
        <f>F10/F22</f>
        <v>1.2500000000000002</v>
      </c>
      <c r="G70" s="2">
        <f t="shared" ref="G70:K70" si="127">G10/G22</f>
        <v>1.1796602787456445</v>
      </c>
      <c r="H70" s="2">
        <f t="shared" si="127"/>
        <v>2.2986949268962809</v>
      </c>
      <c r="I70" s="2">
        <f t="shared" si="127"/>
        <v>6.475298126064736</v>
      </c>
      <c r="J70" s="2">
        <f t="shared" si="127"/>
        <v>0.15181058495821725</v>
      </c>
      <c r="K70" s="2">
        <f t="shared" si="127"/>
        <v>2.0697861157748738</v>
      </c>
    </row>
    <row r="71" spans="2:13" x14ac:dyDescent="0.2">
      <c r="B71">
        <v>30</v>
      </c>
      <c r="C71">
        <v>510</v>
      </c>
      <c r="D71">
        <v>50000</v>
      </c>
      <c r="E71">
        <v>8</v>
      </c>
      <c r="F71" s="2">
        <f t="shared" ref="F71:K73" si="128">F11/F23</f>
        <v>0.85365853658536583</v>
      </c>
      <c r="G71" s="2">
        <f t="shared" si="128"/>
        <v>1.1587520907570359</v>
      </c>
      <c r="H71" s="2">
        <f t="shared" si="128"/>
        <v>2.4713150103736861</v>
      </c>
      <c r="I71" s="2">
        <f t="shared" si="128"/>
        <v>4.4240134340890016</v>
      </c>
      <c r="J71" s="2">
        <f t="shared" si="128"/>
        <v>7.7389984825493183E-2</v>
      </c>
      <c r="K71" s="2">
        <f t="shared" si="128"/>
        <v>2.1511671114414077</v>
      </c>
    </row>
    <row r="72" spans="2:13" x14ac:dyDescent="0.2">
      <c r="B72">
        <v>40</v>
      </c>
      <c r="C72">
        <v>680</v>
      </c>
      <c r="D72">
        <v>50000</v>
      </c>
      <c r="E72">
        <v>8</v>
      </c>
      <c r="F72" s="2">
        <f t="shared" si="128"/>
        <v>0.97727272727272718</v>
      </c>
      <c r="G72" s="2">
        <f t="shared" si="128"/>
        <v>1.2532160981942639</v>
      </c>
      <c r="H72" s="2">
        <f t="shared" si="128"/>
        <v>2.2987516072852747</v>
      </c>
      <c r="I72" s="2">
        <f t="shared" si="128"/>
        <v>4.8967075532601676</v>
      </c>
      <c r="J72" s="2">
        <f t="shared" si="128"/>
        <v>3.5266191929467616E-2</v>
      </c>
      <c r="K72" s="2">
        <f t="shared" si="128"/>
        <v>2.0523295070898042</v>
      </c>
    </row>
    <row r="73" spans="2:13" x14ac:dyDescent="0.2">
      <c r="B73">
        <v>50</v>
      </c>
      <c r="C73">
        <v>850</v>
      </c>
      <c r="D73">
        <v>50000</v>
      </c>
      <c r="E73">
        <v>8</v>
      </c>
      <c r="F73" s="2">
        <f t="shared" si="128"/>
        <v>1.5344827586206897</v>
      </c>
      <c r="G73" s="2">
        <f t="shared" si="128"/>
        <v>1.1717051705170518</v>
      </c>
      <c r="H73" s="2">
        <f t="shared" si="128"/>
        <v>2.3993252840909092</v>
      </c>
      <c r="I73" s="2">
        <f t="shared" si="128"/>
        <v>5.3478503629257395</v>
      </c>
      <c r="J73" s="2">
        <f t="shared" si="128"/>
        <v>5.0881612090680095E-2</v>
      </c>
      <c r="K73" s="2">
        <f t="shared" si="128"/>
        <v>2.1253106710494669</v>
      </c>
    </row>
    <row r="74" spans="2:13" x14ac:dyDescent="0.2">
      <c r="B74">
        <v>20</v>
      </c>
      <c r="C74">
        <v>340</v>
      </c>
      <c r="D74">
        <v>50000</v>
      </c>
      <c r="E74">
        <v>16</v>
      </c>
      <c r="F74" s="2">
        <f>F10/F26</f>
        <v>1.2500000000000002</v>
      </c>
      <c r="G74" s="2">
        <f t="shared" ref="G74:K74" si="129">G10/G26</f>
        <v>1.1450010568590148</v>
      </c>
      <c r="H74" s="2">
        <f t="shared" si="129"/>
        <v>4.126232973226867</v>
      </c>
      <c r="I74" s="2">
        <f t="shared" si="129"/>
        <v>5.1434370771312592</v>
      </c>
      <c r="J74" s="2">
        <f t="shared" si="129"/>
        <v>0.10390848427073404</v>
      </c>
      <c r="K74" s="2">
        <f t="shared" si="129"/>
        <v>3.0040259923718038</v>
      </c>
    </row>
    <row r="75" spans="2:13" x14ac:dyDescent="0.2">
      <c r="B75">
        <v>30</v>
      </c>
      <c r="C75">
        <v>510</v>
      </c>
      <c r="D75">
        <v>50000</v>
      </c>
      <c r="E75">
        <v>16</v>
      </c>
      <c r="F75" s="2">
        <f t="shared" ref="F75:K77" si="130">F11/F27</f>
        <v>1.0606060606060606</v>
      </c>
      <c r="G75" s="2">
        <f t="shared" si="130"/>
        <v>1.1061437001041305</v>
      </c>
      <c r="H75" s="2">
        <f t="shared" si="130"/>
        <v>3.627938811128983</v>
      </c>
      <c r="I75" s="2">
        <f t="shared" si="130"/>
        <v>5.3168516649848643</v>
      </c>
      <c r="J75" s="2">
        <f t="shared" si="130"/>
        <v>0.12128418549346018</v>
      </c>
      <c r="K75" s="2">
        <f t="shared" si="130"/>
        <v>2.7992263566232225</v>
      </c>
    </row>
    <row r="76" spans="2:13" x14ac:dyDescent="0.2">
      <c r="B76">
        <v>40</v>
      </c>
      <c r="C76">
        <v>680</v>
      </c>
      <c r="D76">
        <v>50000</v>
      </c>
      <c r="E76">
        <v>16</v>
      </c>
      <c r="F76" s="2">
        <f t="shared" si="130"/>
        <v>0.97727272727272718</v>
      </c>
      <c r="G76" s="2">
        <f t="shared" si="130"/>
        <v>1.1390795966530787</v>
      </c>
      <c r="H76" s="2">
        <f t="shared" si="130"/>
        <v>3.7761824550145717</v>
      </c>
      <c r="I76" s="2">
        <f t="shared" si="130"/>
        <v>8.3719646799116987</v>
      </c>
      <c r="J76" s="2">
        <f t="shared" si="130"/>
        <v>9.0829694323144097E-2</v>
      </c>
      <c r="K76" s="2">
        <f t="shared" si="130"/>
        <v>2.9271698567473217</v>
      </c>
    </row>
    <row r="77" spans="2:13" x14ac:dyDescent="0.2">
      <c r="B77">
        <v>50</v>
      </c>
      <c r="C77">
        <v>850</v>
      </c>
      <c r="D77">
        <v>50000</v>
      </c>
      <c r="E77">
        <v>16</v>
      </c>
      <c r="F77" s="2">
        <f t="shared" si="130"/>
        <v>1.5084745762711864</v>
      </c>
      <c r="G77" s="2">
        <f t="shared" si="130"/>
        <v>1.1287409919457398</v>
      </c>
      <c r="H77" s="2">
        <f t="shared" si="130"/>
        <v>3.9121013718154285</v>
      </c>
      <c r="I77" s="2">
        <f t="shared" si="130"/>
        <v>6.7689045936395766</v>
      </c>
      <c r="J77" s="2">
        <f t="shared" si="130"/>
        <v>5.5739514348785872E-2</v>
      </c>
      <c r="K77" s="2">
        <f t="shared" si="130"/>
        <v>2.9541427536635649</v>
      </c>
    </row>
    <row r="78" spans="2:13" x14ac:dyDescent="0.2">
      <c r="B78">
        <v>20</v>
      </c>
      <c r="C78">
        <v>340</v>
      </c>
      <c r="D78">
        <v>50000</v>
      </c>
      <c r="E78">
        <v>20</v>
      </c>
      <c r="F78" s="2">
        <f>F10/F30</f>
        <v>1.4285714285714286</v>
      </c>
      <c r="G78" s="2">
        <f t="shared" ref="G78:K78" si="131">G10/G30</f>
        <v>1.0450467830616379</v>
      </c>
      <c r="H78" s="2">
        <f t="shared" si="131"/>
        <v>4.6789613848202398</v>
      </c>
      <c r="I78" s="2">
        <f t="shared" si="131"/>
        <v>3.7374631268436578</v>
      </c>
      <c r="J78" s="2">
        <f t="shared" si="131"/>
        <v>0.13440197287299629</v>
      </c>
      <c r="K78" s="2">
        <f t="shared" si="131"/>
        <v>3.1221141493852085</v>
      </c>
    </row>
    <row r="79" spans="2:13" x14ac:dyDescent="0.2">
      <c r="B79">
        <v>30</v>
      </c>
      <c r="C79">
        <v>510</v>
      </c>
      <c r="D79">
        <v>50000</v>
      </c>
      <c r="E79">
        <v>20</v>
      </c>
      <c r="F79" s="2">
        <f t="shared" ref="F79:K81" si="132">F11/F31</f>
        <v>0.97222222222222232</v>
      </c>
      <c r="G79" s="2">
        <f t="shared" si="132"/>
        <v>1.0230497592295345</v>
      </c>
      <c r="H79" s="2">
        <f t="shared" si="132"/>
        <v>4.5339149773329916</v>
      </c>
      <c r="I79" s="2">
        <f t="shared" si="132"/>
        <v>7.3486750348675036</v>
      </c>
      <c r="J79" s="2">
        <f t="shared" si="132"/>
        <v>9.366391184573003E-2</v>
      </c>
      <c r="K79" s="2">
        <f t="shared" si="132"/>
        <v>3.1208527321734865</v>
      </c>
    </row>
    <row r="80" spans="2:13" x14ac:dyDescent="0.2">
      <c r="B80">
        <v>40</v>
      </c>
      <c r="C80">
        <v>680</v>
      </c>
      <c r="D80">
        <v>50000</v>
      </c>
      <c r="E80">
        <v>20</v>
      </c>
      <c r="F80" s="2">
        <f t="shared" si="132"/>
        <v>1.1025641025641026</v>
      </c>
      <c r="G80" s="2">
        <f t="shared" si="132"/>
        <v>1.0280278826604705</v>
      </c>
      <c r="H80" s="2">
        <f t="shared" si="132"/>
        <v>4.595633216191592</v>
      </c>
      <c r="I80" s="2">
        <f t="shared" si="132"/>
        <v>7.3355899419729198</v>
      </c>
      <c r="J80" s="2">
        <f t="shared" si="132"/>
        <v>8.3870967741935476E-2</v>
      </c>
      <c r="K80" s="2">
        <f t="shared" si="132"/>
        <v>3.1689752755436404</v>
      </c>
    </row>
    <row r="81" spans="2:13" x14ac:dyDescent="0.2">
      <c r="B81">
        <v>50</v>
      </c>
      <c r="C81">
        <v>850</v>
      </c>
      <c r="D81">
        <v>50000</v>
      </c>
      <c r="E81">
        <v>20</v>
      </c>
      <c r="F81" s="2">
        <f t="shared" si="132"/>
        <v>1.2535211267605633</v>
      </c>
      <c r="G81" s="2">
        <f t="shared" si="132"/>
        <v>1.0250615953187558</v>
      </c>
      <c r="H81" s="2">
        <f t="shared" si="132"/>
        <v>4.4765557311044288</v>
      </c>
      <c r="I81" s="2">
        <f t="shared" si="132"/>
        <v>6.7166900420757356</v>
      </c>
      <c r="J81" s="2">
        <f t="shared" si="132"/>
        <v>7.1631205673758871E-2</v>
      </c>
      <c r="K81" s="2">
        <f t="shared" si="132"/>
        <v>3.1125722840285324</v>
      </c>
    </row>
    <row r="83" spans="2:13" x14ac:dyDescent="0.2">
      <c r="B83" t="s">
        <v>56</v>
      </c>
      <c r="C83" t="s">
        <v>27</v>
      </c>
      <c r="D83" t="s">
        <v>28</v>
      </c>
      <c r="E83" t="s">
        <v>38</v>
      </c>
      <c r="F83" t="s">
        <v>29</v>
      </c>
      <c r="G83" s="3" t="s">
        <v>30</v>
      </c>
      <c r="H83" t="s">
        <v>31</v>
      </c>
      <c r="I83" t="s">
        <v>32</v>
      </c>
      <c r="J83" t="s">
        <v>33</v>
      </c>
      <c r="K83" t="s">
        <v>34</v>
      </c>
      <c r="M83" t="s">
        <v>39</v>
      </c>
    </row>
    <row r="84" spans="2:13" x14ac:dyDescent="0.2">
      <c r="B84">
        <v>20</v>
      </c>
      <c r="C84">
        <v>340</v>
      </c>
      <c r="D84">
        <v>50000</v>
      </c>
      <c r="E84">
        <v>2</v>
      </c>
      <c r="F84" s="2">
        <f>F10/$K10</f>
        <v>3.5268392466671371E-4</v>
      </c>
      <c r="G84" s="2">
        <f t="shared" ref="G84:K84" si="133">G10/$K10</f>
        <v>0.12736592132797253</v>
      </c>
      <c r="H84" s="2">
        <f t="shared" si="133"/>
        <v>0.82619736192424353</v>
      </c>
      <c r="I84" s="2">
        <f t="shared" si="133"/>
        <v>4.4685053255272625E-2</v>
      </c>
      <c r="J84" s="2">
        <f t="shared" si="133"/>
        <v>1.2814182596223931E-3</v>
      </c>
      <c r="K84" s="2">
        <f t="shared" si="133"/>
        <v>1</v>
      </c>
      <c r="M84" t="s">
        <v>57</v>
      </c>
    </row>
    <row r="85" spans="2:13" x14ac:dyDescent="0.2">
      <c r="B85">
        <v>30</v>
      </c>
      <c r="C85">
        <v>510</v>
      </c>
      <c r="D85">
        <v>50000</v>
      </c>
      <c r="E85">
        <v>2</v>
      </c>
      <c r="F85" s="2">
        <f t="shared" ref="F85:K100" si="134">F11/$K11</f>
        <v>2.7480724234858121E-4</v>
      </c>
      <c r="G85" s="2">
        <f t="shared" si="134"/>
        <v>0.12510795998806551</v>
      </c>
      <c r="H85" s="2">
        <f t="shared" si="134"/>
        <v>0.83236758216736551</v>
      </c>
      <c r="I85" s="2">
        <f t="shared" si="134"/>
        <v>4.1370267426704986E-2</v>
      </c>
      <c r="J85" s="2">
        <f t="shared" si="134"/>
        <v>8.0086682055872244E-4</v>
      </c>
      <c r="K85" s="2">
        <f t="shared" si="134"/>
        <v>1</v>
      </c>
    </row>
    <row r="86" spans="2:13" x14ac:dyDescent="0.2">
      <c r="B86">
        <v>40</v>
      </c>
      <c r="C86">
        <v>680</v>
      </c>
      <c r="D86">
        <v>50000</v>
      </c>
      <c r="E86">
        <v>2</v>
      </c>
      <c r="F86" s="2">
        <f t="shared" si="134"/>
        <v>2.5262613681761566E-4</v>
      </c>
      <c r="G86" s="2">
        <f t="shared" si="134"/>
        <v>0.12476793645571405</v>
      </c>
      <c r="H86" s="2">
        <f t="shared" si="134"/>
        <v>0.82974760886423993</v>
      </c>
      <c r="I86" s="2">
        <f t="shared" si="134"/>
        <v>4.4562075529339877E-2</v>
      </c>
      <c r="J86" s="2">
        <f t="shared" si="134"/>
        <v>6.1100274951237277E-4</v>
      </c>
      <c r="K86" s="2">
        <f t="shared" si="134"/>
        <v>1</v>
      </c>
    </row>
    <row r="87" spans="2:13" x14ac:dyDescent="0.2">
      <c r="B87">
        <v>50</v>
      </c>
      <c r="C87">
        <v>850</v>
      </c>
      <c r="D87">
        <v>50000</v>
      </c>
      <c r="E87">
        <v>2</v>
      </c>
      <c r="F87" s="2">
        <f t="shared" si="134"/>
        <v>4.1966879173111019E-4</v>
      </c>
      <c r="G87" s="2">
        <f t="shared" si="134"/>
        <v>0.12555641480251989</v>
      </c>
      <c r="H87" s="2">
        <f t="shared" si="134"/>
        <v>0.82834603342261115</v>
      </c>
      <c r="I87" s="2">
        <f t="shared" si="134"/>
        <v>4.5163906597759249E-2</v>
      </c>
      <c r="J87" s="2">
        <f t="shared" si="134"/>
        <v>4.7625334791957444E-4</v>
      </c>
      <c r="K87" s="2">
        <f t="shared" si="134"/>
        <v>1</v>
      </c>
    </row>
    <row r="88" spans="2:13" x14ac:dyDescent="0.2">
      <c r="B88">
        <v>20</v>
      </c>
      <c r="C88">
        <v>340</v>
      </c>
      <c r="D88">
        <v>50000</v>
      </c>
      <c r="E88">
        <v>4</v>
      </c>
      <c r="F88" s="2">
        <f t="shared" si="134"/>
        <v>3.7900539795566784E-4</v>
      </c>
      <c r="G88" s="2">
        <f t="shared" si="134"/>
        <v>0.1087630642012174</v>
      </c>
      <c r="H88" s="2">
        <f t="shared" si="134"/>
        <v>0.84376938095784992</v>
      </c>
      <c r="I88" s="2">
        <f t="shared" si="134"/>
        <v>2.1982313081428732E-2</v>
      </c>
      <c r="J88" s="2">
        <f t="shared" si="134"/>
        <v>2.5002871253014813E-2</v>
      </c>
      <c r="K88" s="2">
        <f t="shared" si="134"/>
        <v>1</v>
      </c>
    </row>
    <row r="89" spans="2:13" x14ac:dyDescent="0.2">
      <c r="B89">
        <v>30</v>
      </c>
      <c r="C89">
        <v>510</v>
      </c>
      <c r="D89">
        <v>50000</v>
      </c>
      <c r="E89">
        <v>4</v>
      </c>
      <c r="F89" s="2">
        <f t="shared" si="134"/>
        <v>3.1001984126984125E-4</v>
      </c>
      <c r="G89" s="2">
        <f t="shared" si="134"/>
        <v>0.11125062003968254</v>
      </c>
      <c r="H89" s="2">
        <f t="shared" si="134"/>
        <v>0.84377325148809523</v>
      </c>
      <c r="I89" s="2">
        <f t="shared" si="134"/>
        <v>2.2530691964285716E-2</v>
      </c>
      <c r="J89" s="2">
        <f t="shared" si="134"/>
        <v>2.20734126984127E-2</v>
      </c>
      <c r="K89" s="2">
        <f t="shared" si="134"/>
        <v>1</v>
      </c>
    </row>
    <row r="90" spans="2:13" x14ac:dyDescent="0.2">
      <c r="B90">
        <v>40</v>
      </c>
      <c r="C90">
        <v>680</v>
      </c>
      <c r="D90">
        <v>50000</v>
      </c>
      <c r="E90">
        <v>4</v>
      </c>
      <c r="F90" s="2">
        <f t="shared" si="134"/>
        <v>2.4526471867021928E-4</v>
      </c>
      <c r="G90" s="2">
        <f t="shared" si="134"/>
        <v>0.10584287450250281</v>
      </c>
      <c r="H90" s="2">
        <f t="shared" si="134"/>
        <v>0.84249545702850637</v>
      </c>
      <c r="I90" s="2">
        <f t="shared" si="134"/>
        <v>2.6031505367952817E-2</v>
      </c>
      <c r="J90" s="2">
        <f t="shared" si="134"/>
        <v>2.5340304797154926E-2</v>
      </c>
      <c r="K90" s="2">
        <f t="shared" si="134"/>
        <v>1</v>
      </c>
    </row>
    <row r="91" spans="2:13" x14ac:dyDescent="0.2">
      <c r="B91">
        <v>50</v>
      </c>
      <c r="C91">
        <v>850</v>
      </c>
      <c r="D91">
        <v>50000</v>
      </c>
      <c r="E91">
        <v>4</v>
      </c>
      <c r="F91" s="2">
        <f t="shared" si="134"/>
        <v>5.0980943674847057E-4</v>
      </c>
      <c r="G91" s="2">
        <f t="shared" si="134"/>
        <v>0.10700724280992899</v>
      </c>
      <c r="H91" s="2">
        <f t="shared" si="134"/>
        <v>0.85130265100907121</v>
      </c>
      <c r="I91" s="2">
        <f t="shared" si="134"/>
        <v>1.8502566626819494E-2</v>
      </c>
      <c r="J91" s="2">
        <f t="shared" si="134"/>
        <v>2.26337810280571E-2</v>
      </c>
      <c r="K91" s="2">
        <f t="shared" si="134"/>
        <v>1</v>
      </c>
    </row>
    <row r="92" spans="2:13" x14ac:dyDescent="0.2">
      <c r="B92">
        <v>20</v>
      </c>
      <c r="C92">
        <v>340</v>
      </c>
      <c r="D92">
        <v>50000</v>
      </c>
      <c r="E92">
        <v>8</v>
      </c>
      <c r="F92" s="2">
        <f t="shared" si="134"/>
        <v>4.5595476928688675E-4</v>
      </c>
      <c r="G92" s="2">
        <f t="shared" si="134"/>
        <v>0.14608790807951852</v>
      </c>
      <c r="H92" s="2">
        <f t="shared" si="134"/>
        <v>0.80501854216061774</v>
      </c>
      <c r="I92" s="2">
        <f t="shared" si="134"/>
        <v>2.2098607818104445E-2</v>
      </c>
      <c r="J92" s="2">
        <f t="shared" si="134"/>
        <v>2.6217399233995985E-2</v>
      </c>
      <c r="K92" s="2">
        <f t="shared" si="134"/>
        <v>1</v>
      </c>
    </row>
    <row r="93" spans="2:13" x14ac:dyDescent="0.2">
      <c r="B93">
        <v>30</v>
      </c>
      <c r="C93">
        <v>510</v>
      </c>
      <c r="D93">
        <v>50000</v>
      </c>
      <c r="E93">
        <v>8</v>
      </c>
      <c r="F93" s="2">
        <f t="shared" si="134"/>
        <v>3.6331208508108467E-4</v>
      </c>
      <c r="G93" s="2">
        <f t="shared" si="134"/>
        <v>0.14568814611751493</v>
      </c>
      <c r="H93" s="2">
        <f t="shared" si="134"/>
        <v>0.80349219979962783</v>
      </c>
      <c r="I93" s="2">
        <f t="shared" si="134"/>
        <v>2.5707082383767659E-2</v>
      </c>
      <c r="J93" s="2">
        <f t="shared" si="134"/>
        <v>2.465017449989541E-2</v>
      </c>
      <c r="K93" s="2">
        <f t="shared" si="134"/>
        <v>1</v>
      </c>
    </row>
    <row r="94" spans="2:13" x14ac:dyDescent="0.2">
      <c r="B94">
        <v>40</v>
      </c>
      <c r="C94">
        <v>680</v>
      </c>
      <c r="D94">
        <v>50000</v>
      </c>
      <c r="E94">
        <v>8</v>
      </c>
      <c r="F94" s="2">
        <f t="shared" si="134"/>
        <v>3.5517816728065682E-4</v>
      </c>
      <c r="G94" s="2">
        <f t="shared" si="134"/>
        <v>0.16288635950638494</v>
      </c>
      <c r="H94" s="2">
        <f t="shared" si="134"/>
        <v>0.78754563626451679</v>
      </c>
      <c r="I94" s="2">
        <f t="shared" si="134"/>
        <v>2.2582723473146875E-2</v>
      </c>
      <c r="J94" s="2">
        <f t="shared" si="134"/>
        <v>2.6555762972263062E-2</v>
      </c>
      <c r="K94" s="2">
        <f t="shared" si="134"/>
        <v>1</v>
      </c>
    </row>
    <row r="95" spans="2:13" x14ac:dyDescent="0.2">
      <c r="B95">
        <v>50</v>
      </c>
      <c r="C95">
        <v>850</v>
      </c>
      <c r="D95">
        <v>50000</v>
      </c>
      <c r="E95">
        <v>8</v>
      </c>
      <c r="F95" s="2">
        <f t="shared" si="134"/>
        <v>3.5864394835527144E-4</v>
      </c>
      <c r="G95" s="2">
        <f t="shared" si="134"/>
        <v>0.14789343870334482</v>
      </c>
      <c r="H95" s="2">
        <f t="shared" si="134"/>
        <v>0.79335187375733018</v>
      </c>
      <c r="I95" s="2">
        <f t="shared" si="134"/>
        <v>2.9673067727078249E-2</v>
      </c>
      <c r="J95" s="2">
        <f t="shared" si="134"/>
        <v>2.8653763873858002E-2</v>
      </c>
      <c r="K95" s="2">
        <f t="shared" si="134"/>
        <v>1</v>
      </c>
    </row>
    <row r="96" spans="2:13" x14ac:dyDescent="0.2">
      <c r="B96">
        <v>20</v>
      </c>
      <c r="C96">
        <v>340</v>
      </c>
      <c r="D96">
        <v>50000</v>
      </c>
      <c r="E96">
        <v>16</v>
      </c>
      <c r="F96" s="2">
        <f t="shared" si="134"/>
        <v>5.8398423242572446E-4</v>
      </c>
      <c r="G96" s="2">
        <f t="shared" si="134"/>
        <v>0.22347129960824391</v>
      </c>
      <c r="H96" s="2">
        <f t="shared" si="134"/>
        <v>0.74392291408131983</v>
      </c>
      <c r="I96" s="2">
        <f t="shared" si="134"/>
        <v>1.4283281018079179E-2</v>
      </c>
      <c r="J96" s="2">
        <f t="shared" si="134"/>
        <v>1.747086162006959E-2</v>
      </c>
      <c r="K96" s="2">
        <f t="shared" si="134"/>
        <v>1</v>
      </c>
    </row>
    <row r="97" spans="2:11" x14ac:dyDescent="0.2">
      <c r="B97">
        <v>30</v>
      </c>
      <c r="C97">
        <v>510</v>
      </c>
      <c r="D97">
        <v>50000</v>
      </c>
      <c r="E97">
        <v>16</v>
      </c>
      <c r="F97" s="2">
        <f t="shared" si="134"/>
        <v>6.9249738202209238E-4</v>
      </c>
      <c r="G97" s="2">
        <f t="shared" si="134"/>
        <v>0.23225686585819003</v>
      </c>
      <c r="H97" s="2">
        <f t="shared" si="134"/>
        <v>0.72453805357565104</v>
      </c>
      <c r="I97" s="2">
        <f t="shared" si="134"/>
        <v>2.0116204438739314E-2</v>
      </c>
      <c r="J97" s="2">
        <f t="shared" si="134"/>
        <v>2.226125730500287E-2</v>
      </c>
      <c r="K97" s="2">
        <f t="shared" si="134"/>
        <v>1</v>
      </c>
    </row>
    <row r="98" spans="2:11" x14ac:dyDescent="0.2">
      <c r="B98">
        <v>40</v>
      </c>
      <c r="C98">
        <v>680</v>
      </c>
      <c r="D98">
        <v>50000</v>
      </c>
      <c r="E98">
        <v>16</v>
      </c>
      <c r="F98" s="2">
        <f t="shared" si="134"/>
        <v>5.3052956496575676E-4</v>
      </c>
      <c r="G98" s="2">
        <f t="shared" si="134"/>
        <v>0.20432622745249351</v>
      </c>
      <c r="H98" s="2">
        <f t="shared" si="134"/>
        <v>0.74080013504388931</v>
      </c>
      <c r="I98" s="2">
        <f t="shared" si="134"/>
        <v>1.867705218481721E-2</v>
      </c>
      <c r="J98" s="2">
        <f t="shared" si="134"/>
        <v>3.5557538342818558E-2</v>
      </c>
      <c r="K98" s="2">
        <f t="shared" si="134"/>
        <v>1</v>
      </c>
    </row>
    <row r="99" spans="2:11" x14ac:dyDescent="0.2">
      <c r="B99">
        <v>50</v>
      </c>
      <c r="C99">
        <v>850</v>
      </c>
      <c r="D99">
        <v>50000</v>
      </c>
      <c r="E99">
        <v>16</v>
      </c>
      <c r="F99" s="2">
        <f t="shared" si="134"/>
        <v>5.8125551190571631E-4</v>
      </c>
      <c r="G99" s="2">
        <f t="shared" si="134"/>
        <v>0.22774192255271383</v>
      </c>
      <c r="H99" s="2">
        <f t="shared" si="134"/>
        <v>0.73374488896015388</v>
      </c>
      <c r="I99" s="2">
        <f t="shared" si="134"/>
        <v>1.7948769341778241E-2</v>
      </c>
      <c r="J99" s="2">
        <f t="shared" si="134"/>
        <v>1.9892968812635293E-2</v>
      </c>
      <c r="K99" s="2">
        <f t="shared" si="134"/>
        <v>1</v>
      </c>
    </row>
    <row r="100" spans="2:11" x14ac:dyDescent="0.2">
      <c r="B100">
        <v>20</v>
      </c>
      <c r="C100">
        <v>340</v>
      </c>
      <c r="D100">
        <v>50000</v>
      </c>
      <c r="E100">
        <v>20</v>
      </c>
      <c r="F100" s="2">
        <f t="shared" si="134"/>
        <v>8.4757734143240564E-4</v>
      </c>
      <c r="G100" s="2">
        <f t="shared" si="134"/>
        <v>0.33415736685972597</v>
      </c>
      <c r="H100" s="2">
        <f t="shared" si="134"/>
        <v>0.60149738663653063</v>
      </c>
      <c r="I100" s="2">
        <f t="shared" si="134"/>
        <v>2.6098318971606159E-2</v>
      </c>
      <c r="J100" s="2">
        <f t="shared" si="134"/>
        <v>3.7046192965108068E-2</v>
      </c>
      <c r="K100" s="2">
        <f t="shared" si="134"/>
        <v>1</v>
      </c>
    </row>
    <row r="101" spans="2:11" x14ac:dyDescent="0.2">
      <c r="B101">
        <v>30</v>
      </c>
      <c r="C101">
        <v>510</v>
      </c>
      <c r="D101">
        <v>50000</v>
      </c>
      <c r="E101">
        <v>20</v>
      </c>
      <c r="F101" s="2">
        <f t="shared" ref="F101:K103" si="135">F27/$K27</f>
        <v>7.2529066572891716E-4</v>
      </c>
      <c r="G101" s="2">
        <f t="shared" si="135"/>
        <v>0.31660036484318332</v>
      </c>
      <c r="H101" s="2">
        <f t="shared" si="135"/>
        <v>0.64223389525044505</v>
      </c>
      <c r="I101" s="2">
        <f t="shared" si="135"/>
        <v>2.1780698476889602E-2</v>
      </c>
      <c r="J101" s="2">
        <f t="shared" si="135"/>
        <v>1.8483922723576341E-2</v>
      </c>
      <c r="K101" s="2">
        <f t="shared" si="135"/>
        <v>1</v>
      </c>
    </row>
    <row r="102" spans="2:11" x14ac:dyDescent="0.2">
      <c r="B102">
        <v>40</v>
      </c>
      <c r="C102">
        <v>680</v>
      </c>
      <c r="D102">
        <v>50000</v>
      </c>
      <c r="E102">
        <v>20</v>
      </c>
      <c r="F102" s="2">
        <f t="shared" si="135"/>
        <v>7.5667681301484129E-4</v>
      </c>
      <c r="G102" s="2">
        <f t="shared" si="135"/>
        <v>0.32062460231474316</v>
      </c>
      <c r="H102" s="2">
        <f t="shared" si="135"/>
        <v>0.64319248826291087</v>
      </c>
      <c r="I102" s="2">
        <f t="shared" si="135"/>
        <v>1.5580663467987413E-2</v>
      </c>
      <c r="J102" s="2">
        <f t="shared" si="135"/>
        <v>1.9690794338681664E-2</v>
      </c>
      <c r="K102" s="2">
        <f t="shared" si="135"/>
        <v>1</v>
      </c>
    </row>
    <row r="103" spans="2:11" x14ac:dyDescent="0.2">
      <c r="B103">
        <v>50</v>
      </c>
      <c r="C103">
        <v>850</v>
      </c>
      <c r="D103">
        <v>50000</v>
      </c>
      <c r="E103">
        <v>20</v>
      </c>
      <c r="F103" s="2">
        <f t="shared" si="135"/>
        <v>8.2186437844765142E-4</v>
      </c>
      <c r="G103" s="2">
        <f t="shared" si="135"/>
        <v>0.32860645233186603</v>
      </c>
      <c r="H103" s="2">
        <f t="shared" si="135"/>
        <v>0.62550844152226004</v>
      </c>
      <c r="I103" s="2">
        <f t="shared" si="135"/>
        <v>1.9710815178024182E-2</v>
      </c>
      <c r="J103" s="2">
        <f t="shared" si="135"/>
        <v>2.5240987351646517E-2</v>
      </c>
      <c r="K103" s="2">
        <f t="shared" si="135"/>
        <v>1</v>
      </c>
    </row>
    <row r="104" spans="2:11" x14ac:dyDescent="0.2">
      <c r="F104" t="s">
        <v>58</v>
      </c>
      <c r="G104" s="4" t="s">
        <v>59</v>
      </c>
      <c r="H104" s="4" t="s">
        <v>60</v>
      </c>
      <c r="I104" t="s">
        <v>58</v>
      </c>
      <c r="J104" t="s">
        <v>58</v>
      </c>
    </row>
  </sheetData>
  <conditionalFormatting sqref="H14:H2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K2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5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:K7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3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K3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K3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5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:K8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:K7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K7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:K7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K8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:K8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J10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:J10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:J10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J9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J9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:J10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0:J10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J10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4:J10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J10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:J10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J10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K3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5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5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5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5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5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5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5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5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5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5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J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J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J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R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P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A6F7-2FFC-4CF8-B76C-0389E6ECBA2A}">
  <dimension ref="B1:AC105"/>
  <sheetViews>
    <sheetView topLeftCell="A83" workbookViewId="0">
      <selection activeCell="C1" sqref="C1:K1"/>
    </sheetView>
  </sheetViews>
  <sheetFormatPr baseColWidth="10" defaultColWidth="8.83203125" defaultRowHeight="15" x14ac:dyDescent="0.2"/>
  <cols>
    <col min="1" max="1" width="13.6640625" customWidth="1"/>
    <col min="2" max="2" width="29" bestFit="1" customWidth="1"/>
    <col min="3" max="3" width="9.83203125" bestFit="1" customWidth="1"/>
    <col min="4" max="4" width="12.1640625" customWidth="1"/>
    <col min="5" max="5" width="12.83203125" customWidth="1"/>
    <col min="6" max="6" width="13" bestFit="1" customWidth="1"/>
    <col min="7" max="7" width="19.6640625" bestFit="1" customWidth="1"/>
    <col min="8" max="8" width="19.1640625" bestFit="1" customWidth="1"/>
    <col min="9" max="9" width="15.83203125" customWidth="1"/>
    <col min="10" max="10" width="13.5" bestFit="1" customWidth="1"/>
    <col min="13" max="13" width="11.83203125" customWidth="1"/>
    <col min="14" max="14" width="12.5" bestFit="1" customWidth="1"/>
    <col min="15" max="15" width="12.83203125" bestFit="1" customWidth="1"/>
    <col min="16" max="16" width="13.5" bestFit="1" customWidth="1"/>
    <col min="17" max="17" width="11.6640625" bestFit="1" customWidth="1"/>
    <col min="18" max="18" width="11.1640625" bestFit="1" customWidth="1"/>
    <col min="24" max="24" width="12" bestFit="1" customWidth="1"/>
    <col min="25" max="25" width="12.5" bestFit="1" customWidth="1"/>
    <col min="26" max="26" width="12.83203125" bestFit="1" customWidth="1"/>
    <col min="27" max="27" width="13.5" bestFit="1" customWidth="1"/>
    <col min="28" max="28" width="11.6640625" bestFit="1" customWidth="1"/>
    <col min="29" max="29" width="11.1640625" bestFit="1" customWidth="1"/>
  </cols>
  <sheetData>
    <row r="1" spans="2:29" x14ac:dyDescent="0.2">
      <c r="B1" t="s">
        <v>26</v>
      </c>
      <c r="C1" t="s">
        <v>27</v>
      </c>
      <c r="D1" t="s">
        <v>28</v>
      </c>
      <c r="E1" t="s">
        <v>38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2:29" x14ac:dyDescent="0.2">
      <c r="B2">
        <v>20</v>
      </c>
      <c r="C2">
        <v>340</v>
      </c>
      <c r="D2">
        <v>50000</v>
      </c>
      <c r="E2">
        <v>1</v>
      </c>
      <c r="F2">
        <v>2E-3</v>
      </c>
      <c r="G2">
        <v>1.1335999999999999</v>
      </c>
      <c r="H2">
        <v>7.5452000000000004</v>
      </c>
      <c r="I2">
        <v>0</v>
      </c>
      <c r="J2">
        <v>0.42170000000000002</v>
      </c>
      <c r="K2" s="4">
        <v>9.1027000000000005</v>
      </c>
    </row>
    <row r="3" spans="2:29" x14ac:dyDescent="0.2">
      <c r="B3">
        <v>30</v>
      </c>
      <c r="C3">
        <v>510</v>
      </c>
      <c r="D3">
        <v>50000</v>
      </c>
      <c r="E3">
        <v>1</v>
      </c>
      <c r="F3">
        <v>2.8999999999999998E-3</v>
      </c>
      <c r="G3">
        <v>1.6145</v>
      </c>
      <c r="H3">
        <v>11.199299999999999</v>
      </c>
      <c r="I3">
        <v>0</v>
      </c>
      <c r="J3">
        <v>0.58389999999999997</v>
      </c>
      <c r="K3" s="4">
        <v>13.400700000000001</v>
      </c>
    </row>
    <row r="4" spans="2:29" x14ac:dyDescent="0.2">
      <c r="B4">
        <v>40</v>
      </c>
      <c r="C4">
        <v>680</v>
      </c>
      <c r="D4">
        <v>50000</v>
      </c>
      <c r="E4">
        <v>1</v>
      </c>
      <c r="F4">
        <v>3.2000000000000002E-3</v>
      </c>
      <c r="G4">
        <v>2.1434000000000002</v>
      </c>
      <c r="H4">
        <v>14.9597</v>
      </c>
      <c r="I4">
        <v>0</v>
      </c>
      <c r="J4">
        <v>0.84150000000000003</v>
      </c>
      <c r="K4" s="4">
        <v>17.947900000000001</v>
      </c>
    </row>
    <row r="5" spans="2:29" x14ac:dyDescent="0.2">
      <c r="B5">
        <v>50</v>
      </c>
      <c r="C5">
        <v>850</v>
      </c>
      <c r="D5">
        <v>50000</v>
      </c>
      <c r="E5">
        <v>1</v>
      </c>
      <c r="F5">
        <v>4.0000000000000001E-3</v>
      </c>
      <c r="G5">
        <v>2.6999</v>
      </c>
      <c r="H5">
        <v>18.615300000000001</v>
      </c>
      <c r="I5">
        <v>0</v>
      </c>
      <c r="J5">
        <v>0.97289999999999999</v>
      </c>
      <c r="K5" s="4">
        <v>22.292200000000001</v>
      </c>
    </row>
    <row r="9" spans="2:29" x14ac:dyDescent="0.2">
      <c r="B9" t="s">
        <v>37</v>
      </c>
      <c r="C9" t="s">
        <v>27</v>
      </c>
      <c r="D9" t="s">
        <v>28</v>
      </c>
      <c r="E9" t="s">
        <v>38</v>
      </c>
      <c r="F9" t="s">
        <v>29</v>
      </c>
      <c r="G9" t="s">
        <v>30</v>
      </c>
      <c r="H9" t="s">
        <v>31</v>
      </c>
      <c r="I9" t="s">
        <v>32</v>
      </c>
      <c r="J9" t="s">
        <v>33</v>
      </c>
      <c r="K9" t="s">
        <v>34</v>
      </c>
      <c r="M9" s="3" t="s">
        <v>39</v>
      </c>
      <c r="U9" t="s">
        <v>27</v>
      </c>
      <c r="V9" t="s">
        <v>28</v>
      </c>
      <c r="W9" t="s">
        <v>38</v>
      </c>
      <c r="X9" t="s">
        <v>29</v>
      </c>
      <c r="Y9" t="s">
        <v>30</v>
      </c>
      <c r="Z9" t="s">
        <v>31</v>
      </c>
      <c r="AA9" t="s">
        <v>32</v>
      </c>
      <c r="AB9" t="s">
        <v>33</v>
      </c>
      <c r="AC9" t="s">
        <v>34</v>
      </c>
    </row>
    <row r="10" spans="2:29" x14ac:dyDescent="0.2">
      <c r="B10">
        <v>20</v>
      </c>
      <c r="C10">
        <v>340</v>
      </c>
      <c r="D10">
        <v>50000</v>
      </c>
      <c r="E10">
        <v>1</v>
      </c>
      <c r="F10">
        <v>2.3E-3</v>
      </c>
      <c r="G10">
        <v>1.1253</v>
      </c>
      <c r="H10">
        <v>7.8293999999999997</v>
      </c>
      <c r="I10">
        <v>0.46029999999999999</v>
      </c>
      <c r="J10">
        <v>1.67E-2</v>
      </c>
      <c r="K10">
        <v>9.4349000000000007</v>
      </c>
      <c r="M10" s="3" t="s">
        <v>40</v>
      </c>
      <c r="U10">
        <v>340</v>
      </c>
      <c r="V10">
        <v>50000</v>
      </c>
      <c r="W10">
        <v>1</v>
      </c>
      <c r="X10" s="1">
        <f>'Parallel Timings'!F10/'Parallel Timings New'!F10</f>
        <v>1.3043478260869565</v>
      </c>
      <c r="Y10" s="1">
        <f>'Parallel Timings'!G10/'Parallel Timings New'!G10</f>
        <v>0.96276548475961965</v>
      </c>
      <c r="Z10" s="1">
        <f>'Parallel Timings'!H10/'Parallel Timings New'!H10</f>
        <v>0.89761667560732628</v>
      </c>
      <c r="AA10" s="1">
        <f>'Parallel Timings'!I10/'Parallel Timings New'!I10</f>
        <v>0.82576580490984142</v>
      </c>
      <c r="AB10" s="1">
        <f>'Parallel Timings'!J10/'Parallel Timings New'!J10</f>
        <v>0.65269461077844315</v>
      </c>
      <c r="AC10" s="1">
        <f>'Parallel Timings'!K10/'Parallel Timings New'!K10</f>
        <v>0.90156758418213223</v>
      </c>
    </row>
    <row r="11" spans="2:29" x14ac:dyDescent="0.2">
      <c r="B11">
        <v>30</v>
      </c>
      <c r="C11">
        <v>510</v>
      </c>
      <c r="D11">
        <v>50000</v>
      </c>
      <c r="E11">
        <v>1</v>
      </c>
      <c r="F11">
        <v>3.7000000000000002E-3</v>
      </c>
      <c r="G11">
        <v>1.6395999999999999</v>
      </c>
      <c r="H11">
        <v>12.1389</v>
      </c>
      <c r="I11">
        <v>0.63139999999999996</v>
      </c>
      <c r="J11">
        <v>9.7999999999999997E-3</v>
      </c>
      <c r="K11">
        <v>14.4244</v>
      </c>
      <c r="M11" s="3" t="s">
        <v>41</v>
      </c>
      <c r="U11">
        <v>510</v>
      </c>
      <c r="V11">
        <v>50000</v>
      </c>
      <c r="W11">
        <v>1</v>
      </c>
      <c r="X11" s="1">
        <f>'Parallel Timings'!F11/'Parallel Timings New'!F11</f>
        <v>0.94594594594594594</v>
      </c>
      <c r="Y11" s="1">
        <f>'Parallel Timings'!G11/'Parallel Timings New'!G11</f>
        <v>0.97182239570626983</v>
      </c>
      <c r="Z11" s="1">
        <f>'Parallel Timings'!H11/'Parallel Timings New'!H11</f>
        <v>0.87332460107588006</v>
      </c>
      <c r="AA11" s="1">
        <f>'Parallel Timings'!I11/'Parallel Timings New'!I11</f>
        <v>0.8344947735191639</v>
      </c>
      <c r="AB11" s="1">
        <f>'Parallel Timings'!J11/'Parallel Timings New'!J11</f>
        <v>1.0408163265306123</v>
      </c>
      <c r="AC11" s="1">
        <f>'Parallel Timings'!K11/'Parallel Timings New'!K11</f>
        <v>0.88296220293391747</v>
      </c>
    </row>
    <row r="12" spans="2:29" x14ac:dyDescent="0.2">
      <c r="B12">
        <v>40</v>
      </c>
      <c r="C12">
        <v>680</v>
      </c>
      <c r="D12">
        <v>50000</v>
      </c>
      <c r="E12">
        <v>1</v>
      </c>
      <c r="F12">
        <v>3.3999999999999998E-3</v>
      </c>
      <c r="G12">
        <v>2.1495000000000002</v>
      </c>
      <c r="H12">
        <v>15.187900000000001</v>
      </c>
      <c r="I12">
        <v>0.77159999999999995</v>
      </c>
      <c r="J12">
        <v>0.01</v>
      </c>
      <c r="K12">
        <v>18.1235</v>
      </c>
      <c r="M12" s="3" t="s">
        <v>42</v>
      </c>
      <c r="U12">
        <v>680</v>
      </c>
      <c r="V12">
        <v>50000</v>
      </c>
      <c r="W12">
        <v>1</v>
      </c>
      <c r="X12" s="1">
        <f>'Parallel Timings'!F12/'Parallel Timings New'!F12</f>
        <v>1.2647058823529413</v>
      </c>
      <c r="Y12" s="1">
        <f>'Parallel Timings'!G12/'Parallel Timings New'!G12</f>
        <v>0.98799720865317509</v>
      </c>
      <c r="Z12" s="1">
        <f>'Parallel Timings'!H12/'Parallel Timings New'!H12</f>
        <v>0.92990472678908864</v>
      </c>
      <c r="AA12" s="1">
        <f>'Parallel Timings'!I12/'Parallel Timings New'!I12</f>
        <v>0.98302229134266461</v>
      </c>
      <c r="AB12" s="1">
        <f>'Parallel Timings'!J12/'Parallel Timings New'!J12</f>
        <v>1.04</v>
      </c>
      <c r="AC12" s="1">
        <f>'Parallel Timings'!K12/'Parallel Timings New'!K12</f>
        <v>0.9391784147653599</v>
      </c>
    </row>
    <row r="13" spans="2:29" x14ac:dyDescent="0.2">
      <c r="B13">
        <v>50</v>
      </c>
      <c r="C13">
        <v>850</v>
      </c>
      <c r="D13">
        <v>50000</v>
      </c>
      <c r="E13">
        <v>1</v>
      </c>
      <c r="F13">
        <v>5.1999999999999998E-3</v>
      </c>
      <c r="G13">
        <v>2.6878000000000002</v>
      </c>
      <c r="H13">
        <v>18.7608</v>
      </c>
      <c r="I13">
        <v>1.0049999999999999</v>
      </c>
      <c r="J13">
        <v>0.01</v>
      </c>
      <c r="K13">
        <v>22.4697</v>
      </c>
      <c r="M13" t="s">
        <v>43</v>
      </c>
      <c r="U13">
        <v>850</v>
      </c>
      <c r="V13">
        <v>50000</v>
      </c>
      <c r="W13">
        <v>1</v>
      </c>
      <c r="X13" s="1">
        <f>'Parallel Timings'!F13/'Parallel Timings New'!F13</f>
        <v>1.7115384615384617</v>
      </c>
      <c r="Y13" s="1">
        <f>'Parallel Timings'!G13/'Parallel Timings New'!G13</f>
        <v>0.99066150755264526</v>
      </c>
      <c r="Z13" s="1">
        <f>'Parallel Timings'!H13/'Parallel Timings New'!H13</f>
        <v>0.93636198882776855</v>
      </c>
      <c r="AA13" s="1">
        <f>'Parallel Timings'!I13/'Parallel Timings New'!I13</f>
        <v>0.95303482587064681</v>
      </c>
      <c r="AB13" s="1">
        <f>'Parallel Timings'!J13/'Parallel Timings New'!J13</f>
        <v>1.01</v>
      </c>
      <c r="AC13" s="1">
        <f>'Parallel Timings'!K13/'Parallel Timings New'!K13</f>
        <v>0.94381322403058343</v>
      </c>
    </row>
    <row r="14" spans="2:29" x14ac:dyDescent="0.2">
      <c r="B14">
        <v>20</v>
      </c>
      <c r="C14">
        <v>340</v>
      </c>
      <c r="D14">
        <v>50000</v>
      </c>
      <c r="E14">
        <v>2</v>
      </c>
      <c r="F14">
        <v>2.3E-3</v>
      </c>
      <c r="G14">
        <v>0.99390000000000001</v>
      </c>
      <c r="H14">
        <v>9.3694000000000006</v>
      </c>
      <c r="I14">
        <v>0.19570000000000001</v>
      </c>
      <c r="J14">
        <v>0.21190000000000001</v>
      </c>
      <c r="K14">
        <v>10.774100000000001</v>
      </c>
      <c r="U14">
        <v>340</v>
      </c>
      <c r="V14">
        <v>50000</v>
      </c>
      <c r="W14">
        <v>2</v>
      </c>
      <c r="X14" s="1">
        <f>'Parallel Timings'!F14/'Parallel Timings New'!F14</f>
        <v>1.4347826086956521</v>
      </c>
      <c r="Y14" s="1">
        <f>'Parallel Timings'!G14/'Parallel Timings New'!G14</f>
        <v>0.95281215414025555</v>
      </c>
      <c r="Z14" s="1">
        <f>'Parallel Timings'!H14/'Parallel Timings New'!H14</f>
        <v>0.78411637885029983</v>
      </c>
      <c r="AA14" s="1">
        <f>'Parallel Timings'!I14/'Parallel Timings New'!I14</f>
        <v>0.97802759325498201</v>
      </c>
      <c r="AB14" s="1">
        <f>'Parallel Timings'!J14/'Parallel Timings New'!J14</f>
        <v>1.0273714016045303</v>
      </c>
      <c r="AC14" s="1">
        <f>'Parallel Timings'!K14/'Parallel Timings New'!K14</f>
        <v>0.80814174733852484</v>
      </c>
    </row>
    <row r="15" spans="2:29" x14ac:dyDescent="0.2">
      <c r="B15">
        <v>30</v>
      </c>
      <c r="C15">
        <v>510</v>
      </c>
      <c r="D15">
        <v>50000</v>
      </c>
      <c r="E15">
        <v>2</v>
      </c>
      <c r="F15">
        <v>3.2000000000000002E-3</v>
      </c>
      <c r="G15">
        <v>1.4711000000000001</v>
      </c>
      <c r="H15">
        <v>14.232200000000001</v>
      </c>
      <c r="I15">
        <v>0.28539999999999999</v>
      </c>
      <c r="J15">
        <v>0.29409999999999997</v>
      </c>
      <c r="K15">
        <v>16.286999999999999</v>
      </c>
      <c r="U15">
        <v>510</v>
      </c>
      <c r="V15">
        <v>50000</v>
      </c>
      <c r="W15">
        <v>2</v>
      </c>
      <c r="X15" s="1">
        <f>'Parallel Timings'!F15/'Parallel Timings New'!F15</f>
        <v>1.25</v>
      </c>
      <c r="Y15" s="1">
        <f>'Parallel Timings'!G15/'Parallel Timings New'!G15</f>
        <v>0.97573244510910195</v>
      </c>
      <c r="Z15" s="1">
        <f>'Parallel Timings'!H15/'Parallel Timings New'!H15</f>
        <v>0.7649344444288303</v>
      </c>
      <c r="AA15" s="1">
        <f>'Parallel Timings'!I15/'Parallel Timings New'!I15</f>
        <v>1.0185704274702174</v>
      </c>
      <c r="AB15" s="1">
        <f>'Parallel Timings'!J15/'Parallel Timings New'!J15</f>
        <v>0.9683781026861612</v>
      </c>
      <c r="AC15" s="1">
        <f>'Parallel Timings'!K15/'Parallel Timings New'!K15</f>
        <v>0.79219009025603249</v>
      </c>
    </row>
    <row r="16" spans="2:29" x14ac:dyDescent="0.2">
      <c r="B16">
        <v>40</v>
      </c>
      <c r="C16">
        <v>680</v>
      </c>
      <c r="D16">
        <v>50000</v>
      </c>
      <c r="E16">
        <v>2</v>
      </c>
      <c r="F16">
        <v>4.4000000000000003E-3</v>
      </c>
      <c r="G16">
        <v>1.9874000000000001</v>
      </c>
      <c r="H16">
        <v>17.560500000000001</v>
      </c>
      <c r="I16">
        <v>0.40160000000000001</v>
      </c>
      <c r="J16">
        <v>0.4027</v>
      </c>
      <c r="K16">
        <v>20.357600000000001</v>
      </c>
      <c r="U16">
        <v>680</v>
      </c>
      <c r="V16">
        <v>50000</v>
      </c>
      <c r="W16">
        <v>2</v>
      </c>
      <c r="X16" s="1">
        <f>'Parallel Timings'!F16/'Parallel Timings New'!F16</f>
        <v>1</v>
      </c>
      <c r="Y16" s="1">
        <f>'Parallel Timings'!G16/'Parallel Timings New'!G16</f>
        <v>0.95541914058568989</v>
      </c>
      <c r="Z16" s="1">
        <f>'Parallel Timings'!H16/'Parallel Timings New'!H16</f>
        <v>0.86069303265852337</v>
      </c>
      <c r="AA16" s="1">
        <f>'Parallel Timings'!I16/'Parallel Timings New'!I16</f>
        <v>1.1628486055776892</v>
      </c>
      <c r="AB16" s="1">
        <f>'Parallel Timings'!J16/'Parallel Timings New'!J16</f>
        <v>1.1288800595977155</v>
      </c>
      <c r="AC16" s="1">
        <f>'Parallel Timings'!K16/'Parallel Timings New'!K16</f>
        <v>0.88123354422918221</v>
      </c>
    </row>
    <row r="17" spans="2:29" x14ac:dyDescent="0.2">
      <c r="B17">
        <v>50</v>
      </c>
      <c r="C17">
        <v>850</v>
      </c>
      <c r="D17">
        <v>50000</v>
      </c>
      <c r="E17">
        <v>2</v>
      </c>
      <c r="F17">
        <v>5.0000000000000001E-3</v>
      </c>
      <c r="G17">
        <v>2.367</v>
      </c>
      <c r="H17">
        <v>22.359000000000002</v>
      </c>
      <c r="I17">
        <v>0.59489999999999998</v>
      </c>
      <c r="J17">
        <v>0.67330000000000001</v>
      </c>
      <c r="K17">
        <v>26.0002</v>
      </c>
      <c r="U17">
        <v>850</v>
      </c>
      <c r="V17">
        <v>50000</v>
      </c>
      <c r="W17">
        <v>2</v>
      </c>
      <c r="X17" s="1">
        <f>'Parallel Timings'!F17/'Parallel Timings New'!F17</f>
        <v>2.3199999999999998</v>
      </c>
      <c r="Y17" s="1">
        <f>'Parallel Timings'!G17/'Parallel Timings New'!G17</f>
        <v>1.0286438529784538</v>
      </c>
      <c r="Z17" s="1">
        <f>'Parallel Timings'!H17/'Parallel Timings New'!H17</f>
        <v>0.86632675879958854</v>
      </c>
      <c r="AA17" s="1">
        <f>'Parallel Timings'!I17/'Parallel Timings New'!I17</f>
        <v>0.70768196335518574</v>
      </c>
      <c r="AB17" s="1">
        <f>'Parallel Timings'!J17/'Parallel Timings New'!J17</f>
        <v>0.76488935095796817</v>
      </c>
      <c r="AC17" s="1">
        <f>'Parallel Timings'!K17/'Parallel Timings New'!K17</f>
        <v>0.8751317297559249</v>
      </c>
    </row>
    <row r="18" spans="2:29" x14ac:dyDescent="0.2">
      <c r="B18">
        <v>20</v>
      </c>
      <c r="C18">
        <v>340</v>
      </c>
      <c r="D18">
        <v>50000</v>
      </c>
      <c r="E18">
        <v>4</v>
      </c>
      <c r="F18">
        <v>1.8E-3</v>
      </c>
      <c r="G18">
        <v>0.98060000000000003</v>
      </c>
      <c r="H18">
        <v>6.0865</v>
      </c>
      <c r="I18">
        <v>0.15659999999999999</v>
      </c>
      <c r="J18">
        <v>0.11409999999999999</v>
      </c>
      <c r="K18">
        <v>7.3407</v>
      </c>
      <c r="U18">
        <v>340</v>
      </c>
      <c r="V18">
        <v>50000</v>
      </c>
      <c r="W18">
        <v>4</v>
      </c>
      <c r="X18" s="1">
        <f>'Parallel Timings'!F18/'Parallel Timings New'!F18</f>
        <v>1.6666666666666667</v>
      </c>
      <c r="Y18" s="1">
        <f>'Parallel Timings'!G18/'Parallel Timings New'!G18</f>
        <v>0.9802161941668367</v>
      </c>
      <c r="Z18" s="1">
        <f>'Parallel Timings'!H18/'Parallel Timings New'!H18</f>
        <v>0.87023741066294269</v>
      </c>
      <c r="AA18" s="1">
        <f>'Parallel Timings'!I18/'Parallel Timings New'!I18</f>
        <v>0.92848020434227341</v>
      </c>
      <c r="AB18" s="1">
        <f>'Parallel Timings'!J18/'Parallel Timings New'!J18</f>
        <v>1.5118317265556529</v>
      </c>
      <c r="AC18" s="1">
        <f>'Parallel Timings'!K18/'Parallel Timings New'!K18</f>
        <v>0.89631778985655319</v>
      </c>
    </row>
    <row r="19" spans="2:29" x14ac:dyDescent="0.2">
      <c r="B19">
        <v>30</v>
      </c>
      <c r="C19">
        <v>510</v>
      </c>
      <c r="D19">
        <v>50000</v>
      </c>
      <c r="E19">
        <v>4</v>
      </c>
      <c r="F19">
        <v>3.0000000000000001E-3</v>
      </c>
      <c r="G19">
        <v>1.5225</v>
      </c>
      <c r="H19">
        <v>8.4899000000000004</v>
      </c>
      <c r="I19">
        <v>0.1946</v>
      </c>
      <c r="J19">
        <v>0.20549999999999999</v>
      </c>
      <c r="K19">
        <v>10.416600000000001</v>
      </c>
      <c r="U19">
        <v>510</v>
      </c>
      <c r="V19">
        <v>50000</v>
      </c>
      <c r="W19">
        <v>4</v>
      </c>
      <c r="X19" s="1">
        <f>'Parallel Timings'!F19/'Parallel Timings New'!F19</f>
        <v>1.0999999999999999</v>
      </c>
      <c r="Y19" s="1">
        <f>'Parallel Timings'!G19/'Parallel Timings New'!G19</f>
        <v>0.86916256157635463</v>
      </c>
      <c r="Z19" s="1">
        <f>'Parallel Timings'!H19/'Parallel Timings New'!H19</f>
        <v>0.85963321122745839</v>
      </c>
      <c r="AA19" s="1">
        <f>'Parallel Timings'!I19/'Parallel Timings New'!I19</f>
        <v>1.1998972250770812</v>
      </c>
      <c r="AB19" s="1">
        <f>'Parallel Timings'!J19/'Parallel Timings New'!J19</f>
        <v>1.0895377128953772</v>
      </c>
      <c r="AC19" s="1">
        <f>'Parallel Timings'!K19/'Parallel Timings New'!K19</f>
        <v>0.87198318069235636</v>
      </c>
    </row>
    <row r="20" spans="2:29" x14ac:dyDescent="0.2">
      <c r="B20">
        <v>40</v>
      </c>
      <c r="C20">
        <v>680</v>
      </c>
      <c r="D20">
        <v>50000</v>
      </c>
      <c r="E20">
        <v>4</v>
      </c>
      <c r="F20">
        <v>3.8E-3</v>
      </c>
      <c r="G20">
        <v>2.1055000000000001</v>
      </c>
      <c r="H20">
        <v>11.4969</v>
      </c>
      <c r="I20">
        <v>0.3155</v>
      </c>
      <c r="J20">
        <v>0.36220000000000002</v>
      </c>
      <c r="K20">
        <v>14.285</v>
      </c>
      <c r="U20">
        <v>680</v>
      </c>
      <c r="V20">
        <v>50000</v>
      </c>
      <c r="W20">
        <v>4</v>
      </c>
      <c r="X20" s="1">
        <f>'Parallel Timings'!F20/'Parallel Timings New'!F20</f>
        <v>1.131578947368421</v>
      </c>
      <c r="Y20" s="1">
        <f>'Parallel Timings'!G20/'Parallel Timings New'!G20</f>
        <v>0.93659463310377578</v>
      </c>
      <c r="Z20" s="1">
        <f>'Parallel Timings'!H20/'Parallel Timings New'!H20</f>
        <v>0.82931050978959542</v>
      </c>
      <c r="AA20" s="1">
        <f>'Parallel Timings'!I20/'Parallel Timings New'!I20</f>
        <v>0.86656101426307441</v>
      </c>
      <c r="AB20" s="1">
        <f>'Parallel Timings'!J20/'Parallel Timings New'!J20</f>
        <v>0.88763114301490886</v>
      </c>
      <c r="AC20" s="1">
        <f>'Parallel Timings'!K20/'Parallel Timings New'!K20</f>
        <v>0.84750437521876099</v>
      </c>
    </row>
    <row r="21" spans="2:29" x14ac:dyDescent="0.2">
      <c r="B21">
        <v>50</v>
      </c>
      <c r="C21">
        <v>850</v>
      </c>
      <c r="D21">
        <v>50000</v>
      </c>
      <c r="E21">
        <v>4</v>
      </c>
      <c r="F21">
        <v>4.8999999999999998E-3</v>
      </c>
      <c r="G21">
        <v>2.6419000000000001</v>
      </c>
      <c r="H21">
        <v>14.2362</v>
      </c>
      <c r="I21">
        <v>0.4022</v>
      </c>
      <c r="J21">
        <v>0.41349999999999998</v>
      </c>
      <c r="K21">
        <v>17.6997</v>
      </c>
      <c r="U21">
        <v>850</v>
      </c>
      <c r="V21">
        <v>50000</v>
      </c>
      <c r="W21">
        <v>4</v>
      </c>
      <c r="X21" s="1">
        <f>'Parallel Timings'!F21/'Parallel Timings New'!F21</f>
        <v>1.1632653061224492</v>
      </c>
      <c r="Y21" s="1">
        <f>'Parallel Timings'!G21/'Parallel Timings New'!G21</f>
        <v>0.88970059426927584</v>
      </c>
      <c r="Z21" s="1">
        <f>'Parallel Timings'!H21/'Parallel Timings New'!H21</f>
        <v>0.88569281128391009</v>
      </c>
      <c r="AA21" s="1">
        <f>'Parallel Timings'!I21/'Parallel Timings New'!I21</f>
        <v>1.1725509696668324</v>
      </c>
      <c r="AB21" s="1">
        <f>'Parallel Timings'!J21/'Parallel Timings New'!J21</f>
        <v>1.1013301088270859</v>
      </c>
      <c r="AC21" s="1">
        <f>'Parallel Timings'!K21/'Parallel Timings New'!K21</f>
        <v>0.89793612321112792</v>
      </c>
    </row>
    <row r="22" spans="2:29" x14ac:dyDescent="0.2">
      <c r="B22">
        <v>20</v>
      </c>
      <c r="C22">
        <v>340</v>
      </c>
      <c r="D22">
        <v>50000</v>
      </c>
      <c r="E22">
        <v>8</v>
      </c>
      <c r="F22">
        <v>1.9E-3</v>
      </c>
      <c r="G22">
        <v>0.93479999999999996</v>
      </c>
      <c r="H22">
        <v>4.4816000000000003</v>
      </c>
      <c r="I22">
        <v>9.2799999999999994E-2</v>
      </c>
      <c r="J22">
        <v>7.7399999999999997E-2</v>
      </c>
      <c r="K22">
        <v>5.5895000000000001</v>
      </c>
      <c r="U22">
        <v>340</v>
      </c>
      <c r="V22">
        <v>50000</v>
      </c>
      <c r="W22">
        <v>8</v>
      </c>
      <c r="X22" s="1">
        <f>'Parallel Timings'!F22/'Parallel Timings New'!F22</f>
        <v>1.263157894736842</v>
      </c>
      <c r="Y22" s="1">
        <f>'Parallel Timings'!G22/'Parallel Timings New'!G22</f>
        <v>0.98245614035087725</v>
      </c>
      <c r="Z22" s="1">
        <f>'Parallel Timings'!H22/'Parallel Timings New'!H22</f>
        <v>0.68218939664405565</v>
      </c>
      <c r="AA22" s="1">
        <f>'Parallel Timings'!I22/'Parallel Timings New'!I22</f>
        <v>0.63254310344827591</v>
      </c>
      <c r="AB22" s="1">
        <f>'Parallel Timings'!J22/'Parallel Timings New'!J22</f>
        <v>0.92764857881136964</v>
      </c>
      <c r="AC22" s="1">
        <f>'Parallel Timings'!K22/'Parallel Timings New'!K22</f>
        <v>0.73525360050093924</v>
      </c>
    </row>
    <row r="23" spans="2:29" x14ac:dyDescent="0.2">
      <c r="B23">
        <v>30</v>
      </c>
      <c r="C23">
        <v>510</v>
      </c>
      <c r="D23">
        <v>50000</v>
      </c>
      <c r="E23">
        <v>8</v>
      </c>
      <c r="F23">
        <v>3.7000000000000002E-3</v>
      </c>
      <c r="G23">
        <v>1.4354</v>
      </c>
      <c r="H23">
        <v>6.3956999999999997</v>
      </c>
      <c r="I23">
        <v>0.1429</v>
      </c>
      <c r="J23">
        <v>0.1071</v>
      </c>
      <c r="K23">
        <v>8.0858000000000008</v>
      </c>
      <c r="U23">
        <v>510</v>
      </c>
      <c r="V23">
        <v>50000</v>
      </c>
      <c r="W23">
        <v>8</v>
      </c>
      <c r="X23" s="1">
        <f>'Parallel Timings'!F23/'Parallel Timings New'!F23</f>
        <v>1.1081081081081081</v>
      </c>
      <c r="Y23" s="1">
        <f>'Parallel Timings'!G23/'Parallel Timings New'!G23</f>
        <v>0.95799080395708514</v>
      </c>
      <c r="Z23" s="1">
        <f>'Parallel Timings'!H23/'Parallel Timings New'!H23</f>
        <v>0.67071626248885974</v>
      </c>
      <c r="AA23" s="1">
        <f>'Parallel Timings'!I23/'Parallel Timings New'!I23</f>
        <v>0.83344996501049684</v>
      </c>
      <c r="AB23" s="1">
        <f>'Parallel Timings'!J23/'Parallel Timings New'!J23</f>
        <v>1.2306255835667601</v>
      </c>
      <c r="AC23" s="1">
        <f>'Parallel Timings'!K23/'Parallel Timings New'!K23</f>
        <v>0.73222191990897623</v>
      </c>
    </row>
    <row r="24" spans="2:29" x14ac:dyDescent="0.2">
      <c r="B24">
        <v>40</v>
      </c>
      <c r="C24">
        <v>680</v>
      </c>
      <c r="D24">
        <v>50000</v>
      </c>
      <c r="E24">
        <v>8</v>
      </c>
      <c r="F24">
        <v>4.3E-3</v>
      </c>
      <c r="G24">
        <v>1.8966000000000001</v>
      </c>
      <c r="H24">
        <v>8.3574999999999999</v>
      </c>
      <c r="I24">
        <v>0.14940000000000001</v>
      </c>
      <c r="J24">
        <v>0.2276</v>
      </c>
      <c r="K24">
        <v>10.6365</v>
      </c>
      <c r="U24">
        <v>680</v>
      </c>
      <c r="V24">
        <v>50000</v>
      </c>
      <c r="W24">
        <v>8</v>
      </c>
      <c r="X24" s="1">
        <f>'Parallel Timings'!F24/'Parallel Timings New'!F24</f>
        <v>1.0232558139534884</v>
      </c>
      <c r="Y24" s="1">
        <f>'Parallel Timings'!G24/'Parallel Timings New'!G24</f>
        <v>0.89349362016239586</v>
      </c>
      <c r="Z24" s="1">
        <f>'Parallel Timings'!H24/'Parallel Timings New'!H24</f>
        <v>0.73513610529464557</v>
      </c>
      <c r="AA24" s="1">
        <f>'Parallel Timings'!I24/'Parallel Timings New'!I24</f>
        <v>1.036813922356091</v>
      </c>
      <c r="AB24" s="1">
        <f>'Parallel Timings'!J24/'Parallel Timings New'!J24</f>
        <v>1.2956942003514937</v>
      </c>
      <c r="AC24" s="1">
        <f>'Parallel Timings'!K24/'Parallel Timings New'!K24</f>
        <v>0.77973017439947345</v>
      </c>
    </row>
    <row r="25" spans="2:29" x14ac:dyDescent="0.2">
      <c r="B25">
        <v>50</v>
      </c>
      <c r="C25">
        <v>850</v>
      </c>
      <c r="D25">
        <v>50000</v>
      </c>
      <c r="E25">
        <v>8</v>
      </c>
      <c r="F25">
        <v>5.0000000000000001E-3</v>
      </c>
      <c r="G25">
        <v>2.3010000000000002</v>
      </c>
      <c r="H25">
        <v>10.9887</v>
      </c>
      <c r="I25">
        <v>0.20749999999999999</v>
      </c>
      <c r="J25">
        <v>0.19</v>
      </c>
      <c r="K25">
        <v>13.693300000000001</v>
      </c>
      <c r="U25">
        <v>850</v>
      </c>
      <c r="V25">
        <v>50000</v>
      </c>
      <c r="W25">
        <v>8</v>
      </c>
      <c r="X25" s="1">
        <f>'Parallel Timings'!F25/'Parallel Timings New'!F25</f>
        <v>1.1599999999999999</v>
      </c>
      <c r="Y25" s="1">
        <f>'Parallel Timings'!G25/'Parallel Timings New'!G25</f>
        <v>0.98761408083441971</v>
      </c>
      <c r="Z25" s="1">
        <f>'Parallel Timings'!H25/'Parallel Timings New'!H25</f>
        <v>0.66628445585010054</v>
      </c>
      <c r="AA25" s="1">
        <f>'Parallel Timings'!I25/'Parallel Timings New'!I25</f>
        <v>0.86313253012048197</v>
      </c>
      <c r="AB25" s="1">
        <f>'Parallel Timings'!J25/'Parallel Timings New'!J25</f>
        <v>1.0447368421052632</v>
      </c>
      <c r="AC25" s="1">
        <f>'Parallel Timings'!K25/'Parallel Timings New'!K25</f>
        <v>0.72870673979245326</v>
      </c>
    </row>
    <row r="26" spans="2:29" x14ac:dyDescent="0.2">
      <c r="B26">
        <v>20</v>
      </c>
      <c r="C26">
        <v>340</v>
      </c>
      <c r="D26">
        <v>50000</v>
      </c>
      <c r="E26">
        <v>16</v>
      </c>
      <c r="F26">
        <v>2.0999999999999999E-3</v>
      </c>
      <c r="G26">
        <v>1.0057</v>
      </c>
      <c r="H26">
        <v>4.0829000000000004</v>
      </c>
      <c r="I26">
        <v>6.4100000000000004E-2</v>
      </c>
      <c r="J26">
        <v>5.45E-2</v>
      </c>
      <c r="K26">
        <v>5.2103999999999999</v>
      </c>
      <c r="U26">
        <v>340</v>
      </c>
      <c r="V26">
        <v>50000</v>
      </c>
      <c r="W26">
        <v>16</v>
      </c>
      <c r="X26" s="1">
        <f>'Parallel Timings'!F26/'Parallel Timings New'!F26</f>
        <v>1.1428571428571428</v>
      </c>
      <c r="Y26" s="1">
        <f>'Parallel Timings'!G26/'Parallel Timings New'!G26</f>
        <v>0.94083722780153123</v>
      </c>
      <c r="Z26" s="1">
        <f>'Parallel Timings'!H26/'Parallel Timings New'!H26</f>
        <v>0.41715447353596707</v>
      </c>
      <c r="AA26" s="1">
        <f>'Parallel Timings'!I26/'Parallel Timings New'!I26</f>
        <v>1.1528861154446175</v>
      </c>
      <c r="AB26" s="1">
        <f>'Parallel Timings'!J26/'Parallel Timings New'!J26</f>
        <v>1.9247706422018347</v>
      </c>
      <c r="AC26" s="1">
        <f>'Parallel Timings'!K26/'Parallel Timings New'!K26</f>
        <v>0.5434515584216183</v>
      </c>
    </row>
    <row r="27" spans="2:29" x14ac:dyDescent="0.2">
      <c r="B27">
        <v>30</v>
      </c>
      <c r="C27">
        <v>510</v>
      </c>
      <c r="D27">
        <v>50000</v>
      </c>
      <c r="E27">
        <v>16</v>
      </c>
      <c r="F27">
        <v>2.5000000000000001E-3</v>
      </c>
      <c r="G27">
        <v>1.43</v>
      </c>
      <c r="H27">
        <v>6.3433000000000002</v>
      </c>
      <c r="I27">
        <v>7.6899999999999996E-2</v>
      </c>
      <c r="J27">
        <v>7.6899999999999996E-2</v>
      </c>
      <c r="K27">
        <v>7.9306999999999999</v>
      </c>
      <c r="U27">
        <v>510</v>
      </c>
      <c r="V27">
        <v>50000</v>
      </c>
      <c r="W27">
        <v>16</v>
      </c>
      <c r="X27" s="1">
        <f>'Parallel Timings'!F27/'Parallel Timings New'!F27</f>
        <v>1.32</v>
      </c>
      <c r="Y27" s="1">
        <f>'Parallel Timings'!G27/'Parallel Timings New'!G27</f>
        <v>1.0073426573426574</v>
      </c>
      <c r="Z27" s="1">
        <f>'Parallel Timings'!H27/'Parallel Timings New'!H27</f>
        <v>0.46065927829363262</v>
      </c>
      <c r="AA27" s="1">
        <f>'Parallel Timings'!I27/'Parallel Timings New'!I27</f>
        <v>1.2886866059817945</v>
      </c>
      <c r="AB27" s="1">
        <f>'Parallel Timings'!J27/'Parallel Timings New'!J27</f>
        <v>1.0936280884265279</v>
      </c>
      <c r="AC27" s="1">
        <f>'Parallel Timings'!K27/'Parallel Timings New'!K27</f>
        <v>0.57370723895746911</v>
      </c>
    </row>
    <row r="28" spans="2:29" x14ac:dyDescent="0.2">
      <c r="B28">
        <v>40</v>
      </c>
      <c r="C28">
        <v>680</v>
      </c>
      <c r="D28">
        <v>50000</v>
      </c>
      <c r="E28">
        <v>16</v>
      </c>
      <c r="F28">
        <v>3.8999999999999998E-3</v>
      </c>
      <c r="G28">
        <v>1.9328000000000001</v>
      </c>
      <c r="H28">
        <v>8.2269000000000005</v>
      </c>
      <c r="I28">
        <v>0.1008</v>
      </c>
      <c r="J28">
        <v>0.1008</v>
      </c>
      <c r="K28">
        <v>10.366199999999999</v>
      </c>
      <c r="M28" t="s">
        <v>45</v>
      </c>
      <c r="U28">
        <v>680</v>
      </c>
      <c r="V28">
        <v>50000</v>
      </c>
      <c r="W28">
        <v>16</v>
      </c>
      <c r="X28" s="1">
        <f>'Parallel Timings'!F28/'Parallel Timings New'!F28</f>
        <v>1.1282051282051284</v>
      </c>
      <c r="Y28" s="1">
        <f>'Parallel Timings'!G28/'Parallel Timings New'!G28</f>
        <v>0.96461092715231789</v>
      </c>
      <c r="Z28" s="1">
        <f>'Parallel Timings'!H28/'Parallel Timings New'!H28</f>
        <v>0.45461838602632826</v>
      </c>
      <c r="AA28" s="1">
        <f>'Parallel Timings'!I28/'Parallel Timings New'!I28</f>
        <v>0.89880952380952384</v>
      </c>
      <c r="AB28" s="1">
        <f>'Parallel Timings'!J28/'Parallel Timings New'!J28</f>
        <v>1.1359126984126984</v>
      </c>
      <c r="AC28" s="1">
        <f>'Parallel Timings'!K28/'Parallel Timings New'!K28</f>
        <v>0.56094808126410833</v>
      </c>
    </row>
    <row r="29" spans="2:29" x14ac:dyDescent="0.2">
      <c r="B29">
        <v>50</v>
      </c>
      <c r="C29">
        <v>850</v>
      </c>
      <c r="D29">
        <v>50000</v>
      </c>
      <c r="E29">
        <v>16</v>
      </c>
      <c r="F29">
        <v>4.7000000000000002E-3</v>
      </c>
      <c r="G29">
        <v>2.3773</v>
      </c>
      <c r="H29">
        <v>10.1798</v>
      </c>
      <c r="I29">
        <v>0.1203</v>
      </c>
      <c r="J29">
        <v>0.11890000000000001</v>
      </c>
      <c r="K29">
        <v>12.802199999999999</v>
      </c>
      <c r="M29" t="s">
        <v>61</v>
      </c>
      <c r="U29">
        <v>850</v>
      </c>
      <c r="V29">
        <v>50000</v>
      </c>
      <c r="W29">
        <v>16</v>
      </c>
      <c r="X29" s="1">
        <f>'Parallel Timings'!F29/'Parallel Timings New'!F29</f>
        <v>1.2553191489361701</v>
      </c>
      <c r="Y29" s="1">
        <f>'Parallel Timings'!G29/'Parallel Timings New'!G29</f>
        <v>0.99230219156185584</v>
      </c>
      <c r="Z29" s="1">
        <f>'Parallel Timings'!H29/'Parallel Timings New'!H29</f>
        <v>0.4411088626495609</v>
      </c>
      <c r="AA29" s="1">
        <f>'Parallel Timings'!I29/'Parallel Timings New'!I29</f>
        <v>1.1762261014131337</v>
      </c>
      <c r="AB29" s="1">
        <f>'Parallel Timings'!J29/'Parallel Timings New'!J29</f>
        <v>1.5239697224558453</v>
      </c>
      <c r="AC29" s="1">
        <f>'Parallel Timings'!K29/'Parallel Timings New'!K29</f>
        <v>0.56074737154551568</v>
      </c>
    </row>
    <row r="30" spans="2:29" x14ac:dyDescent="0.2">
      <c r="B30">
        <v>20</v>
      </c>
      <c r="C30">
        <v>340</v>
      </c>
      <c r="D30">
        <v>50000</v>
      </c>
      <c r="E30">
        <v>20</v>
      </c>
      <c r="F30">
        <v>2.2000000000000001E-3</v>
      </c>
      <c r="G30">
        <v>1.0987</v>
      </c>
      <c r="H30">
        <v>4.3103999999999996</v>
      </c>
      <c r="I30">
        <v>5.57E-2</v>
      </c>
      <c r="J30">
        <v>5.5300000000000002E-2</v>
      </c>
      <c r="K30">
        <v>5.5244999999999997</v>
      </c>
      <c r="M30" t="s">
        <v>62</v>
      </c>
      <c r="U30">
        <v>340</v>
      </c>
      <c r="V30">
        <v>50000</v>
      </c>
      <c r="W30">
        <v>20</v>
      </c>
      <c r="X30" s="1">
        <f>'Parallel Timings'!F30/'Parallel Timings New'!F30</f>
        <v>0.95454545454545447</v>
      </c>
      <c r="Y30" s="1">
        <f>'Parallel Timings'!G30/'Parallel Timings New'!G30</f>
        <v>0.94356967325020469</v>
      </c>
      <c r="Z30" s="1">
        <f>'Parallel Timings'!H30/'Parallel Timings New'!H30</f>
        <v>0.34845953971789162</v>
      </c>
      <c r="AA30" s="1">
        <f>'Parallel Timings'!I30/'Parallel Timings New'!I30</f>
        <v>1.8258527827648114</v>
      </c>
      <c r="AB30" s="1">
        <f>'Parallel Timings'!J30/'Parallel Timings New'!J30</f>
        <v>1.4665461121157324</v>
      </c>
      <c r="AC30" s="1">
        <f>'Parallel Timings'!K30/'Parallel Timings New'!K30</f>
        <v>0.49316680242555888</v>
      </c>
    </row>
    <row r="31" spans="2:29" x14ac:dyDescent="0.2">
      <c r="B31">
        <v>30</v>
      </c>
      <c r="C31">
        <v>510</v>
      </c>
      <c r="D31">
        <v>50000</v>
      </c>
      <c r="E31">
        <v>20</v>
      </c>
      <c r="F31">
        <v>6.1999999999999998E-3</v>
      </c>
      <c r="G31">
        <v>1.5818000000000001</v>
      </c>
      <c r="H31">
        <v>6.4840999999999998</v>
      </c>
      <c r="I31">
        <v>6.7199999999999996E-2</v>
      </c>
      <c r="J31">
        <v>5.7299999999999997E-2</v>
      </c>
      <c r="K31">
        <v>8.1975999999999996</v>
      </c>
      <c r="U31">
        <v>510</v>
      </c>
      <c r="V31">
        <v>50000</v>
      </c>
      <c r="W31">
        <v>20</v>
      </c>
      <c r="X31" s="1">
        <f>'Parallel Timings'!F31/'Parallel Timings New'!F31</f>
        <v>0.58064516129032262</v>
      </c>
      <c r="Y31" s="1">
        <f>'Parallel Timings'!G31/'Parallel Timings New'!G31</f>
        <v>0.98463775445694779</v>
      </c>
      <c r="Z31" s="1">
        <f>'Parallel Timings'!H31/'Parallel Timings New'!H31</f>
        <v>0.36060517265310532</v>
      </c>
      <c r="AA31" s="1">
        <f>'Parallel Timings'!I31/'Parallel Timings New'!I31</f>
        <v>1.0669642857142858</v>
      </c>
      <c r="AB31" s="1">
        <f>'Parallel Timings'!J31/'Parallel Timings New'!J31</f>
        <v>1.9005235602094241</v>
      </c>
      <c r="AC31" s="1">
        <f>'Parallel Timings'!K31/'Parallel Timings New'!K31</f>
        <v>0.49782863277056705</v>
      </c>
    </row>
    <row r="32" spans="2:29" x14ac:dyDescent="0.2">
      <c r="B32">
        <v>40</v>
      </c>
      <c r="C32">
        <v>680</v>
      </c>
      <c r="D32">
        <v>50000</v>
      </c>
      <c r="E32">
        <v>20</v>
      </c>
      <c r="F32">
        <v>4.1000000000000003E-3</v>
      </c>
      <c r="G32">
        <v>2.0783999999999998</v>
      </c>
      <c r="H32">
        <v>8.6120000000000001</v>
      </c>
      <c r="I32">
        <v>7.85E-2</v>
      </c>
      <c r="J32">
        <v>7.9500000000000001E-2</v>
      </c>
      <c r="K32">
        <v>10.8535</v>
      </c>
      <c r="U32">
        <v>680</v>
      </c>
      <c r="V32">
        <v>50000</v>
      </c>
      <c r="W32">
        <v>20</v>
      </c>
      <c r="X32" s="1">
        <f>'Parallel Timings'!F32/'Parallel Timings New'!F32</f>
        <v>0.9512195121951218</v>
      </c>
      <c r="Y32" s="1">
        <f>'Parallel Timings'!G32/'Parallel Timings New'!G32</f>
        <v>0.99393764434180143</v>
      </c>
      <c r="Z32" s="1">
        <f>'Parallel Timings'!H32/'Parallel Timings New'!H32</f>
        <v>0.35685090571295863</v>
      </c>
      <c r="AA32" s="1">
        <f>'Parallel Timings'!I32/'Parallel Timings New'!I32</f>
        <v>1.3171974522292995</v>
      </c>
      <c r="AB32" s="1">
        <f>'Parallel Timings'!J32/'Parallel Timings New'!J32</f>
        <v>1.5597484276729559</v>
      </c>
      <c r="AC32" s="1">
        <f>'Parallel Timings'!K32/'Parallel Timings New'!K32</f>
        <v>0.49488183535265118</v>
      </c>
    </row>
    <row r="33" spans="2:29" x14ac:dyDescent="0.2">
      <c r="B33">
        <v>50</v>
      </c>
      <c r="C33">
        <v>850</v>
      </c>
      <c r="D33">
        <v>50000</v>
      </c>
      <c r="E33">
        <v>20</v>
      </c>
      <c r="F33">
        <v>5.7999999999999996E-3</v>
      </c>
      <c r="G33">
        <v>2.5625</v>
      </c>
      <c r="H33">
        <v>10.6754</v>
      </c>
      <c r="I33">
        <v>9.35E-2</v>
      </c>
      <c r="J33">
        <v>0.12280000000000001</v>
      </c>
      <c r="K33">
        <v>13.4611</v>
      </c>
      <c r="U33">
        <v>850</v>
      </c>
      <c r="V33">
        <v>50000</v>
      </c>
      <c r="W33">
        <v>20</v>
      </c>
      <c r="X33" s="1">
        <f>'Parallel Timings'!F33/'Parallel Timings New'!F33</f>
        <v>1.2241379310344829</v>
      </c>
      <c r="Y33" s="1">
        <f>'Parallel Timings'!G33/'Parallel Timings New'!G33</f>
        <v>1.0136975609756098</v>
      </c>
      <c r="Z33" s="1">
        <f>'Parallel Timings'!H33/'Parallel Timings New'!H33</f>
        <v>0.3675927834085842</v>
      </c>
      <c r="AA33" s="1">
        <f>'Parallel Timings'!I33/'Parallel Timings New'!I33</f>
        <v>1.5251336898395722</v>
      </c>
      <c r="AB33" s="1">
        <f>'Parallel Timings'!J33/'Parallel Timings New'!J33</f>
        <v>1.1482084690553744</v>
      </c>
      <c r="AC33" s="1">
        <f>'Parallel Timings'!K33/'Parallel Timings New'!K33</f>
        <v>0.50615477189828462</v>
      </c>
    </row>
    <row r="34" spans="2:29" x14ac:dyDescent="0.2">
      <c r="F34" t="s">
        <v>63</v>
      </c>
      <c r="G34" t="s">
        <v>64</v>
      </c>
      <c r="H34" t="s">
        <v>65</v>
      </c>
      <c r="I34" t="s">
        <v>66</v>
      </c>
      <c r="J34" t="s">
        <v>67</v>
      </c>
      <c r="X34" t="s">
        <v>68</v>
      </c>
      <c r="Y34" t="s">
        <v>69</v>
      </c>
      <c r="Z34" t="s">
        <v>70</v>
      </c>
      <c r="AA34" t="s">
        <v>71</v>
      </c>
    </row>
    <row r="36" spans="2:29" x14ac:dyDescent="0.2">
      <c r="B36" t="s">
        <v>47</v>
      </c>
      <c r="C36" t="s">
        <v>27</v>
      </c>
      <c r="D36" t="s">
        <v>28</v>
      </c>
      <c r="E36" t="s">
        <v>38</v>
      </c>
      <c r="F36" t="s">
        <v>29</v>
      </c>
      <c r="G36" s="3" t="s">
        <v>30</v>
      </c>
      <c r="H36" t="s">
        <v>31</v>
      </c>
      <c r="I36" t="s">
        <v>32</v>
      </c>
      <c r="J36" t="s">
        <v>33</v>
      </c>
      <c r="K36" t="s">
        <v>34</v>
      </c>
      <c r="M36" t="s">
        <v>39</v>
      </c>
    </row>
    <row r="37" spans="2:29" x14ac:dyDescent="0.2">
      <c r="B37">
        <v>20</v>
      </c>
      <c r="C37">
        <v>340</v>
      </c>
      <c r="D37">
        <v>50000</v>
      </c>
      <c r="E37">
        <v>1</v>
      </c>
      <c r="F37" s="2">
        <f>F10/$C10*1000*$E10</f>
        <v>6.7647058823529418E-3</v>
      </c>
      <c r="G37" s="2">
        <f t="shared" ref="G37:K37" si="0">G10/$C10*1000*$E10</f>
        <v>3.3097058823529411</v>
      </c>
      <c r="H37" s="2">
        <f t="shared" si="0"/>
        <v>23.027647058823529</v>
      </c>
      <c r="I37" s="2">
        <f t="shared" si="0"/>
        <v>1.3538235294117646</v>
      </c>
      <c r="J37" s="2">
        <f t="shared" si="0"/>
        <v>4.9117647058823523E-2</v>
      </c>
      <c r="K37" s="2">
        <f t="shared" si="0"/>
        <v>27.749705882352945</v>
      </c>
      <c r="M37" t="s">
        <v>48</v>
      </c>
    </row>
    <row r="38" spans="2:29" x14ac:dyDescent="0.2">
      <c r="B38">
        <v>30</v>
      </c>
      <c r="C38">
        <v>510</v>
      </c>
      <c r="D38">
        <v>50000</v>
      </c>
      <c r="E38">
        <v>1</v>
      </c>
      <c r="F38" s="2">
        <f t="shared" ref="F38:K38" si="1">F11/$C11*1000*$E11</f>
        <v>7.2549019607843135E-3</v>
      </c>
      <c r="G38" s="2">
        <f>G11/$C11*1000*$E11</f>
        <v>3.2149019607843137</v>
      </c>
      <c r="H38" s="2">
        <f t="shared" si="1"/>
        <v>23.801764705882352</v>
      </c>
      <c r="I38" s="2">
        <f t="shared" si="1"/>
        <v>1.2380392156862745</v>
      </c>
      <c r="J38" s="2">
        <f t="shared" si="1"/>
        <v>1.9215686274509803E-2</v>
      </c>
      <c r="K38" s="2">
        <f t="shared" si="1"/>
        <v>28.283137254901959</v>
      </c>
      <c r="M38" t="s">
        <v>49</v>
      </c>
    </row>
    <row r="39" spans="2:29" x14ac:dyDescent="0.2">
      <c r="B39">
        <v>40</v>
      </c>
      <c r="C39">
        <v>680</v>
      </c>
      <c r="D39">
        <v>50000</v>
      </c>
      <c r="E39">
        <v>1</v>
      </c>
      <c r="F39" s="2">
        <f>F12/$C12*1000*$E12</f>
        <v>4.9999999999999992E-3</v>
      </c>
      <c r="G39" s="2">
        <f t="shared" ref="G39:K39" si="2">G12/$C12*1000*$E12</f>
        <v>3.161029411764706</v>
      </c>
      <c r="H39" s="2">
        <f t="shared" si="2"/>
        <v>22.33514705882353</v>
      </c>
      <c r="I39" s="2">
        <f t="shared" si="2"/>
        <v>1.134705882352941</v>
      </c>
      <c r="J39" s="2">
        <f t="shared" si="2"/>
        <v>1.4705882352941176E-2</v>
      </c>
      <c r="K39" s="2">
        <f t="shared" si="2"/>
        <v>26.652205882352941</v>
      </c>
      <c r="M39" t="s">
        <v>50</v>
      </c>
    </row>
    <row r="40" spans="2:29" x14ac:dyDescent="0.2">
      <c r="B40">
        <v>50</v>
      </c>
      <c r="C40">
        <v>850</v>
      </c>
      <c r="D40">
        <v>50000</v>
      </c>
      <c r="E40">
        <v>1</v>
      </c>
      <c r="F40" s="2">
        <f>F13/$C13*1000*$E13</f>
        <v>6.1176470588235297E-3</v>
      </c>
      <c r="G40" s="2">
        <f>G13/$C13*1000*$E13</f>
        <v>3.1621176470588241</v>
      </c>
      <c r="H40" s="2">
        <f>H13/$C13*1000*$E13</f>
        <v>22.071529411764704</v>
      </c>
      <c r="I40" s="2">
        <f>I13/$C13*1000*$E13</f>
        <v>1.1823529411764706</v>
      </c>
      <c r="J40" s="2">
        <f>J13/$C13*1000*$E13</f>
        <v>1.1764705882352941E-2</v>
      </c>
      <c r="K40" s="2">
        <f>K13/$C13*1000*$E13</f>
        <v>26.434941176470588</v>
      </c>
      <c r="M40" s="6" t="s">
        <v>29</v>
      </c>
      <c r="N40" s="7" t="s">
        <v>30</v>
      </c>
      <c r="O40" s="8" t="s">
        <v>31</v>
      </c>
      <c r="P40" s="8" t="s">
        <v>32</v>
      </c>
      <c r="Q40" s="8" t="s">
        <v>33</v>
      </c>
      <c r="R40" s="9" t="s">
        <v>34</v>
      </c>
    </row>
    <row r="41" spans="2:29" x14ac:dyDescent="0.2">
      <c r="B41">
        <v>20</v>
      </c>
      <c r="C41">
        <v>340</v>
      </c>
      <c r="D41">
        <v>50000</v>
      </c>
      <c r="E41">
        <v>2</v>
      </c>
      <c r="F41" s="2">
        <f>F14/$C14*1000*$E14</f>
        <v>1.3529411764705884E-2</v>
      </c>
      <c r="G41" s="2">
        <f t="shared" ref="G41:K41" si="3">G14/$C14*1000*$E14</f>
        <v>5.8464705882352943</v>
      </c>
      <c r="H41" s="2">
        <f t="shared" si="3"/>
        <v>55.114117647058826</v>
      </c>
      <c r="I41" s="2">
        <f t="shared" si="3"/>
        <v>1.1511764705882352</v>
      </c>
      <c r="J41" s="2">
        <f t="shared" si="3"/>
        <v>1.2464705882352942</v>
      </c>
      <c r="K41" s="2">
        <f t="shared" si="3"/>
        <v>63.37705882352941</v>
      </c>
      <c r="M41" s="1">
        <f>F41/F$37</f>
        <v>2</v>
      </c>
      <c r="N41" s="1">
        <f t="shared" ref="N41:R41" si="4">G41/G$37</f>
        <v>1.7664622767262064</v>
      </c>
      <c r="O41" s="1">
        <f t="shared" si="4"/>
        <v>2.3933890208700541</v>
      </c>
      <c r="P41" s="1">
        <f t="shared" si="4"/>
        <v>0.85031501194872905</v>
      </c>
      <c r="Q41" s="1">
        <f t="shared" si="4"/>
        <v>25.377245508982043</v>
      </c>
      <c r="R41" s="1">
        <f t="shared" si="4"/>
        <v>2.2838821821110979</v>
      </c>
    </row>
    <row r="42" spans="2:29" x14ac:dyDescent="0.2">
      <c r="B42">
        <v>30</v>
      </c>
      <c r="C42">
        <v>510</v>
      </c>
      <c r="D42">
        <v>50000</v>
      </c>
      <c r="E42">
        <v>2</v>
      </c>
      <c r="F42" s="2">
        <f t="shared" ref="F42:K43" si="5">F15/$C15*1000*$E15</f>
        <v>1.2549019607843138E-2</v>
      </c>
      <c r="G42" s="2">
        <f t="shared" si="5"/>
        <v>5.7690196078431368</v>
      </c>
      <c r="H42" s="2">
        <f t="shared" si="5"/>
        <v>55.812549019607843</v>
      </c>
      <c r="I42" s="2">
        <f t="shared" si="5"/>
        <v>1.1192156862745097</v>
      </c>
      <c r="J42" s="2">
        <f t="shared" si="5"/>
        <v>1.1533333333333333</v>
      </c>
      <c r="K42" s="2">
        <f t="shared" si="5"/>
        <v>63.870588235294107</v>
      </c>
      <c r="M42" s="1">
        <f>F42/F$38</f>
        <v>1.72972972972973</v>
      </c>
      <c r="N42" s="1">
        <f t="shared" ref="N42:R42" si="6">G42/G$38</f>
        <v>1.7944620639180286</v>
      </c>
      <c r="O42" s="1">
        <f t="shared" si="6"/>
        <v>2.3448912174908765</v>
      </c>
      <c r="P42" s="1">
        <f t="shared" si="6"/>
        <v>0.90402280646183075</v>
      </c>
      <c r="Q42" s="1">
        <f t="shared" si="6"/>
        <v>60.020408163265309</v>
      </c>
      <c r="R42" s="1">
        <f t="shared" si="6"/>
        <v>2.2582568425723077</v>
      </c>
    </row>
    <row r="43" spans="2:29" x14ac:dyDescent="0.2">
      <c r="B43">
        <v>40</v>
      </c>
      <c r="C43">
        <v>680</v>
      </c>
      <c r="D43">
        <v>50000</v>
      </c>
      <c r="E43">
        <v>2</v>
      </c>
      <c r="F43" s="2">
        <f t="shared" si="5"/>
        <v>1.2941176470588235E-2</v>
      </c>
      <c r="G43" s="2">
        <f t="shared" si="5"/>
        <v>5.8452941176470592</v>
      </c>
      <c r="H43" s="2">
        <f t="shared" si="5"/>
        <v>51.648529411764713</v>
      </c>
      <c r="I43" s="2">
        <f t="shared" si="5"/>
        <v>1.1811764705882355</v>
      </c>
      <c r="J43" s="2">
        <f t="shared" si="5"/>
        <v>1.1844117647058825</v>
      </c>
      <c r="K43" s="2">
        <f t="shared" si="5"/>
        <v>59.875294117647059</v>
      </c>
      <c r="M43" s="1">
        <f>F43/F$39</f>
        <v>2.5882352941176476</v>
      </c>
      <c r="N43" s="1">
        <f t="shared" ref="N43:R43" si="7">G43/G$39</f>
        <v>1.8491742265643174</v>
      </c>
      <c r="O43" s="1">
        <f t="shared" si="7"/>
        <v>2.3124329235773216</v>
      </c>
      <c r="P43" s="1">
        <f t="shared" si="7"/>
        <v>1.0409538621047179</v>
      </c>
      <c r="Q43" s="1">
        <f t="shared" si="7"/>
        <v>80.540000000000006</v>
      </c>
      <c r="R43" s="1">
        <f t="shared" si="7"/>
        <v>2.246541782768229</v>
      </c>
    </row>
    <row r="44" spans="2:29" x14ac:dyDescent="0.2">
      <c r="B44">
        <v>50</v>
      </c>
      <c r="C44">
        <v>850</v>
      </c>
      <c r="D44">
        <v>50000</v>
      </c>
      <c r="E44">
        <v>2</v>
      </c>
      <c r="F44" s="2">
        <f t="shared" ref="F44:K44" si="8">F17/$C17*1000*$E17</f>
        <v>1.1764705882352941E-2</v>
      </c>
      <c r="G44" s="2">
        <f t="shared" si="8"/>
        <v>5.5694117647058823</v>
      </c>
      <c r="H44" s="2">
        <f t="shared" si="8"/>
        <v>52.609411764705882</v>
      </c>
      <c r="I44" s="2">
        <f t="shared" si="8"/>
        <v>1.399764705882353</v>
      </c>
      <c r="J44" s="2">
        <f t="shared" si="8"/>
        <v>1.5842352941176472</v>
      </c>
      <c r="K44" s="2">
        <f t="shared" si="8"/>
        <v>61.176941176470585</v>
      </c>
      <c r="M44" s="1">
        <f>F44/F$40</f>
        <v>1.9230769230769229</v>
      </c>
      <c r="N44" s="1">
        <f t="shared" ref="N44:R44" si="9">G44/G$40</f>
        <v>1.7612917627799685</v>
      </c>
      <c r="O44" s="1">
        <f t="shared" si="9"/>
        <v>2.3835870538569788</v>
      </c>
      <c r="P44" s="1">
        <f t="shared" si="9"/>
        <v>1.1838805970149253</v>
      </c>
      <c r="Q44" s="1">
        <f t="shared" si="9"/>
        <v>134.66000000000003</v>
      </c>
      <c r="R44" s="1">
        <f t="shared" si="9"/>
        <v>2.3142454060356834</v>
      </c>
    </row>
    <row r="45" spans="2:29" x14ac:dyDescent="0.2">
      <c r="B45">
        <v>20</v>
      </c>
      <c r="C45">
        <v>340</v>
      </c>
      <c r="D45">
        <v>50000</v>
      </c>
      <c r="E45">
        <v>4</v>
      </c>
      <c r="F45" s="2">
        <f t="shared" ref="F45:K60" si="10">F18/$C18*1000*$E18</f>
        <v>2.1176470588235293E-2</v>
      </c>
      <c r="G45" s="2">
        <f t="shared" si="10"/>
        <v>11.536470588235295</v>
      </c>
      <c r="H45" s="2">
        <f t="shared" si="10"/>
        <v>71.605882352941165</v>
      </c>
      <c r="I45" s="2">
        <f t="shared" si="10"/>
        <v>1.8423529411764705</v>
      </c>
      <c r="J45" s="2">
        <f t="shared" si="10"/>
        <v>1.3423529411764705</v>
      </c>
      <c r="K45" s="2">
        <f t="shared" si="10"/>
        <v>86.361176470588234</v>
      </c>
      <c r="M45" s="1">
        <f t="shared" ref="M45:R45" si="11">F45/F$37</f>
        <v>3.1304347826086953</v>
      </c>
      <c r="N45" s="1">
        <f t="shared" si="11"/>
        <v>3.4856482715720256</v>
      </c>
      <c r="O45" s="1">
        <f t="shared" si="11"/>
        <v>3.109561396786471</v>
      </c>
      <c r="P45" s="1">
        <f t="shared" si="11"/>
        <v>1.3608516185096675</v>
      </c>
      <c r="Q45" s="1">
        <f t="shared" si="11"/>
        <v>27.329341317365273</v>
      </c>
      <c r="R45" s="1">
        <f t="shared" si="11"/>
        <v>3.1121474525432169</v>
      </c>
    </row>
    <row r="46" spans="2:29" x14ac:dyDescent="0.2">
      <c r="B46">
        <v>30</v>
      </c>
      <c r="C46">
        <v>510</v>
      </c>
      <c r="D46">
        <v>50000</v>
      </c>
      <c r="E46">
        <v>4</v>
      </c>
      <c r="F46" s="2">
        <f t="shared" si="10"/>
        <v>2.3529411764705882E-2</v>
      </c>
      <c r="G46" s="2">
        <f t="shared" si="10"/>
        <v>11.941176470588234</v>
      </c>
      <c r="H46" s="2">
        <f t="shared" si="10"/>
        <v>66.587450980392163</v>
      </c>
      <c r="I46" s="2">
        <f t="shared" si="10"/>
        <v>1.5262745098039214</v>
      </c>
      <c r="J46" s="2">
        <f t="shared" si="10"/>
        <v>1.611764705882353</v>
      </c>
      <c r="K46" s="2">
        <f t="shared" si="10"/>
        <v>81.698823529411769</v>
      </c>
      <c r="M46" s="1">
        <f>F46/F$38</f>
        <v>3.2432432432432434</v>
      </c>
      <c r="N46" s="1">
        <f t="shared" ref="N46:R46" si="12">G46/G$38</f>
        <v>3.7143205659917049</v>
      </c>
      <c r="O46" s="1">
        <f t="shared" si="12"/>
        <v>2.7975846246364995</v>
      </c>
      <c r="P46" s="1">
        <f t="shared" si="12"/>
        <v>1.2328159645232815</v>
      </c>
      <c r="Q46" s="1">
        <f t="shared" si="12"/>
        <v>83.877551020408177</v>
      </c>
      <c r="R46" s="1">
        <f t="shared" si="12"/>
        <v>2.888605418596268</v>
      </c>
    </row>
    <row r="47" spans="2:29" x14ac:dyDescent="0.2">
      <c r="B47">
        <v>40</v>
      </c>
      <c r="C47">
        <v>680</v>
      </c>
      <c r="D47">
        <v>50000</v>
      </c>
      <c r="E47">
        <v>4</v>
      </c>
      <c r="F47" s="2">
        <f t="shared" si="10"/>
        <v>2.2352941176470589E-2</v>
      </c>
      <c r="G47" s="2">
        <f t="shared" si="10"/>
        <v>12.38529411764706</v>
      </c>
      <c r="H47" s="2">
        <f t="shared" si="10"/>
        <v>67.628823529411775</v>
      </c>
      <c r="I47" s="2">
        <f t="shared" si="10"/>
        <v>1.8558823529411763</v>
      </c>
      <c r="J47" s="2">
        <f t="shared" si="10"/>
        <v>2.1305882352941174</v>
      </c>
      <c r="K47" s="2">
        <f t="shared" si="10"/>
        <v>84.029411764705884</v>
      </c>
      <c r="M47" s="1">
        <f t="shared" ref="M47:R47" si="13">F47/F$39</f>
        <v>4.4705882352941186</v>
      </c>
      <c r="N47" s="1">
        <f t="shared" si="13"/>
        <v>3.9181204931379394</v>
      </c>
      <c r="O47" s="1">
        <f t="shared" si="13"/>
        <v>3.0279103760230188</v>
      </c>
      <c r="P47" s="1">
        <f t="shared" si="13"/>
        <v>1.6355624675997928</v>
      </c>
      <c r="Q47" s="1">
        <f t="shared" si="13"/>
        <v>144.88</v>
      </c>
      <c r="R47" s="1">
        <f t="shared" si="13"/>
        <v>3.1528126465638535</v>
      </c>
    </row>
    <row r="48" spans="2:29" x14ac:dyDescent="0.2">
      <c r="B48">
        <v>50</v>
      </c>
      <c r="C48">
        <v>850</v>
      </c>
      <c r="D48">
        <v>50000</v>
      </c>
      <c r="E48">
        <v>4</v>
      </c>
      <c r="F48" s="2">
        <f t="shared" si="10"/>
        <v>2.3058823529411764E-2</v>
      </c>
      <c r="G48" s="2">
        <f t="shared" si="10"/>
        <v>12.432470588235295</v>
      </c>
      <c r="H48" s="2">
        <f t="shared" si="10"/>
        <v>66.993882352941185</v>
      </c>
      <c r="I48" s="2">
        <f t="shared" si="10"/>
        <v>1.892705882352941</v>
      </c>
      <c r="J48" s="2">
        <f t="shared" si="10"/>
        <v>1.9458823529411764</v>
      </c>
      <c r="K48" s="2">
        <f t="shared" si="10"/>
        <v>83.292705882352934</v>
      </c>
      <c r="M48" s="1">
        <f t="shared" ref="M48:R48" si="14">F48/F$40</f>
        <v>3.7692307692307687</v>
      </c>
      <c r="N48" s="1">
        <f t="shared" si="14"/>
        <v>3.9316913460822973</v>
      </c>
      <c r="O48" s="1">
        <f t="shared" si="14"/>
        <v>3.0353076627862356</v>
      </c>
      <c r="P48" s="1">
        <f t="shared" si="14"/>
        <v>1.6007960199004974</v>
      </c>
      <c r="Q48" s="1">
        <f t="shared" si="14"/>
        <v>165.4</v>
      </c>
      <c r="R48" s="1">
        <f t="shared" si="14"/>
        <v>3.1508564867354703</v>
      </c>
    </row>
    <row r="49" spans="2:18" x14ac:dyDescent="0.2">
      <c r="B49">
        <v>20</v>
      </c>
      <c r="C49">
        <v>340</v>
      </c>
      <c r="D49">
        <v>50000</v>
      </c>
      <c r="E49">
        <v>8</v>
      </c>
      <c r="F49" s="2">
        <f t="shared" si="10"/>
        <v>4.4705882352941179E-2</v>
      </c>
      <c r="G49" s="2">
        <f t="shared" si="10"/>
        <v>21.995294117647056</v>
      </c>
      <c r="H49" s="2">
        <f t="shared" si="10"/>
        <v>105.44941176470589</v>
      </c>
      <c r="I49" s="2">
        <f t="shared" si="10"/>
        <v>2.1835294117647055</v>
      </c>
      <c r="J49" s="2">
        <f t="shared" si="10"/>
        <v>1.8211764705882352</v>
      </c>
      <c r="K49" s="2">
        <f t="shared" si="10"/>
        <v>131.51764705882354</v>
      </c>
      <c r="M49" s="1">
        <f t="shared" ref="M49:R49" si="15">F49/F$37</f>
        <v>6.6086956521739131</v>
      </c>
      <c r="N49" s="1">
        <f t="shared" si="15"/>
        <v>6.6456944814716072</v>
      </c>
      <c r="O49" s="1">
        <f t="shared" si="15"/>
        <v>4.5792525608603469</v>
      </c>
      <c r="P49" s="1">
        <f t="shared" si="15"/>
        <v>1.6128611774929391</v>
      </c>
      <c r="Q49" s="1">
        <f t="shared" si="15"/>
        <v>37.077844311377248</v>
      </c>
      <c r="R49" s="1">
        <f t="shared" si="15"/>
        <v>4.7394249011648242</v>
      </c>
    </row>
    <row r="50" spans="2:18" x14ac:dyDescent="0.2">
      <c r="B50">
        <v>30</v>
      </c>
      <c r="C50">
        <v>510</v>
      </c>
      <c r="D50">
        <v>50000</v>
      </c>
      <c r="E50">
        <v>8</v>
      </c>
      <c r="F50" s="2">
        <f t="shared" si="10"/>
        <v>5.8039215686274508E-2</v>
      </c>
      <c r="G50" s="2">
        <f t="shared" si="10"/>
        <v>22.516078431372552</v>
      </c>
      <c r="H50" s="2">
        <f t="shared" si="10"/>
        <v>100.32470588235294</v>
      </c>
      <c r="I50" s="2">
        <f t="shared" si="10"/>
        <v>2.2415686274509801</v>
      </c>
      <c r="J50" s="2">
        <f t="shared" si="10"/>
        <v>1.6800000000000002</v>
      </c>
      <c r="K50" s="2">
        <f t="shared" si="10"/>
        <v>126.83607843137257</v>
      </c>
      <c r="M50" s="1">
        <f t="shared" ref="M50:R50" si="16">F50/F$38</f>
        <v>8</v>
      </c>
      <c r="N50" s="1">
        <f t="shared" si="16"/>
        <v>7.0036594291290566</v>
      </c>
      <c r="O50" s="1">
        <f t="shared" si="16"/>
        <v>4.2150112448409658</v>
      </c>
      <c r="P50" s="1">
        <f t="shared" si="16"/>
        <v>1.8105796642382006</v>
      </c>
      <c r="Q50" s="1">
        <f t="shared" si="16"/>
        <v>87.428571428571445</v>
      </c>
      <c r="R50" s="1">
        <f t="shared" si="16"/>
        <v>4.4845123540667213</v>
      </c>
    </row>
    <row r="51" spans="2:18" x14ac:dyDescent="0.2">
      <c r="B51">
        <v>40</v>
      </c>
      <c r="C51">
        <v>680</v>
      </c>
      <c r="D51">
        <v>50000</v>
      </c>
      <c r="E51">
        <v>8</v>
      </c>
      <c r="F51" s="2">
        <f t="shared" si="10"/>
        <v>5.0588235294117649E-2</v>
      </c>
      <c r="G51" s="2">
        <f t="shared" si="10"/>
        <v>22.312941176470588</v>
      </c>
      <c r="H51" s="2">
        <f t="shared" si="10"/>
        <v>98.323529411764696</v>
      </c>
      <c r="I51" s="2">
        <f t="shared" si="10"/>
        <v>1.7576470588235293</v>
      </c>
      <c r="J51" s="2">
        <f t="shared" si="10"/>
        <v>2.6776470588235295</v>
      </c>
      <c r="K51" s="2">
        <f t="shared" si="10"/>
        <v>125.13529411764706</v>
      </c>
      <c r="M51" s="1">
        <f t="shared" ref="M51:R51" si="17">F51/F$39</f>
        <v>10.117647058823531</v>
      </c>
      <c r="N51" s="1">
        <f t="shared" si="17"/>
        <v>7.0587578506629445</v>
      </c>
      <c r="O51" s="1">
        <f t="shared" si="17"/>
        <v>4.4021885843335804</v>
      </c>
      <c r="P51" s="1">
        <f t="shared" si="17"/>
        <v>1.5489891135303269</v>
      </c>
      <c r="Q51" s="1">
        <f t="shared" si="17"/>
        <v>182.08</v>
      </c>
      <c r="R51" s="1">
        <f t="shared" si="17"/>
        <v>4.6951195961045054</v>
      </c>
    </row>
    <row r="52" spans="2:18" x14ac:dyDescent="0.2">
      <c r="B52">
        <v>50</v>
      </c>
      <c r="C52">
        <v>850</v>
      </c>
      <c r="D52">
        <v>50000</v>
      </c>
      <c r="E52">
        <v>8</v>
      </c>
      <c r="F52" s="2">
        <f t="shared" si="10"/>
        <v>4.7058823529411764E-2</v>
      </c>
      <c r="G52" s="2">
        <f t="shared" si="10"/>
        <v>21.656470588235294</v>
      </c>
      <c r="H52" s="2">
        <f t="shared" si="10"/>
        <v>103.42305882352942</v>
      </c>
      <c r="I52" s="2">
        <f t="shared" si="10"/>
        <v>1.952941176470588</v>
      </c>
      <c r="J52" s="2">
        <f t="shared" si="10"/>
        <v>1.7882352941176471</v>
      </c>
      <c r="K52" s="2">
        <f t="shared" si="10"/>
        <v>128.87811764705884</v>
      </c>
      <c r="M52" s="1">
        <f t="shared" ref="M52:R52" si="18">F52/F$40</f>
        <v>7.6923076923076916</v>
      </c>
      <c r="N52" s="1">
        <f t="shared" si="18"/>
        <v>6.8487238633826903</v>
      </c>
      <c r="O52" s="1">
        <f t="shared" si="18"/>
        <v>4.6858129717282848</v>
      </c>
      <c r="P52" s="1">
        <f t="shared" si="18"/>
        <v>1.6517412935323381</v>
      </c>
      <c r="Q52" s="1">
        <f t="shared" si="18"/>
        <v>152</v>
      </c>
      <c r="R52" s="1">
        <f t="shared" si="18"/>
        <v>4.8752942851929495</v>
      </c>
    </row>
    <row r="53" spans="2:18" x14ac:dyDescent="0.2">
      <c r="B53">
        <v>20</v>
      </c>
      <c r="C53">
        <v>340</v>
      </c>
      <c r="D53">
        <v>50000</v>
      </c>
      <c r="E53">
        <v>16</v>
      </c>
      <c r="F53" s="2">
        <f t="shared" si="10"/>
        <v>9.8823529411764699E-2</v>
      </c>
      <c r="G53" s="2">
        <f t="shared" si="10"/>
        <v>47.32705882352942</v>
      </c>
      <c r="H53" s="2">
        <f t="shared" si="10"/>
        <v>192.13647058823531</v>
      </c>
      <c r="I53" s="2">
        <f t="shared" si="10"/>
        <v>3.0164705882352947</v>
      </c>
      <c r="J53" s="2">
        <f t="shared" si="10"/>
        <v>2.5647058823529409</v>
      </c>
      <c r="K53" s="2">
        <f t="shared" si="10"/>
        <v>245.19529411764708</v>
      </c>
      <c r="M53" s="1">
        <f t="shared" ref="M53:R53" si="19">F53/F$37</f>
        <v>14.60869565217391</v>
      </c>
      <c r="N53" s="1">
        <f t="shared" si="19"/>
        <v>14.299475695370127</v>
      </c>
      <c r="O53" s="1">
        <f t="shared" si="19"/>
        <v>8.3437300431706145</v>
      </c>
      <c r="P53" s="1">
        <f>I53/I$37</f>
        <v>2.2281121008038243</v>
      </c>
      <c r="Q53" s="1">
        <f t="shared" si="19"/>
        <v>52.215568862275454</v>
      </c>
      <c r="R53" s="1">
        <f t="shared" si="19"/>
        <v>8.8359601055655066</v>
      </c>
    </row>
    <row r="54" spans="2:18" x14ac:dyDescent="0.2">
      <c r="B54">
        <v>30</v>
      </c>
      <c r="C54">
        <v>510</v>
      </c>
      <c r="D54">
        <v>50000</v>
      </c>
      <c r="E54">
        <v>16</v>
      </c>
      <c r="F54" s="2">
        <f t="shared" si="10"/>
        <v>7.8431372549019607E-2</v>
      </c>
      <c r="G54" s="2">
        <f t="shared" si="10"/>
        <v>44.862745098039213</v>
      </c>
      <c r="H54" s="2">
        <f t="shared" si="10"/>
        <v>199.00549019607843</v>
      </c>
      <c r="I54" s="2">
        <f t="shared" si="10"/>
        <v>2.4125490196078432</v>
      </c>
      <c r="J54" s="2">
        <f t="shared" si="10"/>
        <v>2.4125490196078432</v>
      </c>
      <c r="K54" s="2">
        <f>K27/$C27*1000*$E27</f>
        <v>248.80627450980393</v>
      </c>
      <c r="M54" s="1">
        <f t="shared" ref="M54:R54" si="20">F54/F$38</f>
        <v>10.810810810810811</v>
      </c>
      <c r="N54" s="1">
        <f t="shared" si="20"/>
        <v>13.954623078799706</v>
      </c>
      <c r="O54" s="1">
        <f t="shared" si="20"/>
        <v>8.3609552760134775</v>
      </c>
      <c r="P54" s="1">
        <f t="shared" si="20"/>
        <v>1.9486854608805828</v>
      </c>
      <c r="Q54" s="1">
        <f t="shared" si="20"/>
        <v>125.55102040816327</v>
      </c>
      <c r="R54" s="1">
        <f t="shared" si="20"/>
        <v>8.7969828901028819</v>
      </c>
    </row>
    <row r="55" spans="2:18" x14ac:dyDescent="0.2">
      <c r="B55">
        <v>40</v>
      </c>
      <c r="C55">
        <v>680</v>
      </c>
      <c r="D55">
        <v>50000</v>
      </c>
      <c r="E55">
        <v>16</v>
      </c>
      <c r="F55" s="2">
        <f t="shared" si="10"/>
        <v>9.1764705882352929E-2</v>
      </c>
      <c r="G55" s="2">
        <f t="shared" si="10"/>
        <v>45.477647058823536</v>
      </c>
      <c r="H55" s="2">
        <f t="shared" si="10"/>
        <v>193.57411764705884</v>
      </c>
      <c r="I55" s="2">
        <f t="shared" si="10"/>
        <v>2.3717647058823532</v>
      </c>
      <c r="J55" s="2">
        <f t="shared" si="10"/>
        <v>2.3717647058823532</v>
      </c>
      <c r="K55" s="2">
        <f t="shared" si="10"/>
        <v>243.91058823529411</v>
      </c>
      <c r="M55" s="1">
        <f t="shared" ref="M55:R55" si="21">F55/F$39</f>
        <v>18.352941176470587</v>
      </c>
      <c r="N55" s="1">
        <f t="shared" si="21"/>
        <v>14.386973714817401</v>
      </c>
      <c r="O55" s="1">
        <f t="shared" si="21"/>
        <v>8.6667939609820976</v>
      </c>
      <c r="P55" s="1">
        <f t="shared" si="21"/>
        <v>2.0902021772939352</v>
      </c>
      <c r="Q55" s="1">
        <f t="shared" si="21"/>
        <v>161.28000000000003</v>
      </c>
      <c r="R55" s="1">
        <f t="shared" si="21"/>
        <v>9.1516097883962804</v>
      </c>
    </row>
    <row r="56" spans="2:18" x14ac:dyDescent="0.2">
      <c r="B56">
        <v>50</v>
      </c>
      <c r="C56">
        <v>850</v>
      </c>
      <c r="D56">
        <v>50000</v>
      </c>
      <c r="E56">
        <v>16</v>
      </c>
      <c r="F56" s="2">
        <f t="shared" si="10"/>
        <v>8.847058823529412E-2</v>
      </c>
      <c r="G56" s="2">
        <f t="shared" si="10"/>
        <v>44.749176470588239</v>
      </c>
      <c r="H56" s="2">
        <f t="shared" si="10"/>
        <v>191.61976470588235</v>
      </c>
      <c r="I56" s="2">
        <f t="shared" si="10"/>
        <v>2.264470588235294</v>
      </c>
      <c r="J56" s="2">
        <f t="shared" si="10"/>
        <v>2.2381176470588238</v>
      </c>
      <c r="K56" s="2">
        <f t="shared" si="10"/>
        <v>240.98258823529412</v>
      </c>
      <c r="M56" s="1">
        <f t="shared" ref="M56:R56" si="22">F56/F$40</f>
        <v>14.461538461538462</v>
      </c>
      <c r="N56" s="1">
        <f t="shared" si="22"/>
        <v>14.151648188109233</v>
      </c>
      <c r="O56" s="1">
        <f t="shared" si="22"/>
        <v>8.6817619717709267</v>
      </c>
      <c r="P56" s="1">
        <f t="shared" si="22"/>
        <v>1.9152238805970148</v>
      </c>
      <c r="Q56" s="1">
        <f t="shared" si="22"/>
        <v>190.24</v>
      </c>
      <c r="R56" s="1">
        <f t="shared" si="22"/>
        <v>9.1160629647925866</v>
      </c>
    </row>
    <row r="57" spans="2:18" x14ac:dyDescent="0.2">
      <c r="B57">
        <v>20</v>
      </c>
      <c r="C57">
        <v>340</v>
      </c>
      <c r="D57">
        <v>50000</v>
      </c>
      <c r="E57">
        <v>20</v>
      </c>
      <c r="F57" s="2">
        <f t="shared" si="10"/>
        <v>0.12941176470588237</v>
      </c>
      <c r="G57" s="2">
        <f t="shared" si="10"/>
        <v>64.629411764705878</v>
      </c>
      <c r="H57" s="2">
        <f t="shared" si="10"/>
        <v>253.55294117647054</v>
      </c>
      <c r="I57" s="2">
        <f t="shared" si="10"/>
        <v>3.276470588235294</v>
      </c>
      <c r="J57" s="2">
        <f t="shared" si="10"/>
        <v>3.2529411764705882</v>
      </c>
      <c r="K57" s="2">
        <f t="shared" si="10"/>
        <v>324.97058823529414</v>
      </c>
      <c r="M57" s="1">
        <f t="shared" ref="M57:R57" si="23">F57/F$37</f>
        <v>19.130434782608695</v>
      </c>
      <c r="N57" s="1">
        <f t="shared" si="23"/>
        <v>19.527237181196124</v>
      </c>
      <c r="O57" s="1">
        <f t="shared" si="23"/>
        <v>11.010805425703117</v>
      </c>
      <c r="P57" s="1">
        <f t="shared" si="23"/>
        <v>2.4201607647186618</v>
      </c>
      <c r="Q57" s="1">
        <f t="shared" si="23"/>
        <v>66.227544910179645</v>
      </c>
      <c r="R57" s="1">
        <f t="shared" si="23"/>
        <v>11.710775948870682</v>
      </c>
    </row>
    <row r="58" spans="2:18" x14ac:dyDescent="0.2">
      <c r="B58">
        <v>30</v>
      </c>
      <c r="C58">
        <v>510</v>
      </c>
      <c r="D58">
        <v>50000</v>
      </c>
      <c r="E58">
        <v>20</v>
      </c>
      <c r="F58" s="2">
        <f t="shared" si="10"/>
        <v>0.24313725490196081</v>
      </c>
      <c r="G58" s="2">
        <f t="shared" si="10"/>
        <v>62.031372549019615</v>
      </c>
      <c r="H58" s="2">
        <f t="shared" si="10"/>
        <v>254.27843137254899</v>
      </c>
      <c r="I58" s="2">
        <f t="shared" si="10"/>
        <v>2.6352941176470583</v>
      </c>
      <c r="J58" s="2">
        <f t="shared" si="10"/>
        <v>2.2470588235294113</v>
      </c>
      <c r="K58" s="2">
        <f t="shared" si="10"/>
        <v>321.47450980392159</v>
      </c>
      <c r="M58" s="1">
        <f t="shared" ref="M58:R58" si="24">F58/F$38</f>
        <v>33.513513513513516</v>
      </c>
      <c r="N58" s="1">
        <f t="shared" si="24"/>
        <v>19.294949987801907</v>
      </c>
      <c r="O58" s="1">
        <f t="shared" si="24"/>
        <v>10.683175576040663</v>
      </c>
      <c r="P58" s="1">
        <f t="shared" si="24"/>
        <v>2.1286031042128601</v>
      </c>
      <c r="Q58" s="1">
        <f t="shared" si="24"/>
        <v>116.93877551020407</v>
      </c>
      <c r="R58" s="1">
        <f t="shared" si="24"/>
        <v>11.366295998447077</v>
      </c>
    </row>
    <row r="59" spans="2:18" x14ac:dyDescent="0.2">
      <c r="B59">
        <v>40</v>
      </c>
      <c r="C59">
        <v>680</v>
      </c>
      <c r="D59">
        <v>50000</v>
      </c>
      <c r="E59">
        <v>20</v>
      </c>
      <c r="F59" s="2">
        <f t="shared" si="10"/>
        <v>0.12058823529411766</v>
      </c>
      <c r="G59" s="2">
        <f t="shared" si="10"/>
        <v>61.129411764705878</v>
      </c>
      <c r="H59" s="2">
        <f t="shared" si="10"/>
        <v>253.29411764705881</v>
      </c>
      <c r="I59" s="2">
        <f t="shared" si="10"/>
        <v>2.3088235294117645</v>
      </c>
      <c r="J59" s="2">
        <f t="shared" si="10"/>
        <v>2.3382352941176472</v>
      </c>
      <c r="K59" s="2">
        <f t="shared" si="10"/>
        <v>319.22058823529414</v>
      </c>
      <c r="M59" s="1">
        <f t="shared" ref="M59:R59" si="25">F59/F$39</f>
        <v>24.117647058823536</v>
      </c>
      <c r="N59" s="1">
        <f t="shared" si="25"/>
        <v>19.338450802512209</v>
      </c>
      <c r="O59" s="1">
        <f t="shared" si="25"/>
        <v>11.340606667149506</v>
      </c>
      <c r="P59" s="1">
        <f t="shared" si="25"/>
        <v>2.0347330222913427</v>
      </c>
      <c r="Q59" s="1">
        <f t="shared" si="25"/>
        <v>159</v>
      </c>
      <c r="R59" s="1">
        <f t="shared" si="25"/>
        <v>11.977267084172484</v>
      </c>
    </row>
    <row r="60" spans="2:18" x14ac:dyDescent="0.2">
      <c r="B60">
        <v>50</v>
      </c>
      <c r="C60">
        <v>850</v>
      </c>
      <c r="D60">
        <v>50000</v>
      </c>
      <c r="E60">
        <v>20</v>
      </c>
      <c r="F60" s="2">
        <f t="shared" si="10"/>
        <v>0.13647058823529412</v>
      </c>
      <c r="G60" s="2">
        <f t="shared" si="10"/>
        <v>60.294117647058826</v>
      </c>
      <c r="H60" s="2">
        <f t="shared" si="10"/>
        <v>251.18588235294118</v>
      </c>
      <c r="I60" s="2">
        <f t="shared" si="10"/>
        <v>2.2000000000000002</v>
      </c>
      <c r="J60" s="2">
        <f t="shared" si="10"/>
        <v>2.8894117647058826</v>
      </c>
      <c r="K60" s="2">
        <f t="shared" si="10"/>
        <v>316.73176470588231</v>
      </c>
      <c r="M60" s="1">
        <f t="shared" ref="M60:R60" si="26">F60/F$40</f>
        <v>22.307692307692307</v>
      </c>
      <c r="N60" s="1">
        <f t="shared" si="26"/>
        <v>19.06763896123223</v>
      </c>
      <c r="O60" s="1">
        <f t="shared" si="26"/>
        <v>11.380538143362758</v>
      </c>
      <c r="P60" s="1">
        <f t="shared" si="26"/>
        <v>1.8606965174129355</v>
      </c>
      <c r="Q60" s="1">
        <f t="shared" si="26"/>
        <v>245.60000000000002</v>
      </c>
      <c r="R60" s="1">
        <f t="shared" si="26"/>
        <v>11.981557386168928</v>
      </c>
    </row>
    <row r="62" spans="2:18" x14ac:dyDescent="0.2">
      <c r="B62" t="s">
        <v>51</v>
      </c>
      <c r="C62" t="s">
        <v>27</v>
      </c>
      <c r="D62" t="s">
        <v>28</v>
      </c>
      <c r="E62" t="s">
        <v>38</v>
      </c>
      <c r="F62" t="s">
        <v>29</v>
      </c>
      <c r="G62" s="3" t="s">
        <v>30</v>
      </c>
      <c r="H62" t="s">
        <v>31</v>
      </c>
      <c r="I62" t="s">
        <v>32</v>
      </c>
      <c r="J62" t="s">
        <v>33</v>
      </c>
      <c r="K62" t="s">
        <v>34</v>
      </c>
      <c r="M62" t="s">
        <v>39</v>
      </c>
    </row>
    <row r="63" spans="2:18" x14ac:dyDescent="0.2">
      <c r="B63">
        <v>20</v>
      </c>
      <c r="C63">
        <v>340</v>
      </c>
      <c r="D63">
        <v>50000</v>
      </c>
      <c r="E63">
        <v>2</v>
      </c>
      <c r="F63" s="2">
        <f>F10/F14</f>
        <v>1</v>
      </c>
      <c r="G63" s="2">
        <f t="shared" ref="G63:K63" si="27">G10/G14</f>
        <v>1.1322064594023544</v>
      </c>
      <c r="H63" s="2">
        <f t="shared" si="27"/>
        <v>0.83563515273123135</v>
      </c>
      <c r="I63" s="2">
        <f t="shared" si="27"/>
        <v>2.3520694941236586</v>
      </c>
      <c r="J63" s="2">
        <f t="shared" si="27"/>
        <v>7.8810759792354884E-2</v>
      </c>
      <c r="K63" s="2">
        <f t="shared" si="27"/>
        <v>0.87570191477710435</v>
      </c>
      <c r="M63" t="s">
        <v>52</v>
      </c>
    </row>
    <row r="64" spans="2:18" x14ac:dyDescent="0.2">
      <c r="B64">
        <v>30</v>
      </c>
      <c r="C64">
        <v>510</v>
      </c>
      <c r="D64">
        <v>50000</v>
      </c>
      <c r="E64">
        <v>2</v>
      </c>
      <c r="F64" s="2">
        <f t="shared" ref="F64:K66" si="28">F11/F15</f>
        <v>1.15625</v>
      </c>
      <c r="G64" s="2">
        <f t="shared" si="28"/>
        <v>1.1145401400312691</v>
      </c>
      <c r="H64" s="2">
        <f t="shared" si="28"/>
        <v>0.85291803094391583</v>
      </c>
      <c r="I64" s="2">
        <f t="shared" si="28"/>
        <v>2.2123335669236162</v>
      </c>
      <c r="J64" s="2">
        <f t="shared" si="28"/>
        <v>3.3321999319959203E-2</v>
      </c>
      <c r="K64" s="2">
        <f t="shared" si="28"/>
        <v>0.88563885307300305</v>
      </c>
      <c r="M64" t="s">
        <v>53</v>
      </c>
    </row>
    <row r="65" spans="2:13" x14ac:dyDescent="0.2">
      <c r="B65">
        <v>40</v>
      </c>
      <c r="C65">
        <v>680</v>
      </c>
      <c r="D65">
        <v>50000</v>
      </c>
      <c r="E65">
        <v>2</v>
      </c>
      <c r="F65" s="2">
        <f t="shared" si="28"/>
        <v>0.7727272727272726</v>
      </c>
      <c r="G65" s="2">
        <f t="shared" si="28"/>
        <v>1.0815638522692967</v>
      </c>
      <c r="H65" s="2">
        <f t="shared" si="28"/>
        <v>0.86488995188064122</v>
      </c>
      <c r="I65" s="2">
        <f t="shared" si="28"/>
        <v>1.9213147410358564</v>
      </c>
      <c r="J65" s="2">
        <f t="shared" si="28"/>
        <v>2.4832381425378695E-2</v>
      </c>
      <c r="K65" s="2">
        <f t="shared" si="28"/>
        <v>0.89025720124179664</v>
      </c>
      <c r="M65" t="s">
        <v>54</v>
      </c>
    </row>
    <row r="66" spans="2:13" x14ac:dyDescent="0.2">
      <c r="B66">
        <v>50</v>
      </c>
      <c r="C66">
        <v>850</v>
      </c>
      <c r="D66">
        <v>50000</v>
      </c>
      <c r="E66">
        <v>2</v>
      </c>
      <c r="F66" s="2">
        <f t="shared" si="28"/>
        <v>1.04</v>
      </c>
      <c r="G66" s="2">
        <f t="shared" si="28"/>
        <v>1.1355302070130968</v>
      </c>
      <c r="H66" s="2">
        <f t="shared" si="28"/>
        <v>0.83907151482624442</v>
      </c>
      <c r="I66" s="2">
        <f t="shared" si="28"/>
        <v>1.6893595562279373</v>
      </c>
      <c r="J66" s="2">
        <f t="shared" si="28"/>
        <v>1.4852220406950839E-2</v>
      </c>
      <c r="K66" s="2">
        <f t="shared" si="28"/>
        <v>0.86421258298013093</v>
      </c>
      <c r="M66" t="s">
        <v>55</v>
      </c>
    </row>
    <row r="67" spans="2:13" x14ac:dyDescent="0.2">
      <c r="B67">
        <v>20</v>
      </c>
      <c r="C67">
        <v>340</v>
      </c>
      <c r="D67">
        <v>50000</v>
      </c>
      <c r="E67">
        <v>4</v>
      </c>
      <c r="F67" s="2">
        <f>F10/F18</f>
        <v>1.2777777777777779</v>
      </c>
      <c r="G67" s="2">
        <f t="shared" ref="G67:K67" si="29">G10/G18</f>
        <v>1.1475627167040587</v>
      </c>
      <c r="H67" s="2">
        <f t="shared" si="29"/>
        <v>1.2863550480571757</v>
      </c>
      <c r="I67" s="2">
        <f t="shared" si="29"/>
        <v>2.9393358876117497</v>
      </c>
      <c r="J67" s="2">
        <f t="shared" si="29"/>
        <v>0.14636283961437335</v>
      </c>
      <c r="K67" s="2">
        <f t="shared" si="29"/>
        <v>1.2852861443731525</v>
      </c>
    </row>
    <row r="68" spans="2:13" x14ac:dyDescent="0.2">
      <c r="B68">
        <v>30</v>
      </c>
      <c r="C68">
        <v>510</v>
      </c>
      <c r="D68">
        <v>50000</v>
      </c>
      <c r="E68">
        <v>4</v>
      </c>
      <c r="F68" s="2">
        <f t="shared" ref="F68:K70" si="30">F11/F19</f>
        <v>1.2333333333333334</v>
      </c>
      <c r="G68" s="2">
        <f t="shared" si="30"/>
        <v>1.0769129720853858</v>
      </c>
      <c r="H68" s="2">
        <f t="shared" si="30"/>
        <v>1.4298048269119776</v>
      </c>
      <c r="I68" s="2">
        <f t="shared" si="30"/>
        <v>3.2446043165467624</v>
      </c>
      <c r="J68" s="2">
        <f t="shared" si="30"/>
        <v>4.7688564476885645E-2</v>
      </c>
      <c r="K68" s="2">
        <f t="shared" si="30"/>
        <v>1.3847512624080793</v>
      </c>
    </row>
    <row r="69" spans="2:13" x14ac:dyDescent="0.2">
      <c r="B69">
        <v>40</v>
      </c>
      <c r="C69">
        <v>680</v>
      </c>
      <c r="D69">
        <v>50000</v>
      </c>
      <c r="E69">
        <v>4</v>
      </c>
      <c r="F69" s="2">
        <f t="shared" si="30"/>
        <v>0.89473684210526316</v>
      </c>
      <c r="G69" s="2">
        <f t="shared" si="30"/>
        <v>1.0208976490144859</v>
      </c>
      <c r="H69" s="2">
        <f t="shared" si="30"/>
        <v>1.3210430637824109</v>
      </c>
      <c r="I69" s="2">
        <f t="shared" si="30"/>
        <v>2.4456418383518224</v>
      </c>
      <c r="J69" s="2">
        <f t="shared" si="30"/>
        <v>2.7609055770292656E-2</v>
      </c>
      <c r="K69" s="2">
        <f t="shared" si="30"/>
        <v>1.268708435421771</v>
      </c>
    </row>
    <row r="70" spans="2:13" x14ac:dyDescent="0.2">
      <c r="B70">
        <v>50</v>
      </c>
      <c r="C70">
        <v>850</v>
      </c>
      <c r="D70">
        <v>50000</v>
      </c>
      <c r="E70">
        <v>4</v>
      </c>
      <c r="F70" s="2">
        <f t="shared" si="30"/>
        <v>1.0612244897959184</v>
      </c>
      <c r="G70" s="2">
        <f t="shared" si="30"/>
        <v>1.0173738597221698</v>
      </c>
      <c r="H70" s="2">
        <f t="shared" si="30"/>
        <v>1.3178235765162052</v>
      </c>
      <c r="I70" s="2">
        <f t="shared" si="30"/>
        <v>2.498756837394331</v>
      </c>
      <c r="J70" s="2">
        <f t="shared" si="30"/>
        <v>2.4183796856106412E-2</v>
      </c>
      <c r="K70" s="2">
        <f t="shared" si="30"/>
        <v>1.2694960931541213</v>
      </c>
    </row>
    <row r="71" spans="2:13" x14ac:dyDescent="0.2">
      <c r="B71">
        <v>20</v>
      </c>
      <c r="C71">
        <v>340</v>
      </c>
      <c r="D71">
        <v>50000</v>
      </c>
      <c r="E71">
        <v>8</v>
      </c>
      <c r="F71" s="2">
        <f>F10/F22</f>
        <v>1.2105263157894737</v>
      </c>
      <c r="G71" s="2">
        <f t="shared" ref="G71:K71" si="31">G10/G22</f>
        <v>1.2037869062901156</v>
      </c>
      <c r="H71" s="2">
        <f t="shared" si="31"/>
        <v>1.7470099964298462</v>
      </c>
      <c r="I71" s="2">
        <f t="shared" si="31"/>
        <v>4.9601293103448274</v>
      </c>
      <c r="J71" s="2">
        <f t="shared" si="31"/>
        <v>0.2157622739018088</v>
      </c>
      <c r="K71" s="2">
        <f t="shared" si="31"/>
        <v>1.6879685123893016</v>
      </c>
    </row>
    <row r="72" spans="2:13" x14ac:dyDescent="0.2">
      <c r="B72">
        <v>30</v>
      </c>
      <c r="C72">
        <v>510</v>
      </c>
      <c r="D72">
        <v>50000</v>
      </c>
      <c r="E72">
        <v>8</v>
      </c>
      <c r="F72" s="2">
        <f t="shared" ref="F72:K74" si="32">F11/F23</f>
        <v>1</v>
      </c>
      <c r="G72" s="2">
        <f t="shared" si="32"/>
        <v>1.1422599972133203</v>
      </c>
      <c r="H72" s="2">
        <f t="shared" si="32"/>
        <v>1.8979783291899246</v>
      </c>
      <c r="I72" s="2">
        <f t="shared" si="32"/>
        <v>4.4184744576627013</v>
      </c>
      <c r="J72" s="2">
        <f t="shared" si="32"/>
        <v>9.1503267973856203E-2</v>
      </c>
      <c r="K72" s="2">
        <f t="shared" si="32"/>
        <v>1.7839174849736574</v>
      </c>
    </row>
    <row r="73" spans="2:13" x14ac:dyDescent="0.2">
      <c r="B73">
        <v>40</v>
      </c>
      <c r="C73">
        <v>680</v>
      </c>
      <c r="D73">
        <v>50000</v>
      </c>
      <c r="E73">
        <v>8</v>
      </c>
      <c r="F73" s="2">
        <f t="shared" si="32"/>
        <v>0.79069767441860461</v>
      </c>
      <c r="G73" s="2">
        <f t="shared" si="32"/>
        <v>1.1333438785194558</v>
      </c>
      <c r="H73" s="2">
        <f t="shared" si="32"/>
        <v>1.8172778941070895</v>
      </c>
      <c r="I73" s="2">
        <f t="shared" si="32"/>
        <v>5.164658634538152</v>
      </c>
      <c r="J73" s="2">
        <f t="shared" si="32"/>
        <v>4.3936731107205626E-2</v>
      </c>
      <c r="K73" s="2">
        <f t="shared" si="32"/>
        <v>1.7038969585860011</v>
      </c>
    </row>
    <row r="74" spans="2:13" x14ac:dyDescent="0.2">
      <c r="B74">
        <v>50</v>
      </c>
      <c r="C74">
        <v>850</v>
      </c>
      <c r="D74">
        <v>50000</v>
      </c>
      <c r="E74">
        <v>8</v>
      </c>
      <c r="F74" s="2">
        <f t="shared" si="32"/>
        <v>1.04</v>
      </c>
      <c r="G74" s="2">
        <f t="shared" si="32"/>
        <v>1.1681008257279444</v>
      </c>
      <c r="H74" s="2">
        <f t="shared" si="32"/>
        <v>1.7072811160555843</v>
      </c>
      <c r="I74" s="2">
        <f t="shared" si="32"/>
        <v>4.8433734939759034</v>
      </c>
      <c r="J74" s="2">
        <f t="shared" si="32"/>
        <v>5.2631578947368418E-2</v>
      </c>
      <c r="K74" s="2">
        <f t="shared" si="32"/>
        <v>1.6409265845340422</v>
      </c>
    </row>
    <row r="75" spans="2:13" x14ac:dyDescent="0.2">
      <c r="B75">
        <v>20</v>
      </c>
      <c r="C75">
        <v>340</v>
      </c>
      <c r="D75">
        <v>50000</v>
      </c>
      <c r="E75">
        <v>16</v>
      </c>
      <c r="F75" s="2">
        <f>F10/F26</f>
        <v>1.0952380952380953</v>
      </c>
      <c r="G75" s="2">
        <f t="shared" ref="G75:K75" si="33">G10/G26</f>
        <v>1.1189221437804513</v>
      </c>
      <c r="H75" s="2">
        <f t="shared" si="33"/>
        <v>1.9176075828455261</v>
      </c>
      <c r="I75" s="2">
        <f t="shared" si="33"/>
        <v>7.1809672386895471</v>
      </c>
      <c r="J75" s="2">
        <f t="shared" si="33"/>
        <v>0.30642201834862387</v>
      </c>
      <c r="K75" s="2">
        <f t="shared" si="33"/>
        <v>1.8107822815906649</v>
      </c>
    </row>
    <row r="76" spans="2:13" x14ac:dyDescent="0.2">
      <c r="B76">
        <v>30</v>
      </c>
      <c r="C76">
        <v>510</v>
      </c>
      <c r="D76">
        <v>50000</v>
      </c>
      <c r="E76">
        <v>16</v>
      </c>
      <c r="F76" s="2">
        <f t="shared" ref="F76:K78" si="34">F11/F27</f>
        <v>1.48</v>
      </c>
      <c r="G76" s="2">
        <f t="shared" si="34"/>
        <v>1.1465734265734266</v>
      </c>
      <c r="H76" s="2">
        <f t="shared" si="34"/>
        <v>1.9136569293585357</v>
      </c>
      <c r="I76" s="2">
        <f t="shared" si="34"/>
        <v>8.2106631989596881</v>
      </c>
      <c r="J76" s="2">
        <f t="shared" si="34"/>
        <v>0.12743823146944083</v>
      </c>
      <c r="K76" s="2">
        <f t="shared" si="34"/>
        <v>1.8188054017930322</v>
      </c>
    </row>
    <row r="77" spans="2:13" x14ac:dyDescent="0.2">
      <c r="B77">
        <v>40</v>
      </c>
      <c r="C77">
        <v>680</v>
      </c>
      <c r="D77">
        <v>50000</v>
      </c>
      <c r="E77">
        <v>16</v>
      </c>
      <c r="F77" s="2">
        <f t="shared" si="34"/>
        <v>0.87179487179487181</v>
      </c>
      <c r="G77" s="2">
        <f t="shared" si="34"/>
        <v>1.1121171357615895</v>
      </c>
      <c r="H77" s="2">
        <f t="shared" si="34"/>
        <v>1.8461267306032649</v>
      </c>
      <c r="I77" s="2">
        <f t="shared" si="34"/>
        <v>7.6547619047619042</v>
      </c>
      <c r="J77" s="2">
        <f t="shared" si="34"/>
        <v>9.9206349206349201E-2</v>
      </c>
      <c r="K77" s="2">
        <f t="shared" si="34"/>
        <v>1.7483262912156818</v>
      </c>
    </row>
    <row r="78" spans="2:13" x14ac:dyDescent="0.2">
      <c r="B78">
        <v>50</v>
      </c>
      <c r="C78">
        <v>850</v>
      </c>
      <c r="D78">
        <v>50000</v>
      </c>
      <c r="E78">
        <v>16</v>
      </c>
      <c r="F78" s="2">
        <f t="shared" si="34"/>
        <v>1.1063829787234041</v>
      </c>
      <c r="G78" s="2">
        <f t="shared" si="34"/>
        <v>1.1306103562865437</v>
      </c>
      <c r="H78" s="2">
        <f t="shared" si="34"/>
        <v>1.8429438692312226</v>
      </c>
      <c r="I78" s="2">
        <f t="shared" si="34"/>
        <v>8.3541147132169566</v>
      </c>
      <c r="J78" s="2">
        <f t="shared" si="34"/>
        <v>8.4104289318755257E-2</v>
      </c>
      <c r="K78" s="2">
        <f t="shared" si="34"/>
        <v>1.7551436471856401</v>
      </c>
    </row>
    <row r="79" spans="2:13" x14ac:dyDescent="0.2">
      <c r="B79">
        <v>20</v>
      </c>
      <c r="C79">
        <v>340</v>
      </c>
      <c r="D79">
        <v>50000</v>
      </c>
      <c r="E79">
        <v>20</v>
      </c>
      <c r="F79" s="2">
        <f>F10/F30</f>
        <v>1.0454545454545454</v>
      </c>
      <c r="G79" s="2">
        <f t="shared" ref="G79:K79" si="35">G10/G30</f>
        <v>1.0242104305087831</v>
      </c>
      <c r="H79" s="2">
        <f t="shared" si="35"/>
        <v>1.8163975501113587</v>
      </c>
      <c r="I79" s="2">
        <f t="shared" si="35"/>
        <v>8.2639138240574503</v>
      </c>
      <c r="J79" s="2">
        <f t="shared" si="35"/>
        <v>0.30198915009041588</v>
      </c>
      <c r="K79" s="2">
        <f t="shared" si="35"/>
        <v>1.7078287627839626</v>
      </c>
    </row>
    <row r="80" spans="2:13" x14ac:dyDescent="0.2">
      <c r="B80">
        <v>30</v>
      </c>
      <c r="C80">
        <v>510</v>
      </c>
      <c r="D80">
        <v>50000</v>
      </c>
      <c r="E80">
        <v>20</v>
      </c>
      <c r="F80" s="2">
        <f t="shared" ref="F80:K82" si="36">F11/F31</f>
        <v>0.59677419354838712</v>
      </c>
      <c r="G80" s="2">
        <f t="shared" si="36"/>
        <v>1.0365406498925274</v>
      </c>
      <c r="H80" s="2">
        <f t="shared" si="36"/>
        <v>1.8721025277216576</v>
      </c>
      <c r="I80" s="2">
        <f t="shared" si="36"/>
        <v>9.3958333333333339</v>
      </c>
      <c r="J80" s="2">
        <f t="shared" si="36"/>
        <v>0.17102966841186737</v>
      </c>
      <c r="K80" s="2">
        <f t="shared" si="36"/>
        <v>1.7595881721479458</v>
      </c>
    </row>
    <row r="81" spans="2:13" x14ac:dyDescent="0.2">
      <c r="B81">
        <v>40</v>
      </c>
      <c r="C81">
        <v>680</v>
      </c>
      <c r="D81">
        <v>50000</v>
      </c>
      <c r="E81">
        <v>20</v>
      </c>
      <c r="F81" s="2">
        <f t="shared" si="36"/>
        <v>0.82926829268292668</v>
      </c>
      <c r="G81" s="2">
        <f t="shared" si="36"/>
        <v>1.0342090069284067</v>
      </c>
      <c r="H81" s="2">
        <f t="shared" si="36"/>
        <v>1.7635740826753368</v>
      </c>
      <c r="I81" s="2">
        <f t="shared" si="36"/>
        <v>9.8292993630573235</v>
      </c>
      <c r="J81" s="2">
        <f t="shared" si="36"/>
        <v>0.12578616352201258</v>
      </c>
      <c r="K81" s="2">
        <f t="shared" si="36"/>
        <v>1.6698300087529367</v>
      </c>
    </row>
    <row r="82" spans="2:13" x14ac:dyDescent="0.2">
      <c r="B82">
        <v>50</v>
      </c>
      <c r="C82">
        <v>850</v>
      </c>
      <c r="D82">
        <v>50000</v>
      </c>
      <c r="E82">
        <v>20</v>
      </c>
      <c r="F82" s="2">
        <f t="shared" si="36"/>
        <v>0.89655172413793105</v>
      </c>
      <c r="G82" s="2">
        <f t="shared" si="36"/>
        <v>1.0488975609756099</v>
      </c>
      <c r="H82" s="2">
        <f t="shared" si="36"/>
        <v>1.757386140097795</v>
      </c>
      <c r="I82" s="2">
        <f t="shared" si="36"/>
        <v>10.748663101604278</v>
      </c>
      <c r="J82" s="2">
        <f t="shared" si="36"/>
        <v>8.143322475570032E-2</v>
      </c>
      <c r="K82" s="2">
        <f t="shared" si="36"/>
        <v>1.6692320835592931</v>
      </c>
    </row>
    <row r="84" spans="2:13" x14ac:dyDescent="0.2">
      <c r="B84" t="s">
        <v>56</v>
      </c>
      <c r="C84" t="s">
        <v>27</v>
      </c>
      <c r="D84" t="s">
        <v>28</v>
      </c>
      <c r="E84" t="s">
        <v>38</v>
      </c>
      <c r="F84" t="s">
        <v>29</v>
      </c>
      <c r="G84" s="3" t="s">
        <v>30</v>
      </c>
      <c r="H84" t="s">
        <v>31</v>
      </c>
      <c r="I84" t="s">
        <v>32</v>
      </c>
      <c r="J84" t="s">
        <v>33</v>
      </c>
      <c r="K84" t="s">
        <v>34</v>
      </c>
      <c r="M84" t="s">
        <v>39</v>
      </c>
    </row>
    <row r="85" spans="2:13" x14ac:dyDescent="0.2">
      <c r="B85">
        <v>20</v>
      </c>
      <c r="C85">
        <v>340</v>
      </c>
      <c r="D85">
        <v>50000</v>
      </c>
      <c r="E85">
        <v>2</v>
      </c>
      <c r="F85" s="2">
        <f>F10/$K10</f>
        <v>2.4377576868859233E-4</v>
      </c>
      <c r="G85" s="2">
        <f t="shared" ref="G85:K85" si="37">G10/$K10</f>
        <v>0.11926994456750997</v>
      </c>
      <c r="H85" s="2">
        <f t="shared" si="37"/>
        <v>0.82983391450889776</v>
      </c>
      <c r="I85" s="2">
        <f t="shared" si="37"/>
        <v>4.8786950577112631E-2</v>
      </c>
      <c r="J85" s="2">
        <f t="shared" si="37"/>
        <v>1.7700240596084747E-3</v>
      </c>
      <c r="K85" s="2">
        <f t="shared" si="37"/>
        <v>1</v>
      </c>
      <c r="M85" t="s">
        <v>57</v>
      </c>
    </row>
    <row r="86" spans="2:13" x14ac:dyDescent="0.2">
      <c r="B86">
        <v>30</v>
      </c>
      <c r="C86">
        <v>510</v>
      </c>
      <c r="D86">
        <v>50000</v>
      </c>
      <c r="E86">
        <v>2</v>
      </c>
      <c r="F86" s="2">
        <f t="shared" ref="F86:K101" si="38">F11/$K11</f>
        <v>2.5650980283408668E-4</v>
      </c>
      <c r="G86" s="2">
        <f t="shared" si="38"/>
        <v>0.11366850614236987</v>
      </c>
      <c r="H86" s="2">
        <f t="shared" si="38"/>
        <v>0.84155320151964719</v>
      </c>
      <c r="I86" s="2">
        <f t="shared" si="38"/>
        <v>4.3773051218768191E-2</v>
      </c>
      <c r="J86" s="2">
        <f t="shared" si="38"/>
        <v>6.79404342641635E-4</v>
      </c>
      <c r="K86" s="2">
        <f t="shared" si="38"/>
        <v>1</v>
      </c>
    </row>
    <row r="87" spans="2:13" x14ac:dyDescent="0.2">
      <c r="B87">
        <v>40</v>
      </c>
      <c r="C87">
        <v>680</v>
      </c>
      <c r="D87">
        <v>50000</v>
      </c>
      <c r="E87">
        <v>2</v>
      </c>
      <c r="F87" s="2">
        <f t="shared" si="38"/>
        <v>1.8760173255717713E-4</v>
      </c>
      <c r="G87" s="2">
        <f t="shared" si="38"/>
        <v>0.11860291886225068</v>
      </c>
      <c r="H87" s="2">
        <f t="shared" si="38"/>
        <v>0.8380224570309267</v>
      </c>
      <c r="I87" s="2">
        <f t="shared" si="38"/>
        <v>4.2574557894446433E-2</v>
      </c>
      <c r="J87" s="2">
        <f t="shared" si="38"/>
        <v>5.5176980163875637E-4</v>
      </c>
      <c r="K87" s="2">
        <f t="shared" si="38"/>
        <v>1</v>
      </c>
    </row>
    <row r="88" spans="2:13" x14ac:dyDescent="0.2">
      <c r="B88">
        <v>50</v>
      </c>
      <c r="C88">
        <v>850</v>
      </c>
      <c r="D88">
        <v>50000</v>
      </c>
      <c r="E88">
        <v>2</v>
      </c>
      <c r="F88" s="2">
        <f t="shared" si="38"/>
        <v>2.3142276042848814E-4</v>
      </c>
      <c r="G88" s="2">
        <f t="shared" si="38"/>
        <v>0.11961886451532509</v>
      </c>
      <c r="H88" s="2">
        <f t="shared" si="38"/>
        <v>0.83493771612438084</v>
      </c>
      <c r="I88" s="2">
        <f t="shared" si="38"/>
        <v>4.4726898890505878E-2</v>
      </c>
      <c r="J88" s="2">
        <f t="shared" si="38"/>
        <v>4.4504377005478491E-4</v>
      </c>
      <c r="K88" s="2">
        <f t="shared" si="38"/>
        <v>1</v>
      </c>
    </row>
    <row r="89" spans="2:13" x14ac:dyDescent="0.2">
      <c r="B89">
        <v>20</v>
      </c>
      <c r="C89">
        <v>340</v>
      </c>
      <c r="D89">
        <v>50000</v>
      </c>
      <c r="E89">
        <v>4</v>
      </c>
      <c r="F89" s="2">
        <f t="shared" si="38"/>
        <v>2.1347490741686079E-4</v>
      </c>
      <c r="G89" s="2">
        <f t="shared" si="38"/>
        <v>9.2249004557225192E-2</v>
      </c>
      <c r="H89" s="2">
        <f t="shared" si="38"/>
        <v>0.86962252067458068</v>
      </c>
      <c r="I89" s="2">
        <f t="shared" si="38"/>
        <v>1.8163930165860723E-2</v>
      </c>
      <c r="J89" s="2">
        <f t="shared" si="38"/>
        <v>1.9667536035492521E-2</v>
      </c>
      <c r="K89" s="2">
        <f t="shared" si="38"/>
        <v>1</v>
      </c>
    </row>
    <row r="90" spans="2:13" x14ac:dyDescent="0.2">
      <c r="B90">
        <v>30</v>
      </c>
      <c r="C90">
        <v>510</v>
      </c>
      <c r="D90">
        <v>50000</v>
      </c>
      <c r="E90">
        <v>4</v>
      </c>
      <c r="F90" s="2">
        <f t="shared" si="38"/>
        <v>1.9647571682937314E-4</v>
      </c>
      <c r="G90" s="2">
        <f t="shared" si="38"/>
        <v>9.0323570946153384E-2</v>
      </c>
      <c r="H90" s="2">
        <f t="shared" si="38"/>
        <v>0.87383803033093888</v>
      </c>
      <c r="I90" s="2">
        <f t="shared" si="38"/>
        <v>1.7523177994719714E-2</v>
      </c>
      <c r="J90" s="2">
        <f t="shared" si="38"/>
        <v>1.8057346349849571E-2</v>
      </c>
      <c r="K90" s="2">
        <f t="shared" si="38"/>
        <v>1</v>
      </c>
    </row>
    <row r="91" spans="2:13" x14ac:dyDescent="0.2">
      <c r="B91">
        <v>40</v>
      </c>
      <c r="C91">
        <v>680</v>
      </c>
      <c r="D91">
        <v>50000</v>
      </c>
      <c r="E91">
        <v>4</v>
      </c>
      <c r="F91" s="2">
        <f t="shared" si="38"/>
        <v>2.1613549730813063E-4</v>
      </c>
      <c r="G91" s="2">
        <f t="shared" si="38"/>
        <v>9.7624474397767905E-2</v>
      </c>
      <c r="H91" s="2">
        <f t="shared" si="38"/>
        <v>0.8626016819271427</v>
      </c>
      <c r="I91" s="2">
        <f t="shared" si="38"/>
        <v>1.9727276299760284E-2</v>
      </c>
      <c r="J91" s="2">
        <f t="shared" si="38"/>
        <v>1.9781310174087317E-2</v>
      </c>
      <c r="K91" s="2">
        <f t="shared" si="38"/>
        <v>1</v>
      </c>
    </row>
    <row r="92" spans="2:13" x14ac:dyDescent="0.2">
      <c r="B92">
        <v>50</v>
      </c>
      <c r="C92">
        <v>850</v>
      </c>
      <c r="D92">
        <v>50000</v>
      </c>
      <c r="E92">
        <v>4</v>
      </c>
      <c r="F92" s="2">
        <f t="shared" si="38"/>
        <v>1.9230621302913055E-4</v>
      </c>
      <c r="G92" s="2">
        <f t="shared" si="38"/>
        <v>9.1037761247990401E-2</v>
      </c>
      <c r="H92" s="2">
        <f t="shared" si="38"/>
        <v>0.85995492342366608</v>
      </c>
      <c r="I92" s="2">
        <f t="shared" si="38"/>
        <v>2.2880593226205951E-2</v>
      </c>
      <c r="J92" s="2">
        <f t="shared" si="38"/>
        <v>2.5895954646502722E-2</v>
      </c>
      <c r="K92" s="2">
        <f t="shared" si="38"/>
        <v>1</v>
      </c>
    </row>
    <row r="93" spans="2:13" x14ac:dyDescent="0.2">
      <c r="B93">
        <v>20</v>
      </c>
      <c r="C93">
        <v>340</v>
      </c>
      <c r="D93">
        <v>50000</v>
      </c>
      <c r="E93">
        <v>8</v>
      </c>
      <c r="F93" s="2">
        <f t="shared" si="38"/>
        <v>2.4520822264906614E-4</v>
      </c>
      <c r="G93" s="2">
        <f t="shared" si="38"/>
        <v>0.13358399062759682</v>
      </c>
      <c r="H93" s="2">
        <f t="shared" si="38"/>
        <v>0.82914435952974508</v>
      </c>
      <c r="I93" s="2">
        <f t="shared" si="38"/>
        <v>2.1333115370468756E-2</v>
      </c>
      <c r="J93" s="2">
        <f t="shared" si="38"/>
        <v>1.5543476780143582E-2</v>
      </c>
      <c r="K93" s="2">
        <f t="shared" si="38"/>
        <v>1</v>
      </c>
    </row>
    <row r="94" spans="2:13" x14ac:dyDescent="0.2">
      <c r="B94">
        <v>30</v>
      </c>
      <c r="C94">
        <v>510</v>
      </c>
      <c r="D94">
        <v>50000</v>
      </c>
      <c r="E94">
        <v>8</v>
      </c>
      <c r="F94" s="2">
        <f t="shared" si="38"/>
        <v>2.8800184321179652E-4</v>
      </c>
      <c r="G94" s="2">
        <f t="shared" si="38"/>
        <v>0.14616093542998673</v>
      </c>
      <c r="H94" s="2">
        <f t="shared" si="38"/>
        <v>0.81503561622794385</v>
      </c>
      <c r="I94" s="2">
        <f t="shared" si="38"/>
        <v>1.8681719563005201E-2</v>
      </c>
      <c r="J94" s="2">
        <f t="shared" si="38"/>
        <v>1.9728126260008062E-2</v>
      </c>
      <c r="K94" s="2">
        <f t="shared" si="38"/>
        <v>1</v>
      </c>
    </row>
    <row r="95" spans="2:13" x14ac:dyDescent="0.2">
      <c r="B95">
        <v>40</v>
      </c>
      <c r="C95">
        <v>680</v>
      </c>
      <c r="D95">
        <v>50000</v>
      </c>
      <c r="E95">
        <v>8</v>
      </c>
      <c r="F95" s="2">
        <f t="shared" si="38"/>
        <v>2.6601330066503324E-4</v>
      </c>
      <c r="G95" s="2">
        <f t="shared" si="38"/>
        <v>0.14739236961848093</v>
      </c>
      <c r="H95" s="2">
        <f t="shared" si="38"/>
        <v>0.80482324116205806</v>
      </c>
      <c r="I95" s="2">
        <f t="shared" si="38"/>
        <v>2.2086104305215262E-2</v>
      </c>
      <c r="J95" s="2">
        <f t="shared" si="38"/>
        <v>2.5355267763388169E-2</v>
      </c>
      <c r="K95" s="2">
        <f t="shared" si="38"/>
        <v>1</v>
      </c>
    </row>
    <row r="96" spans="2:13" x14ac:dyDescent="0.2">
      <c r="B96">
        <v>50</v>
      </c>
      <c r="C96">
        <v>850</v>
      </c>
      <c r="D96">
        <v>50000</v>
      </c>
      <c r="E96">
        <v>8</v>
      </c>
      <c r="F96" s="2">
        <f t="shared" si="38"/>
        <v>2.7684085040989397E-4</v>
      </c>
      <c r="G96" s="2">
        <f t="shared" si="38"/>
        <v>0.14926241687712222</v>
      </c>
      <c r="H96" s="2">
        <f t="shared" si="38"/>
        <v>0.80431871726639437</v>
      </c>
      <c r="I96" s="2">
        <f t="shared" si="38"/>
        <v>2.2723548986705991E-2</v>
      </c>
      <c r="J96" s="2">
        <f t="shared" si="38"/>
        <v>2.3361977886630844E-2</v>
      </c>
      <c r="K96" s="2">
        <f t="shared" si="38"/>
        <v>1</v>
      </c>
    </row>
    <row r="97" spans="2:11" x14ac:dyDescent="0.2">
      <c r="B97">
        <v>20</v>
      </c>
      <c r="C97">
        <v>340</v>
      </c>
      <c r="D97">
        <v>50000</v>
      </c>
      <c r="E97">
        <v>16</v>
      </c>
      <c r="F97" s="2">
        <f t="shared" si="38"/>
        <v>3.3992307004204313E-4</v>
      </c>
      <c r="G97" s="2">
        <f t="shared" si="38"/>
        <v>0.16724215046068519</v>
      </c>
      <c r="H97" s="2">
        <f t="shared" si="38"/>
        <v>0.80178906878969503</v>
      </c>
      <c r="I97" s="2">
        <f t="shared" si="38"/>
        <v>1.6602558368369262E-2</v>
      </c>
      <c r="J97" s="2">
        <f t="shared" si="38"/>
        <v>1.3847392432239019E-2</v>
      </c>
      <c r="K97" s="2">
        <f t="shared" si="38"/>
        <v>1</v>
      </c>
    </row>
    <row r="98" spans="2:11" x14ac:dyDescent="0.2">
      <c r="B98">
        <v>30</v>
      </c>
      <c r="C98">
        <v>510</v>
      </c>
      <c r="D98">
        <v>50000</v>
      </c>
      <c r="E98">
        <v>16</v>
      </c>
      <c r="F98" s="2">
        <f t="shared" si="38"/>
        <v>4.5759232234287266E-4</v>
      </c>
      <c r="G98" s="2">
        <f t="shared" si="38"/>
        <v>0.17752108634890795</v>
      </c>
      <c r="H98" s="2">
        <f t="shared" si="38"/>
        <v>0.79097924756981364</v>
      </c>
      <c r="I98" s="2">
        <f t="shared" si="38"/>
        <v>1.767295753048554E-2</v>
      </c>
      <c r="J98" s="2">
        <f t="shared" si="38"/>
        <v>1.3245442627816665E-2</v>
      </c>
      <c r="K98" s="2">
        <f t="shared" si="38"/>
        <v>1</v>
      </c>
    </row>
    <row r="99" spans="2:11" x14ac:dyDescent="0.2">
      <c r="B99">
        <v>40</v>
      </c>
      <c r="C99">
        <v>680</v>
      </c>
      <c r="D99">
        <v>50000</v>
      </c>
      <c r="E99">
        <v>16</v>
      </c>
      <c r="F99" s="2">
        <f t="shared" si="38"/>
        <v>4.0426832134630753E-4</v>
      </c>
      <c r="G99" s="2">
        <f t="shared" si="38"/>
        <v>0.17831053448032719</v>
      </c>
      <c r="H99" s="2">
        <f t="shared" si="38"/>
        <v>0.78573778968645702</v>
      </c>
      <c r="I99" s="2">
        <f t="shared" si="38"/>
        <v>1.4045973769567057E-2</v>
      </c>
      <c r="J99" s="2">
        <f t="shared" si="38"/>
        <v>2.1398016264748743E-2</v>
      </c>
      <c r="K99" s="2">
        <f t="shared" si="38"/>
        <v>1</v>
      </c>
    </row>
    <row r="100" spans="2:11" x14ac:dyDescent="0.2">
      <c r="B100">
        <v>50</v>
      </c>
      <c r="C100">
        <v>850</v>
      </c>
      <c r="D100">
        <v>50000</v>
      </c>
      <c r="E100">
        <v>16</v>
      </c>
      <c r="F100" s="2">
        <f t="shared" si="38"/>
        <v>3.6514207678207592E-4</v>
      </c>
      <c r="G100" s="2">
        <f t="shared" si="38"/>
        <v>0.16803838373511135</v>
      </c>
      <c r="H100" s="2">
        <f t="shared" si="38"/>
        <v>0.80248734782703945</v>
      </c>
      <c r="I100" s="2">
        <f t="shared" si="38"/>
        <v>1.5153396186456149E-2</v>
      </c>
      <c r="J100" s="2">
        <f t="shared" si="38"/>
        <v>1.3875398917718884E-2</v>
      </c>
      <c r="K100" s="2">
        <f t="shared" si="38"/>
        <v>1</v>
      </c>
    </row>
    <row r="101" spans="2:11" x14ac:dyDescent="0.2">
      <c r="B101">
        <v>20</v>
      </c>
      <c r="C101">
        <v>340</v>
      </c>
      <c r="D101">
        <v>50000</v>
      </c>
      <c r="E101">
        <v>20</v>
      </c>
      <c r="F101" s="2">
        <f t="shared" si="38"/>
        <v>4.0304007369875632E-4</v>
      </c>
      <c r="G101" s="2">
        <f t="shared" si="38"/>
        <v>0.19301781053278061</v>
      </c>
      <c r="H101" s="2">
        <f t="shared" si="38"/>
        <v>0.7836058651926916</v>
      </c>
      <c r="I101" s="2">
        <f t="shared" si="38"/>
        <v>1.2302318440042991E-2</v>
      </c>
      <c r="J101" s="2">
        <f t="shared" si="38"/>
        <v>1.0459849531705818E-2</v>
      </c>
      <c r="K101" s="2">
        <f t="shared" si="38"/>
        <v>1</v>
      </c>
    </row>
    <row r="102" spans="2:11" x14ac:dyDescent="0.2">
      <c r="B102">
        <v>30</v>
      </c>
      <c r="C102">
        <v>510</v>
      </c>
      <c r="D102">
        <v>50000</v>
      </c>
      <c r="E102">
        <v>20</v>
      </c>
      <c r="F102" s="2">
        <f t="shared" ref="F102:K104" si="39">F27/$K27</f>
        <v>3.1523068581588005E-4</v>
      </c>
      <c r="G102" s="2">
        <f t="shared" si="39"/>
        <v>0.1803119522866834</v>
      </c>
      <c r="H102" s="2">
        <f t="shared" si="39"/>
        <v>0.79984112373434879</v>
      </c>
      <c r="I102" s="2">
        <f t="shared" si="39"/>
        <v>9.6964958956964695E-3</v>
      </c>
      <c r="J102" s="2">
        <f t="shared" si="39"/>
        <v>9.6964958956964695E-3</v>
      </c>
      <c r="K102" s="2">
        <f t="shared" si="39"/>
        <v>1</v>
      </c>
    </row>
    <row r="103" spans="2:11" x14ac:dyDescent="0.2">
      <c r="B103">
        <v>40</v>
      </c>
      <c r="C103">
        <v>680</v>
      </c>
      <c r="D103">
        <v>50000</v>
      </c>
      <c r="E103">
        <v>20</v>
      </c>
      <c r="F103" s="2">
        <f t="shared" si="39"/>
        <v>3.7622272385252068E-4</v>
      </c>
      <c r="G103" s="2">
        <f t="shared" si="39"/>
        <v>0.18645212324670565</v>
      </c>
      <c r="H103" s="2">
        <f t="shared" si="39"/>
        <v>0.79362736586212901</v>
      </c>
      <c r="I103" s="2">
        <f t="shared" si="39"/>
        <v>9.7239104011113044E-3</v>
      </c>
      <c r="J103" s="2">
        <f t="shared" si="39"/>
        <v>9.7239104011113044E-3</v>
      </c>
      <c r="K103" s="2">
        <f t="shared" si="39"/>
        <v>1</v>
      </c>
    </row>
    <row r="104" spans="2:11" x14ac:dyDescent="0.2">
      <c r="B104">
        <v>50</v>
      </c>
      <c r="C104">
        <v>850</v>
      </c>
      <c r="D104">
        <v>50000</v>
      </c>
      <c r="E104">
        <v>20</v>
      </c>
      <c r="F104" s="2">
        <f t="shared" si="39"/>
        <v>3.6712440049366517E-4</v>
      </c>
      <c r="G104" s="2">
        <f t="shared" si="39"/>
        <v>0.18569464623267876</v>
      </c>
      <c r="H104" s="2">
        <f t="shared" si="39"/>
        <v>0.79516020683944955</v>
      </c>
      <c r="I104" s="2">
        <f t="shared" si="39"/>
        <v>9.3968224211463669E-3</v>
      </c>
      <c r="J104" s="2">
        <f t="shared" si="39"/>
        <v>9.2874662167439989E-3</v>
      </c>
      <c r="K104" s="2">
        <f t="shared" si="39"/>
        <v>1</v>
      </c>
    </row>
    <row r="105" spans="2:11" x14ac:dyDescent="0.2">
      <c r="F105" t="s">
        <v>58</v>
      </c>
      <c r="G105" s="4" t="s">
        <v>59</v>
      </c>
      <c r="H105" s="4" t="s">
        <v>60</v>
      </c>
      <c r="I105" t="s">
        <v>58</v>
      </c>
      <c r="J105" t="s">
        <v>58</v>
      </c>
    </row>
  </sheetData>
  <conditionalFormatting sqref="H14:H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K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6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K7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3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K3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K3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6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K8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K7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:K7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:K7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:K8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:K8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J10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5:J10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5:J10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:J10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7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1:J10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1:J10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J10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5:J10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J10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5:J10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J10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K3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6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F4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F4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F4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4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F6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6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6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6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G4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G4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G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G6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6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6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6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:H4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:H4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:H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:H6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6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6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6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4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4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6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6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6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J4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J4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J4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J6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6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6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:K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:K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:K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:K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R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P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:AC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9B9B-6B8E-4425-B187-13AF7B305620}">
  <dimension ref="B1:AK106"/>
  <sheetViews>
    <sheetView zoomScale="75" workbookViewId="0">
      <selection activeCell="S51" sqref="S51"/>
    </sheetView>
  </sheetViews>
  <sheetFormatPr baseColWidth="10" defaultColWidth="8.83203125" defaultRowHeight="15" x14ac:dyDescent="0.2"/>
  <cols>
    <col min="1" max="1" width="13.6640625" customWidth="1"/>
    <col min="2" max="2" width="29" bestFit="1" customWidth="1"/>
    <col min="3" max="3" width="29" customWidth="1"/>
    <col min="4" max="4" width="9.83203125" bestFit="1" customWidth="1"/>
    <col min="5" max="5" width="12.1640625" customWidth="1"/>
    <col min="6" max="6" width="12.83203125" customWidth="1"/>
    <col min="7" max="7" width="13" bestFit="1" customWidth="1"/>
    <col min="8" max="8" width="19.6640625" bestFit="1" customWidth="1"/>
    <col min="9" max="9" width="19.1640625" bestFit="1" customWidth="1"/>
    <col min="10" max="10" width="15.83203125" customWidth="1"/>
    <col min="11" max="11" width="13.5" bestFit="1" customWidth="1"/>
    <col min="14" max="14" width="11.1640625" bestFit="1" customWidth="1"/>
    <col min="19" max="19" width="9.6640625" bestFit="1" customWidth="1"/>
    <col min="20" max="20" width="9.6640625" customWidth="1"/>
    <col min="21" max="21" width="11.83203125" customWidth="1"/>
    <col min="22" max="22" width="12.5" bestFit="1" customWidth="1"/>
    <col min="23" max="23" width="12.83203125" bestFit="1" customWidth="1"/>
    <col min="24" max="24" width="13.5" bestFit="1" customWidth="1"/>
    <col min="25" max="25" width="11.6640625" bestFit="1" customWidth="1"/>
    <col min="26" max="26" width="11.1640625" bestFit="1" customWidth="1"/>
    <col min="32" max="32" width="12" bestFit="1" customWidth="1"/>
    <col min="33" max="33" width="12.5" bestFit="1" customWidth="1"/>
    <col min="34" max="34" width="12.83203125" bestFit="1" customWidth="1"/>
    <col min="35" max="35" width="13.5" bestFit="1" customWidth="1"/>
    <col min="36" max="36" width="11.6640625" bestFit="1" customWidth="1"/>
    <col min="37" max="37" width="11.1640625" bestFit="1" customWidth="1"/>
  </cols>
  <sheetData>
    <row r="1" spans="2:37" x14ac:dyDescent="0.2">
      <c r="B1" t="s">
        <v>26</v>
      </c>
      <c r="D1" t="s">
        <v>27</v>
      </c>
      <c r="E1" t="s">
        <v>28</v>
      </c>
      <c r="F1" t="s">
        <v>38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</row>
    <row r="2" spans="2:37" x14ac:dyDescent="0.2">
      <c r="B2">
        <v>20</v>
      </c>
      <c r="D2">
        <v>300</v>
      </c>
      <c r="E2">
        <v>50000</v>
      </c>
      <c r="F2">
        <v>1</v>
      </c>
      <c r="G2">
        <v>2.2000000000000001E-3</v>
      </c>
      <c r="H2">
        <v>0.98080000000000001</v>
      </c>
      <c r="I2">
        <v>6.7855999999999996</v>
      </c>
      <c r="J2">
        <v>0</v>
      </c>
      <c r="K2">
        <v>0.34860000000000002</v>
      </c>
      <c r="L2" s="4">
        <v>8.1172000000000004</v>
      </c>
    </row>
    <row r="3" spans="2:37" x14ac:dyDescent="0.2">
      <c r="B3">
        <v>30</v>
      </c>
      <c r="D3">
        <v>450</v>
      </c>
      <c r="E3">
        <v>50000</v>
      </c>
      <c r="F3">
        <v>1</v>
      </c>
      <c r="G3">
        <v>1.2200000000000001E-2</v>
      </c>
      <c r="H3">
        <v>1.5549999999999999</v>
      </c>
      <c r="I3">
        <v>10.047000000000001</v>
      </c>
      <c r="J3">
        <v>0</v>
      </c>
      <c r="K3">
        <v>0.47770000000000001</v>
      </c>
      <c r="L3" s="4">
        <v>12.092000000000001</v>
      </c>
      <c r="N3" t="s">
        <v>30</v>
      </c>
      <c r="O3" t="s">
        <v>5</v>
      </c>
      <c r="P3" t="s">
        <v>72</v>
      </c>
      <c r="Q3" t="s">
        <v>73</v>
      </c>
      <c r="R3" t="s">
        <v>74</v>
      </c>
      <c r="S3" t="s">
        <v>75</v>
      </c>
    </row>
    <row r="4" spans="2:37" x14ac:dyDescent="0.2">
      <c r="B4">
        <v>40</v>
      </c>
      <c r="D4">
        <v>600</v>
      </c>
      <c r="E4">
        <v>50000</v>
      </c>
      <c r="F4">
        <v>1</v>
      </c>
      <c r="G4">
        <v>4.0000000000000001E-3</v>
      </c>
      <c r="H4">
        <v>1.9209000000000001</v>
      </c>
      <c r="I4">
        <v>14.791</v>
      </c>
      <c r="J4">
        <v>0</v>
      </c>
      <c r="K4">
        <v>0.71830000000000005</v>
      </c>
      <c r="L4" s="4">
        <v>17.4343</v>
      </c>
      <c r="N4">
        <v>300</v>
      </c>
      <c r="O4">
        <f>H10</f>
        <v>1.0434000000000001</v>
      </c>
      <c r="P4">
        <f>H14</f>
        <v>0.93310000000000004</v>
      </c>
      <c r="Q4">
        <f>H18</f>
        <v>1.2779</v>
      </c>
      <c r="R4">
        <f>H22</f>
        <v>1.9822</v>
      </c>
      <c r="S4">
        <f>H26</f>
        <v>2.2608000000000001</v>
      </c>
    </row>
    <row r="5" spans="2:37" x14ac:dyDescent="0.2">
      <c r="B5">
        <v>50</v>
      </c>
      <c r="D5">
        <v>750</v>
      </c>
      <c r="E5">
        <v>50000</v>
      </c>
      <c r="F5">
        <v>1</v>
      </c>
      <c r="G5">
        <v>5.1000000000000004E-3</v>
      </c>
      <c r="H5">
        <v>2.4037999999999999</v>
      </c>
      <c r="I5">
        <v>17.017800000000001</v>
      </c>
      <c r="J5">
        <v>0</v>
      </c>
      <c r="K5">
        <v>0.8972</v>
      </c>
      <c r="L5" s="4">
        <v>20.324000000000002</v>
      </c>
      <c r="N5">
        <v>450</v>
      </c>
      <c r="O5">
        <f t="shared" ref="O5:O7" si="0">H11</f>
        <v>0.9506</v>
      </c>
      <c r="P5">
        <f t="shared" ref="P5:P7" si="1">H15</f>
        <v>1.5170999999999999</v>
      </c>
      <c r="Q5">
        <f t="shared" ref="Q5:Q7" si="2">H19</f>
        <v>1.3621000000000001</v>
      </c>
      <c r="R5">
        <f t="shared" ref="R5:R7" si="3">H23</f>
        <v>1.5932999999999999</v>
      </c>
      <c r="S5">
        <f t="shared" ref="S5:S7" si="4">H27</f>
        <v>2.2858000000000001</v>
      </c>
    </row>
    <row r="6" spans="2:37" x14ac:dyDescent="0.2">
      <c r="N6">
        <v>600</v>
      </c>
      <c r="O6">
        <f t="shared" si="0"/>
        <v>0.86180000000000001</v>
      </c>
      <c r="P6">
        <f t="shared" si="1"/>
        <v>1.3829</v>
      </c>
      <c r="Q6">
        <f t="shared" si="2"/>
        <v>2.0206</v>
      </c>
      <c r="R6">
        <f t="shared" si="3"/>
        <v>1.8423</v>
      </c>
      <c r="S6">
        <f t="shared" si="4"/>
        <v>2.2610999999999999</v>
      </c>
    </row>
    <row r="7" spans="2:37" x14ac:dyDescent="0.2">
      <c r="N7">
        <v>750</v>
      </c>
      <c r="O7">
        <f t="shared" si="0"/>
        <v>0.90069999999999995</v>
      </c>
      <c r="P7">
        <f t="shared" si="1"/>
        <v>1.3404</v>
      </c>
      <c r="Q7">
        <f t="shared" si="2"/>
        <v>1.8260000000000001</v>
      </c>
      <c r="R7">
        <f t="shared" si="3"/>
        <v>2.5806</v>
      </c>
      <c r="S7">
        <f t="shared" si="4"/>
        <v>2.2877000000000001</v>
      </c>
    </row>
    <row r="9" spans="2:37" x14ac:dyDescent="0.2">
      <c r="B9" t="s">
        <v>37</v>
      </c>
      <c r="C9" t="s">
        <v>76</v>
      </c>
      <c r="D9" t="s">
        <v>27</v>
      </c>
      <c r="E9" t="s">
        <v>28</v>
      </c>
      <c r="F9" t="s">
        <v>38</v>
      </c>
      <c r="G9" t="s">
        <v>29</v>
      </c>
      <c r="H9" t="s">
        <v>30</v>
      </c>
      <c r="I9" t="s">
        <v>31</v>
      </c>
      <c r="J9" t="s">
        <v>32</v>
      </c>
      <c r="K9" t="s">
        <v>33</v>
      </c>
      <c r="L9" t="s">
        <v>34</v>
      </c>
      <c r="N9" t="s">
        <v>31</v>
      </c>
      <c r="O9" t="s">
        <v>5</v>
      </c>
      <c r="P9" t="s">
        <v>72</v>
      </c>
      <c r="Q9" t="s">
        <v>73</v>
      </c>
      <c r="R9" t="s">
        <v>74</v>
      </c>
      <c r="S9" t="s">
        <v>75</v>
      </c>
      <c r="U9" s="3" t="s">
        <v>39</v>
      </c>
      <c r="AC9" t="s">
        <v>27</v>
      </c>
      <c r="AD9" t="s">
        <v>28</v>
      </c>
      <c r="AE9" t="s">
        <v>38</v>
      </c>
      <c r="AF9" t="s">
        <v>29</v>
      </c>
      <c r="AG9" t="s">
        <v>30</v>
      </c>
      <c r="AH9" t="s">
        <v>31</v>
      </c>
      <c r="AI9" t="s">
        <v>32</v>
      </c>
      <c r="AJ9" t="s">
        <v>33</v>
      </c>
      <c r="AK9" t="s">
        <v>34</v>
      </c>
    </row>
    <row r="10" spans="2:37" x14ac:dyDescent="0.2">
      <c r="B10">
        <v>20</v>
      </c>
      <c r="C10" t="s">
        <v>5</v>
      </c>
      <c r="D10">
        <v>300</v>
      </c>
      <c r="E10">
        <v>50000</v>
      </c>
      <c r="F10">
        <v>1</v>
      </c>
      <c r="G10">
        <v>3.3999999999999998E-3</v>
      </c>
      <c r="H10">
        <v>1.0434000000000001</v>
      </c>
      <c r="I10">
        <v>7.0220000000000002</v>
      </c>
      <c r="J10">
        <v>0.36399999999999999</v>
      </c>
      <c r="K10">
        <v>1.9199999999999998E-2</v>
      </c>
      <c r="L10">
        <v>8.4551999999999996</v>
      </c>
      <c r="M10" t="s">
        <v>35</v>
      </c>
      <c r="N10">
        <v>300</v>
      </c>
      <c r="O10">
        <f>I10</f>
        <v>7.0220000000000002</v>
      </c>
      <c r="P10">
        <f>I14</f>
        <v>3.1404999999999998</v>
      </c>
      <c r="Q10">
        <f>I18</f>
        <v>5.7690999999999999</v>
      </c>
      <c r="R10">
        <f>I22</f>
        <v>10.8635</v>
      </c>
      <c r="S10">
        <f>I26</f>
        <v>22.360600000000002</v>
      </c>
      <c r="U10" s="3" t="s">
        <v>40</v>
      </c>
      <c r="AC10">
        <v>340</v>
      </c>
      <c r="AD10">
        <v>50000</v>
      </c>
      <c r="AE10">
        <v>1</v>
      </c>
      <c r="AF10" s="1">
        <f>'Parallel Timings'!F10/'Parallel Timings New 15 files'!G10</f>
        <v>0.88235294117647067</v>
      </c>
      <c r="AG10" s="1">
        <f>'Parallel Timings'!G10/'Parallel Timings New 15 files'!H10</f>
        <v>1.0383362085489742</v>
      </c>
      <c r="AH10" s="1">
        <f>'Parallel Timings'!H10/'Parallel Timings New 15 files'!I10</f>
        <v>1.000825975505554</v>
      </c>
      <c r="AI10" s="1">
        <f>'Parallel Timings'!I10/'Parallel Timings New 15 files'!J10</f>
        <v>1.0442307692307693</v>
      </c>
      <c r="AJ10" s="1">
        <f>'Parallel Timings'!J10/'Parallel Timings New 15 files'!K10</f>
        <v>0.56770833333333337</v>
      </c>
      <c r="AK10" s="1">
        <f>'Parallel Timings'!K10/'Parallel Timings New 15 files'!L10</f>
        <v>1.0060317910871417</v>
      </c>
    </row>
    <row r="11" spans="2:37" x14ac:dyDescent="0.2">
      <c r="B11">
        <v>20</v>
      </c>
      <c r="C11" t="s">
        <v>77</v>
      </c>
      <c r="D11">
        <v>300</v>
      </c>
      <c r="E11">
        <v>50000</v>
      </c>
      <c r="F11">
        <v>2</v>
      </c>
      <c r="G11">
        <v>1.8E-3</v>
      </c>
      <c r="H11">
        <v>0.9506</v>
      </c>
      <c r="I11">
        <v>8.3582000000000001</v>
      </c>
      <c r="J11">
        <v>0.19950000000000001</v>
      </c>
      <c r="K11">
        <v>0.2268</v>
      </c>
      <c r="L11">
        <v>9.7380999999999993</v>
      </c>
      <c r="M11" t="s">
        <v>35</v>
      </c>
      <c r="N11">
        <v>450</v>
      </c>
      <c r="O11">
        <f t="shared" ref="O11:O13" si="5">I11</f>
        <v>8.3582000000000001</v>
      </c>
      <c r="P11">
        <f t="shared" ref="P11:P13" si="6">I15</f>
        <v>10.5694</v>
      </c>
      <c r="Q11">
        <f t="shared" ref="Q11:Q13" si="7">I19</f>
        <v>4.6689999999999996</v>
      </c>
      <c r="R11">
        <f t="shared" ref="R11:R13" si="8">I23</f>
        <v>8.0838000000000001</v>
      </c>
      <c r="S11">
        <f t="shared" ref="S11:S13" si="9">I27</f>
        <v>13.4308</v>
      </c>
      <c r="U11" s="3" t="s">
        <v>41</v>
      </c>
      <c r="AC11">
        <v>510</v>
      </c>
      <c r="AD11">
        <v>50000</v>
      </c>
      <c r="AE11">
        <v>1</v>
      </c>
      <c r="AF11" s="1">
        <f>'Parallel Timings'!F11/'Parallel Timings New 15 files'!G11</f>
        <v>1.9444444444444446</v>
      </c>
      <c r="AG11" s="1">
        <f>'Parallel Timings'!G11/'Parallel Timings New 15 files'!H11</f>
        <v>1.6762045024195245</v>
      </c>
      <c r="AH11" s="1">
        <f>'Parallel Timings'!H11/'Parallel Timings New 15 files'!I11</f>
        <v>1.2683592160991601</v>
      </c>
      <c r="AI11" s="1">
        <f>'Parallel Timings'!I11/'Parallel Timings New 15 files'!J11</f>
        <v>2.6411027568922307</v>
      </c>
      <c r="AJ11" s="1">
        <f>'Parallel Timings'!J11/'Parallel Timings New 15 files'!K11</f>
        <v>4.4973544973544978E-2</v>
      </c>
      <c r="AK11" s="1">
        <f>'Parallel Timings'!K11/'Parallel Timings New 15 files'!L11</f>
        <v>1.3078731990840102</v>
      </c>
    </row>
    <row r="12" spans="2:37" x14ac:dyDescent="0.2">
      <c r="B12">
        <v>20</v>
      </c>
      <c r="C12" t="s">
        <v>78</v>
      </c>
      <c r="D12">
        <v>300</v>
      </c>
      <c r="E12">
        <v>50000</v>
      </c>
      <c r="F12">
        <v>4</v>
      </c>
      <c r="G12">
        <v>2E-3</v>
      </c>
      <c r="H12">
        <v>0.86180000000000001</v>
      </c>
      <c r="I12">
        <v>5.5529000000000002</v>
      </c>
      <c r="J12">
        <v>0.13780000000000001</v>
      </c>
      <c r="K12">
        <v>0.16339999999999999</v>
      </c>
      <c r="L12">
        <v>6.7191000000000001</v>
      </c>
      <c r="M12" t="s">
        <v>35</v>
      </c>
      <c r="N12">
        <v>600</v>
      </c>
      <c r="O12">
        <f t="shared" si="5"/>
        <v>5.5529000000000002</v>
      </c>
      <c r="P12">
        <f t="shared" si="6"/>
        <v>12.9445</v>
      </c>
      <c r="Q12">
        <f t="shared" si="7"/>
        <v>14.216799999999999</v>
      </c>
      <c r="R12">
        <f t="shared" si="8"/>
        <v>6.1345000000000001</v>
      </c>
      <c r="S12">
        <f t="shared" si="9"/>
        <v>9.0404999999999998</v>
      </c>
      <c r="U12" s="3" t="s">
        <v>42</v>
      </c>
      <c r="AC12">
        <v>680</v>
      </c>
      <c r="AD12">
        <v>50000</v>
      </c>
      <c r="AE12">
        <v>1</v>
      </c>
      <c r="AF12" s="1">
        <f>'Parallel Timings'!F12/'Parallel Timings New 15 files'!G12</f>
        <v>2.15</v>
      </c>
      <c r="AG12" s="1">
        <f>'Parallel Timings'!G12/'Parallel Timings New 15 files'!H12</f>
        <v>2.464260849385008</v>
      </c>
      <c r="AH12" s="1">
        <f>'Parallel Timings'!H12/'Parallel Timings New 15 files'!I12</f>
        <v>2.5434097498604333</v>
      </c>
      <c r="AI12" s="1">
        <f>'Parallel Timings'!I12/'Parallel Timings New 15 files'!J12</f>
        <v>5.5043541364296074</v>
      </c>
      <c r="AJ12" s="1">
        <f>'Parallel Timings'!J12/'Parallel Timings New 15 files'!K12</f>
        <v>6.3647490820073441E-2</v>
      </c>
      <c r="AK12" s="1">
        <f>'Parallel Timings'!K12/'Parallel Timings New 15 files'!L12</f>
        <v>2.5332559420160439</v>
      </c>
    </row>
    <row r="13" spans="2:37" x14ac:dyDescent="0.2">
      <c r="B13">
        <v>20</v>
      </c>
      <c r="C13" t="s">
        <v>79</v>
      </c>
      <c r="D13">
        <v>300</v>
      </c>
      <c r="E13">
        <v>50000</v>
      </c>
      <c r="F13">
        <v>8</v>
      </c>
      <c r="G13">
        <v>2.2000000000000001E-3</v>
      </c>
      <c r="H13">
        <v>0.90069999999999995</v>
      </c>
      <c r="I13">
        <v>3.6911</v>
      </c>
      <c r="J13">
        <v>8.4900000000000003E-2</v>
      </c>
      <c r="K13">
        <v>9.4700000000000006E-2</v>
      </c>
      <c r="L13">
        <v>4.7751999999999999</v>
      </c>
      <c r="M13" t="s">
        <v>35</v>
      </c>
      <c r="N13">
        <v>750</v>
      </c>
      <c r="O13">
        <f t="shared" si="5"/>
        <v>3.6911</v>
      </c>
      <c r="P13">
        <f t="shared" si="6"/>
        <v>7.5781000000000001</v>
      </c>
      <c r="Q13">
        <f t="shared" si="7"/>
        <v>16.5763</v>
      </c>
      <c r="R13">
        <f t="shared" si="8"/>
        <v>18.907699999999998</v>
      </c>
      <c r="S13">
        <f t="shared" si="9"/>
        <v>7.7346000000000004</v>
      </c>
      <c r="U13" t="s">
        <v>43</v>
      </c>
      <c r="AC13">
        <v>850</v>
      </c>
      <c r="AD13">
        <v>50000</v>
      </c>
      <c r="AE13">
        <v>1</v>
      </c>
      <c r="AF13" s="1">
        <f>'Parallel Timings'!F13/'Parallel Timings New 15 files'!G13</f>
        <v>4.045454545454545</v>
      </c>
      <c r="AG13" s="1">
        <f>'Parallel Timings'!G13/'Parallel Timings New 15 files'!H13</f>
        <v>2.9562562451426673</v>
      </c>
      <c r="AH13" s="1">
        <f>'Parallel Timings'!H13/'Parallel Timings New 15 files'!I13</f>
        <v>4.7592587575519492</v>
      </c>
      <c r="AI13" s="1">
        <f>'Parallel Timings'!I13/'Parallel Timings New 15 files'!J13</f>
        <v>11.28150765606596</v>
      </c>
      <c r="AJ13" s="1">
        <f>'Parallel Timings'!J13/'Parallel Timings New 15 files'!K13</f>
        <v>0.10665258711721223</v>
      </c>
      <c r="AK13" s="1">
        <f>'Parallel Timings'!K13/'Parallel Timings New 15 files'!L13</f>
        <v>4.441112414139722</v>
      </c>
    </row>
    <row r="14" spans="2:37" x14ac:dyDescent="0.2">
      <c r="B14">
        <v>20</v>
      </c>
      <c r="C14" t="s">
        <v>80</v>
      </c>
      <c r="D14">
        <v>300</v>
      </c>
      <c r="E14">
        <v>50000</v>
      </c>
      <c r="F14">
        <v>16</v>
      </c>
      <c r="G14">
        <v>2.5000000000000001E-3</v>
      </c>
      <c r="H14">
        <v>0.93310000000000004</v>
      </c>
      <c r="I14">
        <v>3.1404999999999998</v>
      </c>
      <c r="J14">
        <v>5.8099999999999999E-2</v>
      </c>
      <c r="K14">
        <v>5.2999999999999999E-2</v>
      </c>
      <c r="L14">
        <v>4.1883999999999997</v>
      </c>
      <c r="M14" t="s">
        <v>35</v>
      </c>
      <c r="AC14">
        <v>340</v>
      </c>
      <c r="AD14">
        <v>50000</v>
      </c>
      <c r="AE14">
        <v>2</v>
      </c>
      <c r="AF14" s="1">
        <f>'Parallel Timings'!F14/'Parallel Timings New 15 files'!G14</f>
        <v>1.32</v>
      </c>
      <c r="AG14" s="1">
        <f>'Parallel Timings'!G14/'Parallel Timings New 15 files'!H14</f>
        <v>1.0148965812881792</v>
      </c>
      <c r="AH14" s="1">
        <f>'Parallel Timings'!H14/'Parallel Timings New 15 files'!I14</f>
        <v>2.3393408692883302</v>
      </c>
      <c r="AI14" s="1">
        <f>'Parallel Timings'!I14/'Parallel Timings New 15 files'!J14</f>
        <v>3.2943201376936315</v>
      </c>
      <c r="AJ14" s="1">
        <f>'Parallel Timings'!J14/'Parallel Timings New 15 files'!K14</f>
        <v>4.1075471698113208</v>
      </c>
      <c r="AK14" s="1">
        <f>'Parallel Timings'!K14/'Parallel Timings New 15 files'!L14</f>
        <v>2.078836787317353</v>
      </c>
    </row>
    <row r="15" spans="2:37" x14ac:dyDescent="0.2">
      <c r="B15">
        <v>30</v>
      </c>
      <c r="C15" t="s">
        <v>5</v>
      </c>
      <c r="D15">
        <v>450</v>
      </c>
      <c r="E15">
        <v>50000</v>
      </c>
      <c r="F15">
        <v>1</v>
      </c>
      <c r="G15">
        <v>2.7000000000000001E-3</v>
      </c>
      <c r="H15">
        <v>1.5170999999999999</v>
      </c>
      <c r="I15">
        <v>10.5694</v>
      </c>
      <c r="J15">
        <v>0.49509999999999998</v>
      </c>
      <c r="K15">
        <v>9.9000000000000008E-3</v>
      </c>
      <c r="L15">
        <v>12.5953</v>
      </c>
      <c r="M15" t="s">
        <v>35</v>
      </c>
      <c r="N15" t="s">
        <v>32</v>
      </c>
      <c r="O15" t="s">
        <v>5</v>
      </c>
      <c r="P15" t="s">
        <v>72</v>
      </c>
      <c r="Q15" t="s">
        <v>73</v>
      </c>
      <c r="R15" t="s">
        <v>74</v>
      </c>
      <c r="S15" t="s">
        <v>75</v>
      </c>
      <c r="AC15">
        <v>510</v>
      </c>
      <c r="AD15">
        <v>50000</v>
      </c>
      <c r="AE15">
        <v>2</v>
      </c>
      <c r="AF15" s="1">
        <f>'Parallel Timings'!F15/'Parallel Timings New 15 files'!G15</f>
        <v>1.4814814814814814</v>
      </c>
      <c r="AG15" s="1">
        <f>'Parallel Timings'!G15/'Parallel Timings New 15 files'!H15</f>
        <v>0.94614725463054516</v>
      </c>
      <c r="AH15" s="1">
        <f>'Parallel Timings'!H15/'Parallel Timings New 15 files'!I15</f>
        <v>1.030020625579503</v>
      </c>
      <c r="AI15" s="1">
        <f>'Parallel Timings'!I15/'Parallel Timings New 15 files'!J15</f>
        <v>0.58715411028075137</v>
      </c>
      <c r="AJ15" s="1">
        <f>'Parallel Timings'!J15/'Parallel Timings New 15 files'!K15</f>
        <v>28.767676767676765</v>
      </c>
      <c r="AK15" s="1">
        <f>'Parallel Timings'!K15/'Parallel Timings New 15 files'!L15</f>
        <v>1.0243821107873572</v>
      </c>
    </row>
    <row r="16" spans="2:37" x14ac:dyDescent="0.2">
      <c r="B16">
        <v>30</v>
      </c>
      <c r="C16" t="s">
        <v>77</v>
      </c>
      <c r="D16">
        <v>450</v>
      </c>
      <c r="E16">
        <v>50000</v>
      </c>
      <c r="F16">
        <v>2</v>
      </c>
      <c r="G16">
        <v>3.8999999999999998E-3</v>
      </c>
      <c r="H16">
        <v>1.3829</v>
      </c>
      <c r="I16">
        <v>12.9445</v>
      </c>
      <c r="J16">
        <v>0.2712</v>
      </c>
      <c r="K16">
        <v>5.7000000000000002E-3</v>
      </c>
      <c r="L16">
        <v>14.609299999999999</v>
      </c>
      <c r="N16">
        <v>300</v>
      </c>
      <c r="O16">
        <f>J10</f>
        <v>0.36399999999999999</v>
      </c>
      <c r="P16">
        <f>J14</f>
        <v>5.8099999999999999E-2</v>
      </c>
      <c r="Q16">
        <f>J18</f>
        <v>0.1148</v>
      </c>
      <c r="R16">
        <f>J22</f>
        <v>0.21129999999999999</v>
      </c>
      <c r="S16">
        <f>J26</f>
        <v>0.59970000000000001</v>
      </c>
      <c r="AC16">
        <v>680</v>
      </c>
      <c r="AD16">
        <v>50000</v>
      </c>
      <c r="AE16">
        <v>2</v>
      </c>
      <c r="AF16" s="1">
        <f>'Parallel Timings'!F16/'Parallel Timings New 15 files'!G16</f>
        <v>1.1282051282051284</v>
      </c>
      <c r="AG16" s="1">
        <f>'Parallel Timings'!G16/'Parallel Timings New 15 files'!H16</f>
        <v>1.3730566201460699</v>
      </c>
      <c r="AH16" s="1">
        <f>'Parallel Timings'!H16/'Parallel Timings New 15 files'!I16</f>
        <v>1.1676155896326625</v>
      </c>
      <c r="AI16" s="1">
        <f>'Parallel Timings'!I16/'Parallel Timings New 15 files'!J16</f>
        <v>1.7219764011799412</v>
      </c>
      <c r="AJ16" s="1">
        <f>'Parallel Timings'!J16/'Parallel Timings New 15 files'!K16</f>
        <v>79.754385964912274</v>
      </c>
      <c r="AK16" s="1">
        <f>'Parallel Timings'!K16/'Parallel Timings New 15 files'!L16</f>
        <v>1.2279712238094913</v>
      </c>
    </row>
    <row r="17" spans="2:37" x14ac:dyDescent="0.2">
      <c r="B17">
        <v>30</v>
      </c>
      <c r="C17" t="s">
        <v>78</v>
      </c>
      <c r="D17">
        <v>450</v>
      </c>
      <c r="E17">
        <v>50000</v>
      </c>
      <c r="F17">
        <v>4</v>
      </c>
      <c r="G17">
        <v>3.0999999999999999E-3</v>
      </c>
      <c r="H17">
        <v>1.3404</v>
      </c>
      <c r="I17">
        <v>7.5781000000000001</v>
      </c>
      <c r="J17">
        <v>0.19489999999999999</v>
      </c>
      <c r="K17">
        <v>0.18310000000000001</v>
      </c>
      <c r="L17">
        <v>9.3008000000000006</v>
      </c>
      <c r="M17" t="s">
        <v>35</v>
      </c>
      <c r="N17">
        <v>450</v>
      </c>
      <c r="O17">
        <f t="shared" ref="O17:O19" si="10">J11</f>
        <v>0.19950000000000001</v>
      </c>
      <c r="P17">
        <f t="shared" ref="P17:P19" si="11">J15</f>
        <v>0.49509999999999998</v>
      </c>
      <c r="Q17">
        <f t="shared" ref="Q17:Q19" si="12">J19</f>
        <v>7.3899999999999993E-2</v>
      </c>
      <c r="R17">
        <f t="shared" ref="R17:R19" si="13">J23</f>
        <v>0.1986</v>
      </c>
      <c r="S17">
        <f t="shared" ref="S17:S19" si="14">J27</f>
        <v>0.30719999999999997</v>
      </c>
      <c r="AC17">
        <v>850</v>
      </c>
      <c r="AD17">
        <v>50000</v>
      </c>
      <c r="AE17">
        <v>2</v>
      </c>
      <c r="AF17" s="1">
        <f>'Parallel Timings'!F17/'Parallel Timings New 15 files'!G17</f>
        <v>3.7419354838709675</v>
      </c>
      <c r="AG17" s="1">
        <f>'Parallel Timings'!G17/'Parallel Timings New 15 files'!H17</f>
        <v>1.8164726947179946</v>
      </c>
      <c r="AH17" s="1">
        <f>'Parallel Timings'!H17/'Parallel Timings New 15 files'!I17</f>
        <v>2.5560760612818516</v>
      </c>
      <c r="AI17" s="1">
        <f>'Parallel Timings'!I17/'Parallel Timings New 15 files'!J17</f>
        <v>2.160082093381221</v>
      </c>
      <c r="AJ17" s="1">
        <f>'Parallel Timings'!J17/'Parallel Timings New 15 files'!K17</f>
        <v>2.8126706717640633</v>
      </c>
      <c r="AK17" s="1">
        <f>'Parallel Timings'!K17/'Parallel Timings New 15 files'!L17</f>
        <v>2.4464132117667297</v>
      </c>
    </row>
    <row r="18" spans="2:37" x14ac:dyDescent="0.2">
      <c r="B18">
        <v>30</v>
      </c>
      <c r="C18" t="s">
        <v>79</v>
      </c>
      <c r="D18">
        <v>450</v>
      </c>
      <c r="E18">
        <v>50000</v>
      </c>
      <c r="F18">
        <v>8</v>
      </c>
      <c r="G18">
        <v>3.3E-3</v>
      </c>
      <c r="H18">
        <v>1.2779</v>
      </c>
      <c r="I18">
        <v>5.7690999999999999</v>
      </c>
      <c r="J18">
        <v>0.1148</v>
      </c>
      <c r="K18">
        <v>0.1027</v>
      </c>
      <c r="L18">
        <v>7.2687999999999997</v>
      </c>
      <c r="M18" t="s">
        <v>35</v>
      </c>
      <c r="N18">
        <v>600</v>
      </c>
      <c r="O18">
        <f t="shared" si="10"/>
        <v>0.13780000000000001</v>
      </c>
      <c r="P18">
        <f t="shared" si="11"/>
        <v>0.2712</v>
      </c>
      <c r="Q18">
        <f t="shared" si="12"/>
        <v>0.72529999999999994</v>
      </c>
      <c r="R18">
        <f t="shared" si="13"/>
        <v>0.12609999999999999</v>
      </c>
      <c r="S18">
        <f t="shared" si="14"/>
        <v>0.14480000000000001</v>
      </c>
      <c r="AC18">
        <v>340</v>
      </c>
      <c r="AD18">
        <v>50000</v>
      </c>
      <c r="AE18">
        <v>4</v>
      </c>
      <c r="AF18" s="1">
        <f>'Parallel Timings'!F18/'Parallel Timings New 15 files'!G18</f>
        <v>0.90909090909090906</v>
      </c>
      <c r="AG18" s="1">
        <f>'Parallel Timings'!G18/'Parallel Timings New 15 files'!H18</f>
        <v>0.75217153141873383</v>
      </c>
      <c r="AH18" s="1">
        <f>'Parallel Timings'!H18/'Parallel Timings New 15 files'!I18</f>
        <v>0.91811547728415188</v>
      </c>
      <c r="AI18" s="1">
        <f>'Parallel Timings'!I18/'Parallel Timings New 15 files'!J18</f>
        <v>1.2665505226480835</v>
      </c>
      <c r="AJ18" s="1">
        <f>'Parallel Timings'!J18/'Parallel Timings New 15 files'!K18</f>
        <v>1.679649464459591</v>
      </c>
      <c r="AK18" s="1">
        <f>'Parallel Timings'!K18/'Parallel Timings New 15 files'!L18</f>
        <v>0.90518379925159587</v>
      </c>
    </row>
    <row r="19" spans="2:37" x14ac:dyDescent="0.2">
      <c r="B19">
        <v>30</v>
      </c>
      <c r="C19" t="s">
        <v>80</v>
      </c>
      <c r="D19">
        <v>450</v>
      </c>
      <c r="E19">
        <v>50000</v>
      </c>
      <c r="F19">
        <v>16</v>
      </c>
      <c r="G19">
        <v>3.0000000000000001E-3</v>
      </c>
      <c r="H19">
        <v>1.3621000000000001</v>
      </c>
      <c r="I19">
        <v>4.6689999999999996</v>
      </c>
      <c r="J19">
        <v>7.3899999999999993E-2</v>
      </c>
      <c r="K19">
        <v>5.8799999999999998E-2</v>
      </c>
      <c r="L19">
        <v>6.1680000000000001</v>
      </c>
      <c r="M19" t="s">
        <v>35</v>
      </c>
      <c r="N19">
        <v>750</v>
      </c>
      <c r="O19">
        <f t="shared" si="10"/>
        <v>8.4900000000000003E-2</v>
      </c>
      <c r="P19">
        <f t="shared" si="11"/>
        <v>0.19489999999999999</v>
      </c>
      <c r="Q19">
        <f t="shared" si="12"/>
        <v>0.57979999999999998</v>
      </c>
      <c r="R19">
        <f t="shared" si="13"/>
        <v>0.91879999999999995</v>
      </c>
      <c r="S19">
        <f t="shared" si="14"/>
        <v>0.13639999999999999</v>
      </c>
      <c r="AC19">
        <v>510</v>
      </c>
      <c r="AD19">
        <v>50000</v>
      </c>
      <c r="AE19">
        <v>4</v>
      </c>
      <c r="AF19" s="1">
        <f>'Parallel Timings'!F19/'Parallel Timings New 15 files'!G19</f>
        <v>1.0999999999999999</v>
      </c>
      <c r="AG19" s="1">
        <f>'Parallel Timings'!G19/'Parallel Timings New 15 files'!H19</f>
        <v>0.97151457308567646</v>
      </c>
      <c r="AH19" s="1">
        <f>'Parallel Timings'!H19/'Parallel Timings New 15 files'!I19</f>
        <v>1.5631184407796102</v>
      </c>
      <c r="AI19" s="1">
        <f>'Parallel Timings'!I19/'Parallel Timings New 15 files'!J19</f>
        <v>3.1596752368064958</v>
      </c>
      <c r="AJ19" s="1">
        <f>'Parallel Timings'!J19/'Parallel Timings New 15 files'!K19</f>
        <v>3.8078231292517004</v>
      </c>
      <c r="AK19" s="1">
        <f>'Parallel Timings'!K19/'Parallel Timings New 15 files'!L19</f>
        <v>1.4726167315175096</v>
      </c>
    </row>
    <row r="20" spans="2:37" x14ac:dyDescent="0.2">
      <c r="B20">
        <v>40</v>
      </c>
      <c r="C20" t="s">
        <v>5</v>
      </c>
      <c r="D20">
        <v>600</v>
      </c>
      <c r="E20">
        <v>50000</v>
      </c>
      <c r="F20">
        <v>1</v>
      </c>
      <c r="G20">
        <v>4.7000000000000002E-3</v>
      </c>
      <c r="H20">
        <v>2.0206</v>
      </c>
      <c r="I20">
        <v>14.216799999999999</v>
      </c>
      <c r="J20">
        <v>0.72529999999999994</v>
      </c>
      <c r="K20">
        <v>9.7999999999999997E-3</v>
      </c>
      <c r="L20">
        <v>16.978400000000001</v>
      </c>
      <c r="M20" t="s">
        <v>35</v>
      </c>
      <c r="AC20">
        <v>680</v>
      </c>
      <c r="AD20">
        <v>50000</v>
      </c>
      <c r="AE20">
        <v>4</v>
      </c>
      <c r="AF20" s="1">
        <f>'Parallel Timings'!F20/'Parallel Timings New 15 files'!G20</f>
        <v>0.91489361702127658</v>
      </c>
      <c r="AG20" s="1">
        <f>'Parallel Timings'!G20/'Parallel Timings New 15 files'!H20</f>
        <v>0.97594773829555581</v>
      </c>
      <c r="AH20" s="1">
        <f>'Parallel Timings'!H20/'Parallel Timings New 15 files'!I20</f>
        <v>0.67065021664509594</v>
      </c>
      <c r="AI20" s="1">
        <f>'Parallel Timings'!I20/'Parallel Timings New 15 files'!J20</f>
        <v>0.37694747001240864</v>
      </c>
      <c r="AJ20" s="1">
        <f>'Parallel Timings'!J20/'Parallel Timings New 15 files'!K20</f>
        <v>32.806122448979593</v>
      </c>
      <c r="AK20" s="1">
        <f>'Parallel Timings'!K20/'Parallel Timings New 15 files'!L20</f>
        <v>0.71305894548367332</v>
      </c>
    </row>
    <row r="21" spans="2:37" x14ac:dyDescent="0.2">
      <c r="B21">
        <v>40</v>
      </c>
      <c r="C21" t="s">
        <v>77</v>
      </c>
      <c r="D21">
        <v>600</v>
      </c>
      <c r="E21">
        <v>50000</v>
      </c>
      <c r="F21">
        <v>2</v>
      </c>
      <c r="G21">
        <v>4.4999999999999997E-3</v>
      </c>
      <c r="H21">
        <v>1.8260000000000001</v>
      </c>
      <c r="I21">
        <v>16.5763</v>
      </c>
      <c r="J21">
        <v>0.57979999999999998</v>
      </c>
      <c r="K21">
        <v>0.61829999999999996</v>
      </c>
      <c r="L21">
        <v>19.605899999999998</v>
      </c>
      <c r="M21" t="s">
        <v>35</v>
      </c>
      <c r="AC21">
        <v>850</v>
      </c>
      <c r="AD21">
        <v>50000</v>
      </c>
      <c r="AE21">
        <v>4</v>
      </c>
      <c r="AF21" s="1">
        <f>'Parallel Timings'!F21/'Parallel Timings New 15 files'!G21</f>
        <v>1.2666666666666668</v>
      </c>
      <c r="AG21" s="1">
        <f>'Parallel Timings'!G21/'Parallel Timings New 15 files'!H21</f>
        <v>1.2872398685651696</v>
      </c>
      <c r="AH21" s="1">
        <f>'Parallel Timings'!H21/'Parallel Timings New 15 files'!I21</f>
        <v>0.76065828924428247</v>
      </c>
      <c r="AI21" s="1">
        <f>'Parallel Timings'!I21/'Parallel Timings New 15 files'!J21</f>
        <v>0.81338392549154892</v>
      </c>
      <c r="AJ21" s="1">
        <f>'Parallel Timings'!J21/'Parallel Timings New 15 files'!K21</f>
        <v>0.73653566229985457</v>
      </c>
      <c r="AK21" s="1">
        <f>'Parallel Timings'!K21/'Parallel Timings New 15 files'!L21</f>
        <v>0.81063353378319802</v>
      </c>
    </row>
    <row r="22" spans="2:37" x14ac:dyDescent="0.2">
      <c r="B22">
        <v>40</v>
      </c>
      <c r="C22" t="s">
        <v>78</v>
      </c>
      <c r="D22">
        <v>600</v>
      </c>
      <c r="E22">
        <v>50000</v>
      </c>
      <c r="F22">
        <v>4</v>
      </c>
      <c r="G22">
        <v>3.8E-3</v>
      </c>
      <c r="H22">
        <v>1.9822</v>
      </c>
      <c r="I22">
        <v>10.8635</v>
      </c>
      <c r="J22">
        <v>0.21129999999999999</v>
      </c>
      <c r="K22">
        <v>0.35289999999999999</v>
      </c>
      <c r="L22">
        <v>13.414999999999999</v>
      </c>
      <c r="M22" t="s">
        <v>35</v>
      </c>
      <c r="AC22">
        <v>340</v>
      </c>
      <c r="AD22">
        <v>50000</v>
      </c>
      <c r="AE22">
        <v>8</v>
      </c>
      <c r="AF22" s="1">
        <f>'Parallel Timings'!F22/'Parallel Timings New 15 files'!G22</f>
        <v>0.63157894736842102</v>
      </c>
      <c r="AG22" s="1">
        <f>'Parallel Timings'!G22/'Parallel Timings New 15 files'!H22</f>
        <v>0.46332357986076078</v>
      </c>
      <c r="AH22" s="1">
        <f>'Parallel Timings'!H22/'Parallel Timings New 15 files'!I22</f>
        <v>0.28142863717954619</v>
      </c>
      <c r="AI22" s="1">
        <f>'Parallel Timings'!I22/'Parallel Timings New 15 files'!J22</f>
        <v>0.2778040700425935</v>
      </c>
      <c r="AJ22" s="1">
        <f>'Parallel Timings'!J22/'Parallel Timings New 15 files'!K22</f>
        <v>0.20345706999149901</v>
      </c>
      <c r="AK22" s="1">
        <f>'Parallel Timings'!K22/'Parallel Timings New 15 files'!L22</f>
        <v>0.3063510995154678</v>
      </c>
    </row>
    <row r="23" spans="2:37" x14ac:dyDescent="0.2">
      <c r="B23">
        <v>40</v>
      </c>
      <c r="C23" t="s">
        <v>79</v>
      </c>
      <c r="D23">
        <v>600</v>
      </c>
      <c r="E23">
        <v>50000</v>
      </c>
      <c r="F23">
        <v>8</v>
      </c>
      <c r="G23">
        <v>4.3E-3</v>
      </c>
      <c r="H23">
        <v>1.5932999999999999</v>
      </c>
      <c r="I23">
        <v>8.0838000000000001</v>
      </c>
      <c r="J23">
        <v>0.1986</v>
      </c>
      <c r="K23">
        <v>0.14729999999999999</v>
      </c>
      <c r="L23">
        <v>10.028499999999999</v>
      </c>
      <c r="M23" t="s">
        <v>35</v>
      </c>
      <c r="AC23">
        <v>510</v>
      </c>
      <c r="AD23">
        <v>50000</v>
      </c>
      <c r="AE23">
        <v>8</v>
      </c>
      <c r="AF23" s="1">
        <f>'Parallel Timings'!F23/'Parallel Timings New 15 files'!G23</f>
        <v>0.95348837209302328</v>
      </c>
      <c r="AG23" s="1">
        <f>'Parallel Timings'!G23/'Parallel Timings New 15 files'!H23</f>
        <v>0.86305152827465015</v>
      </c>
      <c r="AH23" s="1">
        <f>'Parallel Timings'!H23/'Parallel Timings New 15 files'!I23</f>
        <v>0.53065390039337934</v>
      </c>
      <c r="AI23" s="1">
        <f>'Parallel Timings'!I23/'Parallel Timings New 15 files'!J23</f>
        <v>0.59969788519637457</v>
      </c>
      <c r="AJ23" s="1">
        <f>'Parallel Timings'!J23/'Parallel Timings New 15 files'!K23</f>
        <v>0.89477257298031232</v>
      </c>
      <c r="AK23" s="1">
        <f>'Parallel Timings'!K23/'Parallel Timings New 15 files'!L23</f>
        <v>0.59037742434062923</v>
      </c>
    </row>
    <row r="24" spans="2:37" x14ac:dyDescent="0.2">
      <c r="B24">
        <v>40</v>
      </c>
      <c r="C24" t="s">
        <v>80</v>
      </c>
      <c r="D24">
        <v>600</v>
      </c>
      <c r="E24">
        <v>50000</v>
      </c>
      <c r="F24">
        <v>16</v>
      </c>
      <c r="G24">
        <v>4.1000000000000003E-3</v>
      </c>
      <c r="H24">
        <v>1.8423</v>
      </c>
      <c r="I24">
        <v>6.1345000000000001</v>
      </c>
      <c r="J24">
        <v>0.12609999999999999</v>
      </c>
      <c r="K24">
        <v>8.3699999999999997E-2</v>
      </c>
      <c r="L24">
        <v>8.1920999999999999</v>
      </c>
      <c r="M24" t="s">
        <v>35</v>
      </c>
      <c r="AC24">
        <v>680</v>
      </c>
      <c r="AD24">
        <v>50000</v>
      </c>
      <c r="AE24">
        <v>8</v>
      </c>
      <c r="AF24" s="1">
        <f>'Parallel Timings'!F24/'Parallel Timings New 15 files'!G24</f>
        <v>1.0731707317073171</v>
      </c>
      <c r="AG24" s="1">
        <f>'Parallel Timings'!G24/'Parallel Timings New 15 files'!H24</f>
        <v>0.91982847527547096</v>
      </c>
      <c r="AH24" s="1">
        <f>'Parallel Timings'!H24/'Parallel Timings New 15 files'!I24</f>
        <v>1.0015323172222677</v>
      </c>
      <c r="AI24" s="1">
        <f>'Parallel Timings'!I24/'Parallel Timings New 15 files'!J24</f>
        <v>1.2283901665344965</v>
      </c>
      <c r="AJ24" s="1">
        <f>'Parallel Timings'!J24/'Parallel Timings New 15 files'!K24</f>
        <v>3.5232974910394268</v>
      </c>
      <c r="AK24" s="1">
        <f>'Parallel Timings'!K24/'Parallel Timings New 15 files'!L24</f>
        <v>1.0123899854738101</v>
      </c>
    </row>
    <row r="25" spans="2:37" x14ac:dyDescent="0.2">
      <c r="B25">
        <v>50</v>
      </c>
      <c r="C25" t="s">
        <v>5</v>
      </c>
      <c r="D25">
        <v>750</v>
      </c>
      <c r="E25">
        <v>50000</v>
      </c>
      <c r="F25">
        <v>1</v>
      </c>
      <c r="G25">
        <v>5.5999999999999999E-3</v>
      </c>
      <c r="H25">
        <v>2.5806</v>
      </c>
      <c r="I25">
        <v>18.907699999999998</v>
      </c>
      <c r="J25">
        <v>0.91879999999999995</v>
      </c>
      <c r="K25">
        <v>1.01E-2</v>
      </c>
      <c r="L25">
        <v>22.4239</v>
      </c>
      <c r="M25" t="s">
        <v>35</v>
      </c>
      <c r="AC25">
        <v>850</v>
      </c>
      <c r="AD25">
        <v>50000</v>
      </c>
      <c r="AE25">
        <v>8</v>
      </c>
      <c r="AF25" s="1">
        <f>'Parallel Timings'!F25/'Parallel Timings New 15 files'!G25</f>
        <v>1.0357142857142856</v>
      </c>
      <c r="AG25" s="1">
        <f>'Parallel Timings'!G25/'Parallel Timings New 15 files'!H25</f>
        <v>0.88060916066031159</v>
      </c>
      <c r="AH25" s="1">
        <f>'Parallel Timings'!H25/'Parallel Timings New 15 files'!I25</f>
        <v>0.38722848363365192</v>
      </c>
      <c r="AI25" s="1">
        <f>'Parallel Timings'!I25/'Parallel Timings New 15 files'!J25</f>
        <v>0.19492816717457556</v>
      </c>
      <c r="AJ25" s="1">
        <f>'Parallel Timings'!J25/'Parallel Timings New 15 files'!K25</f>
        <v>19.653465346534656</v>
      </c>
      <c r="AK25" s="1">
        <f>'Parallel Timings'!K25/'Parallel Timings New 15 files'!L25</f>
        <v>0.44498949781260178</v>
      </c>
    </row>
    <row r="26" spans="2:37" x14ac:dyDescent="0.2">
      <c r="B26">
        <v>50</v>
      </c>
      <c r="C26" t="s">
        <v>77</v>
      </c>
      <c r="D26">
        <v>750</v>
      </c>
      <c r="E26">
        <v>50000</v>
      </c>
      <c r="F26">
        <v>2</v>
      </c>
      <c r="G26">
        <v>5.1999999999999998E-3</v>
      </c>
      <c r="H26">
        <v>2.2608000000000001</v>
      </c>
      <c r="I26">
        <v>22.360600000000002</v>
      </c>
      <c r="J26">
        <v>0.59970000000000001</v>
      </c>
      <c r="K26">
        <v>0.747</v>
      </c>
      <c r="L26">
        <v>25.974599999999999</v>
      </c>
      <c r="M26" t="s">
        <v>35</v>
      </c>
      <c r="AC26">
        <v>340</v>
      </c>
      <c r="AD26">
        <v>50000</v>
      </c>
      <c r="AE26">
        <v>16</v>
      </c>
      <c r="AF26" s="1">
        <f>'Parallel Timings'!F26/'Parallel Timings New 15 files'!G26</f>
        <v>0.46153846153846151</v>
      </c>
      <c r="AG26" s="1">
        <f>'Parallel Timings'!G26/'Parallel Timings New 15 files'!H26</f>
        <v>0.41852441613588109</v>
      </c>
      <c r="AH26" s="1">
        <f>'Parallel Timings'!H26/'Parallel Timings New 15 files'!I26</f>
        <v>7.6169691332075171E-2</v>
      </c>
      <c r="AI26" s="1">
        <f>'Parallel Timings'!I26/'Parallel Timings New 15 files'!J26</f>
        <v>0.12322828080707018</v>
      </c>
      <c r="AJ26" s="1">
        <f>'Parallel Timings'!J26/'Parallel Timings New 15 files'!K26</f>
        <v>0.14042838018741632</v>
      </c>
      <c r="AK26" s="1">
        <f>'Parallel Timings'!K26/'Parallel Timings New 15 files'!L26</f>
        <v>0.10901419078638362</v>
      </c>
    </row>
    <row r="27" spans="2:37" x14ac:dyDescent="0.2">
      <c r="B27">
        <v>50</v>
      </c>
      <c r="C27" t="s">
        <v>78</v>
      </c>
      <c r="D27">
        <v>750</v>
      </c>
      <c r="E27">
        <v>50000</v>
      </c>
      <c r="F27">
        <v>4</v>
      </c>
      <c r="G27">
        <v>4.3E-3</v>
      </c>
      <c r="H27">
        <v>2.2858000000000001</v>
      </c>
      <c r="I27">
        <v>13.4308</v>
      </c>
      <c r="J27">
        <v>0.30719999999999997</v>
      </c>
      <c r="K27">
        <v>0.38479999999999998</v>
      </c>
      <c r="L27">
        <v>16.414000000000001</v>
      </c>
      <c r="M27" t="s">
        <v>35</v>
      </c>
      <c r="AC27">
        <v>510</v>
      </c>
      <c r="AD27">
        <v>50000</v>
      </c>
      <c r="AE27">
        <v>16</v>
      </c>
      <c r="AF27" s="1">
        <f>'Parallel Timings'!F27/'Parallel Timings New 15 files'!G27</f>
        <v>0.76744186046511631</v>
      </c>
      <c r="AG27" s="1">
        <f>'Parallel Timings'!G27/'Parallel Timings New 15 files'!H27</f>
        <v>0.63019511768308678</v>
      </c>
      <c r="AH27" s="1">
        <f>'Parallel Timings'!H27/'Parallel Timings New 15 files'!I27</f>
        <v>0.21756708461149002</v>
      </c>
      <c r="AI27" s="1">
        <f>'Parallel Timings'!I27/'Parallel Timings New 15 files'!J27</f>
        <v>0.32259114583333331</v>
      </c>
      <c r="AJ27" s="1">
        <f>'Parallel Timings'!J27/'Parallel Timings New 15 files'!K27</f>
        <v>0.21855509355509356</v>
      </c>
      <c r="AK27" s="1">
        <f>'Parallel Timings'!K27/'Parallel Timings New 15 files'!L27</f>
        <v>0.27719629584501032</v>
      </c>
    </row>
    <row r="28" spans="2:37" x14ac:dyDescent="0.2">
      <c r="B28">
        <v>50</v>
      </c>
      <c r="C28" t="s">
        <v>79</v>
      </c>
      <c r="D28">
        <v>750</v>
      </c>
      <c r="E28">
        <v>50000</v>
      </c>
      <c r="F28">
        <v>8</v>
      </c>
      <c r="G28">
        <v>6.4999999999999997E-3</v>
      </c>
      <c r="H28">
        <v>2.2610999999999999</v>
      </c>
      <c r="I28">
        <v>9.0404999999999998</v>
      </c>
      <c r="J28">
        <v>0.14480000000000001</v>
      </c>
      <c r="K28">
        <v>0.18160000000000001</v>
      </c>
      <c r="L28">
        <v>11.635899999999999</v>
      </c>
      <c r="M28" t="s">
        <v>35</v>
      </c>
      <c r="U28" t="s">
        <v>45</v>
      </c>
      <c r="AC28">
        <v>680</v>
      </c>
      <c r="AD28">
        <v>50000</v>
      </c>
      <c r="AE28">
        <v>16</v>
      </c>
      <c r="AF28" s="1">
        <f>'Parallel Timings'!F28/'Parallel Timings New 15 files'!G28</f>
        <v>0.67692307692307696</v>
      </c>
      <c r="AG28" s="1">
        <f>'Parallel Timings'!G28/'Parallel Timings New 15 files'!H28</f>
        <v>0.82455442041484239</v>
      </c>
      <c r="AH28" s="1">
        <f>'Parallel Timings'!H28/'Parallel Timings New 15 files'!I28</f>
        <v>0.4137049941927991</v>
      </c>
      <c r="AI28" s="1">
        <f>'Parallel Timings'!I28/'Parallel Timings New 15 files'!J28</f>
        <v>0.62569060773480656</v>
      </c>
      <c r="AJ28" s="1">
        <f>'Parallel Timings'!J28/'Parallel Timings New 15 files'!K28</f>
        <v>0.63050660792951541</v>
      </c>
      <c r="AK28" s="1">
        <f>'Parallel Timings'!K28/'Parallel Timings New 15 files'!L28</f>
        <v>0.49973788018116344</v>
      </c>
    </row>
    <row r="29" spans="2:37" x14ac:dyDescent="0.2">
      <c r="B29">
        <v>50</v>
      </c>
      <c r="C29" t="s">
        <v>80</v>
      </c>
      <c r="D29">
        <v>750</v>
      </c>
      <c r="E29">
        <v>50000</v>
      </c>
      <c r="F29">
        <v>16</v>
      </c>
      <c r="G29">
        <v>5.7000000000000002E-3</v>
      </c>
      <c r="H29">
        <v>2.2877000000000001</v>
      </c>
      <c r="I29">
        <v>7.7346000000000004</v>
      </c>
      <c r="J29">
        <v>0.13639999999999999</v>
      </c>
      <c r="K29">
        <v>0.15989999999999999</v>
      </c>
      <c r="L29">
        <v>10.3256</v>
      </c>
      <c r="M29" t="s">
        <v>35</v>
      </c>
      <c r="U29" t="s">
        <v>61</v>
      </c>
      <c r="AC29">
        <v>850</v>
      </c>
      <c r="AD29">
        <v>50000</v>
      </c>
      <c r="AE29">
        <v>16</v>
      </c>
      <c r="AF29" s="1">
        <f>'Parallel Timings'!F29/'Parallel Timings New 15 files'!G29</f>
        <v>1.0350877192982455</v>
      </c>
      <c r="AG29" s="1">
        <f>'Parallel Timings'!G29/'Parallel Timings New 15 files'!H29</f>
        <v>1.0311666739520042</v>
      </c>
      <c r="AH29" s="1">
        <f>'Parallel Timings'!H29/'Parallel Timings New 15 files'!I29</f>
        <v>0.58056008067644094</v>
      </c>
      <c r="AI29" s="1">
        <f>'Parallel Timings'!I29/'Parallel Timings New 15 files'!J29</f>
        <v>1.0373900293255132</v>
      </c>
      <c r="AJ29" s="1">
        <f>'Parallel Timings'!J29/'Parallel Timings New 15 files'!K29</f>
        <v>1.1332082551594749</v>
      </c>
      <c r="AK29" s="1">
        <f>'Parallel Timings'!K29/'Parallel Timings New 15 files'!L29</f>
        <v>0.69524289145424967</v>
      </c>
    </row>
    <row r="30" spans="2:37" x14ac:dyDescent="0.2">
      <c r="AF30" s="1"/>
      <c r="AG30" s="1"/>
      <c r="AH30" s="1"/>
      <c r="AI30" s="1"/>
      <c r="AJ30" s="1"/>
      <c r="AK30" s="1"/>
    </row>
    <row r="31" spans="2:37" x14ac:dyDescent="0.2">
      <c r="B31">
        <v>20</v>
      </c>
      <c r="D31">
        <v>300</v>
      </c>
      <c r="E31">
        <v>50000</v>
      </c>
      <c r="F31">
        <v>20</v>
      </c>
      <c r="G31">
        <v>2.2000000000000001E-3</v>
      </c>
      <c r="H31">
        <v>1.0130999999999999</v>
      </c>
      <c r="I31">
        <v>3.3382000000000001</v>
      </c>
      <c r="J31">
        <v>5.3800000000000001E-2</v>
      </c>
      <c r="K31">
        <v>5.3100000000000001E-2</v>
      </c>
      <c r="L31">
        <v>4.4615</v>
      </c>
      <c r="M31" t="s">
        <v>35</v>
      </c>
      <c r="U31" t="s">
        <v>62</v>
      </c>
      <c r="AC31">
        <v>340</v>
      </c>
      <c r="AD31">
        <v>50000</v>
      </c>
      <c r="AE31">
        <v>20</v>
      </c>
      <c r="AF31" s="1">
        <f>'Parallel Timings'!F30/'Parallel Timings New 15 files'!G31</f>
        <v>0.95454545454545447</v>
      </c>
      <c r="AG31" s="1">
        <f>'Parallel Timings'!G30/'Parallel Timings New 15 files'!H31</f>
        <v>1.0232948376270852</v>
      </c>
      <c r="AH31" s="1">
        <f>'Parallel Timings'!H30/'Parallel Timings New 15 files'!I31</f>
        <v>0.44994308309867592</v>
      </c>
      <c r="AI31" s="1">
        <f>'Parallel Timings'!I30/'Parallel Timings New 15 files'!J31</f>
        <v>1.8903345724907064</v>
      </c>
      <c r="AJ31" s="1">
        <f>'Parallel Timings'!J30/'Parallel Timings New 15 files'!K31</f>
        <v>1.527306967984934</v>
      </c>
      <c r="AK31" s="1">
        <f>'Parallel Timings'!K30/'Parallel Timings New 15 files'!L31</f>
        <v>0.61066905749187494</v>
      </c>
    </row>
    <row r="32" spans="2:37" x14ac:dyDescent="0.2">
      <c r="B32">
        <v>30</v>
      </c>
      <c r="D32">
        <v>450</v>
      </c>
      <c r="E32">
        <v>50000</v>
      </c>
      <c r="F32">
        <v>20</v>
      </c>
      <c r="G32">
        <v>3.3E-3</v>
      </c>
      <c r="H32">
        <v>1.4696</v>
      </c>
      <c r="I32">
        <v>5.0625</v>
      </c>
      <c r="J32">
        <v>6.3600000000000004E-2</v>
      </c>
      <c r="K32">
        <v>5.7200000000000001E-2</v>
      </c>
      <c r="L32">
        <v>6.6574</v>
      </c>
      <c r="M32" t="s">
        <v>35</v>
      </c>
      <c r="AC32">
        <v>510</v>
      </c>
      <c r="AD32">
        <v>50000</v>
      </c>
      <c r="AE32">
        <v>20</v>
      </c>
      <c r="AF32" s="1">
        <f>'Parallel Timings'!F31/'Parallel Timings New 15 files'!G32</f>
        <v>1.0909090909090908</v>
      </c>
      <c r="AG32" s="1">
        <f>'Parallel Timings'!G31/'Parallel Timings New 15 files'!H32</f>
        <v>1.0598121937942298</v>
      </c>
      <c r="AH32" s="1">
        <f>'Parallel Timings'!H31/'Parallel Timings New 15 files'!I32</f>
        <v>0.4618666666666667</v>
      </c>
      <c r="AI32" s="1">
        <f>'Parallel Timings'!I31/'Parallel Timings New 15 files'!J32</f>
        <v>1.1273584905660377</v>
      </c>
      <c r="AJ32" s="1">
        <f>'Parallel Timings'!J31/'Parallel Timings New 15 files'!K32</f>
        <v>1.9038461538461537</v>
      </c>
      <c r="AK32" s="1">
        <f>'Parallel Timings'!K31/'Parallel Timings New 15 files'!L32</f>
        <v>0.61300207288130504</v>
      </c>
    </row>
    <row r="33" spans="2:37" x14ac:dyDescent="0.2">
      <c r="B33">
        <v>40</v>
      </c>
      <c r="D33">
        <v>600</v>
      </c>
      <c r="E33">
        <v>50000</v>
      </c>
      <c r="F33">
        <v>20</v>
      </c>
      <c r="G33">
        <v>4.5999999999999999E-3</v>
      </c>
      <c r="H33">
        <v>1.9910000000000001</v>
      </c>
      <c r="I33">
        <v>6.6242000000000001</v>
      </c>
      <c r="J33">
        <v>8.9499999999999996E-2</v>
      </c>
      <c r="K33">
        <v>7.46E-2</v>
      </c>
      <c r="L33">
        <v>8.7851999999999997</v>
      </c>
      <c r="M33" t="s">
        <v>35</v>
      </c>
      <c r="AC33">
        <v>680</v>
      </c>
      <c r="AD33">
        <v>50000</v>
      </c>
      <c r="AE33">
        <v>20</v>
      </c>
      <c r="AF33" s="1">
        <f>'Parallel Timings'!F32/'Parallel Timings New 15 files'!G33</f>
        <v>0.84782608695652173</v>
      </c>
      <c r="AG33" s="1">
        <f>'Parallel Timings'!G32/'Parallel Timings New 15 files'!H33</f>
        <v>1.0375690607734804</v>
      </c>
      <c r="AH33" s="1">
        <f>'Parallel Timings'!H32/'Parallel Timings New 15 files'!I33</f>
        <v>0.46393526765496207</v>
      </c>
      <c r="AI33" s="1">
        <f>'Parallel Timings'!I32/'Parallel Timings New 15 files'!J33</f>
        <v>1.1553072625698324</v>
      </c>
      <c r="AJ33" s="1">
        <f>'Parallel Timings'!J32/'Parallel Timings New 15 files'!K33</f>
        <v>1.6621983914209115</v>
      </c>
      <c r="AK33" s="1">
        <f>'Parallel Timings'!K32/'Parallel Timings New 15 files'!L33</f>
        <v>0.61139188635432318</v>
      </c>
    </row>
    <row r="34" spans="2:37" x14ac:dyDescent="0.2">
      <c r="B34">
        <v>50</v>
      </c>
      <c r="D34">
        <v>750</v>
      </c>
      <c r="E34">
        <v>50000</v>
      </c>
      <c r="F34">
        <v>20</v>
      </c>
      <c r="G34">
        <v>5.4000000000000003E-3</v>
      </c>
      <c r="H34">
        <v>2.4895999999999998</v>
      </c>
      <c r="I34">
        <v>8.1486000000000001</v>
      </c>
      <c r="J34">
        <v>0.11169999999999999</v>
      </c>
      <c r="K34">
        <v>0.14799999999999999</v>
      </c>
      <c r="L34">
        <v>10.904500000000001</v>
      </c>
      <c r="AC34">
        <v>850</v>
      </c>
      <c r="AD34">
        <v>50000</v>
      </c>
      <c r="AE34">
        <v>20</v>
      </c>
      <c r="AF34" s="1">
        <f>'Parallel Timings'!F33/'Parallel Timings New 15 files'!G34</f>
        <v>1.3148148148148149</v>
      </c>
      <c r="AG34" s="1">
        <f>'Parallel Timings'!G33/'Parallel Timings New 15 files'!H34</f>
        <v>1.0433804627249357</v>
      </c>
      <c r="AH34" s="1">
        <f>'Parallel Timings'!H33/'Parallel Timings New 15 files'!I34</f>
        <v>0.48157965785533707</v>
      </c>
      <c r="AI34" s="1">
        <f>'Parallel Timings'!I33/'Parallel Timings New 15 files'!J34</f>
        <v>1.2766338406445839</v>
      </c>
      <c r="AJ34" s="1">
        <f>'Parallel Timings'!J33/'Parallel Timings New 15 files'!K34</f>
        <v>0.95270270270270263</v>
      </c>
      <c r="AK34" s="1">
        <f>'Parallel Timings'!K33/'Parallel Timings New 15 files'!L34</f>
        <v>0.62482461369159514</v>
      </c>
    </row>
    <row r="35" spans="2:37" x14ac:dyDescent="0.2">
      <c r="G35" t="s">
        <v>63</v>
      </c>
      <c r="H35" t="s">
        <v>64</v>
      </c>
      <c r="I35" t="s">
        <v>65</v>
      </c>
      <c r="J35" t="s">
        <v>66</v>
      </c>
      <c r="K35" t="s">
        <v>67</v>
      </c>
      <c r="AF35" t="s">
        <v>68</v>
      </c>
      <c r="AG35" t="s">
        <v>69</v>
      </c>
      <c r="AH35" t="s">
        <v>70</v>
      </c>
      <c r="AI35" t="s">
        <v>71</v>
      </c>
    </row>
    <row r="37" spans="2:37" x14ac:dyDescent="0.2">
      <c r="B37" t="s">
        <v>47</v>
      </c>
      <c r="D37" t="s">
        <v>27</v>
      </c>
      <c r="E37" t="s">
        <v>28</v>
      </c>
      <c r="F37" t="s">
        <v>38</v>
      </c>
      <c r="G37" t="s">
        <v>29</v>
      </c>
      <c r="H37" s="3" t="s">
        <v>30</v>
      </c>
      <c r="I37" t="s">
        <v>31</v>
      </c>
      <c r="J37" t="s">
        <v>32</v>
      </c>
      <c r="K37" t="s">
        <v>33</v>
      </c>
      <c r="L37" t="s">
        <v>34</v>
      </c>
      <c r="U37" t="s">
        <v>39</v>
      </c>
    </row>
    <row r="38" spans="2:37" x14ac:dyDescent="0.2">
      <c r="B38">
        <v>20</v>
      </c>
      <c r="D38">
        <v>300</v>
      </c>
      <c r="E38">
        <v>50000</v>
      </c>
      <c r="F38">
        <v>1</v>
      </c>
      <c r="G38" s="2">
        <f>G10/$D10*1000*$F10</f>
        <v>1.1333333333333332E-2</v>
      </c>
      <c r="H38" s="2">
        <f t="shared" ref="H38:L38" si="15">H10/$D10*1000*$F10</f>
        <v>3.4780000000000002</v>
      </c>
      <c r="I38" s="2">
        <f t="shared" si="15"/>
        <v>23.406666666666666</v>
      </c>
      <c r="J38" s="2">
        <f t="shared" si="15"/>
        <v>1.2133333333333334</v>
      </c>
      <c r="K38" s="2">
        <f t="shared" si="15"/>
        <v>6.4000000000000001E-2</v>
      </c>
      <c r="L38" s="2">
        <f t="shared" si="15"/>
        <v>28.183999999999997</v>
      </c>
      <c r="U38" t="s">
        <v>48</v>
      </c>
    </row>
    <row r="39" spans="2:37" x14ac:dyDescent="0.2">
      <c r="B39">
        <v>30</v>
      </c>
      <c r="D39">
        <v>450</v>
      </c>
      <c r="E39">
        <v>50000</v>
      </c>
      <c r="F39">
        <v>1</v>
      </c>
      <c r="G39" s="2">
        <f t="shared" ref="G39:L39" si="16">G11/$D11*1000*$F11</f>
        <v>1.2E-2</v>
      </c>
      <c r="H39" s="2">
        <f>H11/$D11*1000*$F11</f>
        <v>6.3373333333333335</v>
      </c>
      <c r="I39" s="2">
        <f t="shared" si="16"/>
        <v>55.721333333333334</v>
      </c>
      <c r="J39" s="2">
        <f t="shared" si="16"/>
        <v>1.33</v>
      </c>
      <c r="K39" s="2">
        <f t="shared" si="16"/>
        <v>1.512</v>
      </c>
      <c r="L39" s="2">
        <f t="shared" si="16"/>
        <v>64.920666666666662</v>
      </c>
      <c r="U39" t="s">
        <v>49</v>
      </c>
    </row>
    <row r="40" spans="2:37" x14ac:dyDescent="0.2">
      <c r="B40">
        <v>40</v>
      </c>
      <c r="D40">
        <v>600</v>
      </c>
      <c r="E40">
        <v>50000</v>
      </c>
      <c r="F40">
        <v>1</v>
      </c>
      <c r="G40" s="2">
        <f>G12/$D12*1000*$F12</f>
        <v>2.6666666666666665E-2</v>
      </c>
      <c r="H40" s="2">
        <f t="shared" ref="H40:L40" si="17">H12/$D12*1000*$F12</f>
        <v>11.490666666666666</v>
      </c>
      <c r="I40" s="2">
        <f t="shared" si="17"/>
        <v>74.038666666666671</v>
      </c>
      <c r="J40" s="2">
        <f t="shared" si="17"/>
        <v>1.8373333333333335</v>
      </c>
      <c r="K40" s="2">
        <f t="shared" si="17"/>
        <v>2.1786666666666665</v>
      </c>
      <c r="L40" s="2">
        <f t="shared" si="17"/>
        <v>89.587999999999994</v>
      </c>
      <c r="U40" t="s">
        <v>50</v>
      </c>
    </row>
    <row r="41" spans="2:37" x14ac:dyDescent="0.2">
      <c r="B41">
        <v>50</v>
      </c>
      <c r="D41">
        <v>750</v>
      </c>
      <c r="E41">
        <v>50000</v>
      </c>
      <c r="F41">
        <v>1</v>
      </c>
      <c r="G41" s="2">
        <f>G13/$D13*1000*$F13</f>
        <v>5.8666666666666673E-2</v>
      </c>
      <c r="H41" s="2">
        <f>H13/$D13*1000*$F13</f>
        <v>24.018666666666665</v>
      </c>
      <c r="I41" s="2">
        <f>I13/$D13*1000*$F13</f>
        <v>98.429333333333346</v>
      </c>
      <c r="J41" s="2">
        <f>J13/$D13*1000*$F13</f>
        <v>2.2639999999999998</v>
      </c>
      <c r="K41" s="2">
        <f>K13/$D13*1000*$F13</f>
        <v>2.5253333333333332</v>
      </c>
      <c r="L41" s="2">
        <f>L13/$D13*1000*$F13</f>
        <v>127.33866666666665</v>
      </c>
      <c r="U41" s="6" t="s">
        <v>29</v>
      </c>
      <c r="V41" s="7" t="s">
        <v>30</v>
      </c>
      <c r="W41" s="8" t="s">
        <v>31</v>
      </c>
      <c r="X41" s="8" t="s">
        <v>32</v>
      </c>
      <c r="Y41" s="8" t="s">
        <v>33</v>
      </c>
      <c r="Z41" s="9" t="s">
        <v>34</v>
      </c>
    </row>
    <row r="42" spans="2:37" x14ac:dyDescent="0.2">
      <c r="B42">
        <v>20</v>
      </c>
      <c r="D42">
        <v>300</v>
      </c>
      <c r="E42">
        <v>50000</v>
      </c>
      <c r="F42">
        <v>2</v>
      </c>
      <c r="G42" s="2">
        <f>G14/$D14*1000*$F14</f>
        <v>0.13333333333333333</v>
      </c>
      <c r="H42" s="2">
        <f t="shared" ref="H42:L42" si="18">H14/$D14*1000*$F14</f>
        <v>49.765333333333338</v>
      </c>
      <c r="I42" s="2">
        <f t="shared" si="18"/>
        <v>167.49333333333334</v>
      </c>
      <c r="J42" s="2">
        <f t="shared" si="18"/>
        <v>3.0986666666666665</v>
      </c>
      <c r="K42" s="2">
        <f t="shared" si="18"/>
        <v>2.8266666666666667</v>
      </c>
      <c r="L42" s="2">
        <f t="shared" si="18"/>
        <v>223.38133333333332</v>
      </c>
      <c r="U42" s="1">
        <f>G42/G$38</f>
        <v>11.764705882352942</v>
      </c>
      <c r="V42" s="1">
        <f t="shared" ref="V42:Z42" si="19">H42/H$38</f>
        <v>14.308606478819245</v>
      </c>
      <c r="W42" s="1">
        <f t="shared" si="19"/>
        <v>7.1557960694958709</v>
      </c>
      <c r="X42" s="1">
        <f t="shared" si="19"/>
        <v>2.5538461538461537</v>
      </c>
      <c r="Y42" s="1">
        <f t="shared" si="19"/>
        <v>44.166666666666664</v>
      </c>
      <c r="Z42" s="1">
        <f t="shared" si="19"/>
        <v>7.9258207966695053</v>
      </c>
    </row>
    <row r="43" spans="2:37" x14ac:dyDescent="0.2">
      <c r="B43">
        <v>30</v>
      </c>
      <c r="D43">
        <v>450</v>
      </c>
      <c r="E43">
        <v>50000</v>
      </c>
      <c r="F43">
        <v>2</v>
      </c>
      <c r="G43" s="2">
        <f>G15/$D15*1000*$F15</f>
        <v>6.0000000000000001E-3</v>
      </c>
      <c r="H43" s="2">
        <f t="shared" ref="H43:L44" si="20">H15/$D15*1000*$F15</f>
        <v>3.3713333333333328</v>
      </c>
      <c r="I43" s="2">
        <f t="shared" si="20"/>
        <v>23.487555555555556</v>
      </c>
      <c r="J43" s="2">
        <f t="shared" si="20"/>
        <v>1.1002222222222222</v>
      </c>
      <c r="K43" s="2">
        <f t="shared" si="20"/>
        <v>2.2000000000000002E-2</v>
      </c>
      <c r="L43" s="2">
        <f t="shared" si="20"/>
        <v>27.989555555555555</v>
      </c>
      <c r="U43" s="1">
        <f>G43/G$39</f>
        <v>0.5</v>
      </c>
      <c r="V43" s="1">
        <f t="shared" ref="V43:Z43" si="21">H43/H$39</f>
        <v>0.53197980223017038</v>
      </c>
      <c r="W43" s="1">
        <f t="shared" si="21"/>
        <v>0.42151818972186994</v>
      </c>
      <c r="X43" s="1">
        <f t="shared" si="21"/>
        <v>0.82723475355054299</v>
      </c>
      <c r="Y43" s="1">
        <f t="shared" si="21"/>
        <v>1.4550264550264551E-2</v>
      </c>
      <c r="Z43" s="1">
        <f t="shared" si="21"/>
        <v>0.43113475250134353</v>
      </c>
    </row>
    <row r="44" spans="2:37" x14ac:dyDescent="0.2">
      <c r="B44">
        <v>40</v>
      </c>
      <c r="D44">
        <v>600</v>
      </c>
      <c r="E44">
        <v>50000</v>
      </c>
      <c r="F44">
        <v>2</v>
      </c>
      <c r="G44" s="2">
        <f>G16/$D16*1000*$F16</f>
        <v>1.7333333333333333E-2</v>
      </c>
      <c r="H44" s="2">
        <f t="shared" si="20"/>
        <v>6.1462222222222218</v>
      </c>
      <c r="I44" s="2">
        <f t="shared" si="20"/>
        <v>57.531111111111109</v>
      </c>
      <c r="J44" s="2">
        <f t="shared" si="20"/>
        <v>1.2053333333333331</v>
      </c>
      <c r="K44" s="2">
        <f t="shared" si="20"/>
        <v>2.5333333333333333E-2</v>
      </c>
      <c r="L44" s="2">
        <f t="shared" si="20"/>
        <v>64.930222222222227</v>
      </c>
      <c r="U44" s="1">
        <f>G44/G$40</f>
        <v>0.65</v>
      </c>
      <c r="V44" s="1">
        <f t="shared" ref="V44:Z44" si="22">H44/H$40</f>
        <v>0.53488821845749202</v>
      </c>
      <c r="W44" s="1">
        <f t="shared" si="22"/>
        <v>0.77704142580153301</v>
      </c>
      <c r="X44" s="1">
        <f t="shared" si="22"/>
        <v>0.65602322206095776</v>
      </c>
      <c r="Y44" s="1">
        <f t="shared" si="22"/>
        <v>1.1627906976744186E-2</v>
      </c>
      <c r="Z44" s="1">
        <f t="shared" si="22"/>
        <v>0.72476472543445813</v>
      </c>
    </row>
    <row r="45" spans="2:37" x14ac:dyDescent="0.2">
      <c r="B45">
        <v>50</v>
      </c>
      <c r="D45">
        <v>750</v>
      </c>
      <c r="E45">
        <v>50000</v>
      </c>
      <c r="F45">
        <v>2</v>
      </c>
      <c r="G45" s="2">
        <f t="shared" ref="G45:L45" si="23">G17/$D17*1000*$F17</f>
        <v>2.7555555555555555E-2</v>
      </c>
      <c r="H45" s="2">
        <f t="shared" si="23"/>
        <v>11.914666666666667</v>
      </c>
      <c r="I45" s="2">
        <f t="shared" si="23"/>
        <v>67.36088888888888</v>
      </c>
      <c r="J45" s="2">
        <f t="shared" si="23"/>
        <v>1.7324444444444445</v>
      </c>
      <c r="K45" s="2">
        <f t="shared" si="23"/>
        <v>1.6275555555555556</v>
      </c>
      <c r="L45" s="2">
        <f t="shared" si="23"/>
        <v>82.673777777777772</v>
      </c>
      <c r="U45" s="1">
        <f>G45/G$41</f>
        <v>0.46969696969696967</v>
      </c>
      <c r="V45" s="1">
        <f t="shared" ref="V45:Z45" si="24">H45/H$41</f>
        <v>0.49605862107249921</v>
      </c>
      <c r="W45" s="1">
        <f t="shared" si="24"/>
        <v>0.68435786983103486</v>
      </c>
      <c r="X45" s="1">
        <f t="shared" si="24"/>
        <v>0.76521397722811157</v>
      </c>
      <c r="Y45" s="1">
        <f t="shared" si="24"/>
        <v>0.6444913762759592</v>
      </c>
      <c r="Z45" s="1">
        <f t="shared" si="24"/>
        <v>0.64924331267102253</v>
      </c>
    </row>
    <row r="46" spans="2:37" x14ac:dyDescent="0.2">
      <c r="B46">
        <v>20</v>
      </c>
      <c r="D46">
        <v>300</v>
      </c>
      <c r="E46">
        <v>50000</v>
      </c>
      <c r="F46">
        <v>4</v>
      </c>
      <c r="G46" s="2">
        <f t="shared" ref="G46:L57" si="25">G18/$D18*1000*$F18</f>
        <v>5.8666666666666666E-2</v>
      </c>
      <c r="H46" s="2">
        <f t="shared" si="25"/>
        <v>22.718222222222224</v>
      </c>
      <c r="I46" s="2">
        <f t="shared" si="25"/>
        <v>102.56177777777778</v>
      </c>
      <c r="J46" s="2">
        <f t="shared" si="25"/>
        <v>2.040888888888889</v>
      </c>
      <c r="K46" s="2">
        <f t="shared" si="25"/>
        <v>1.8257777777777777</v>
      </c>
      <c r="L46" s="2">
        <f t="shared" si="25"/>
        <v>129.22311111111108</v>
      </c>
      <c r="U46" s="1">
        <f t="shared" ref="U46:Z46" si="26">G46/G$38</f>
        <v>5.1764705882352944</v>
      </c>
      <c r="V46" s="1">
        <f t="shared" si="26"/>
        <v>6.5319787872979367</v>
      </c>
      <c r="W46" s="1">
        <f t="shared" si="26"/>
        <v>4.381733599164531</v>
      </c>
      <c r="X46" s="1">
        <f t="shared" si="26"/>
        <v>1.6820512820512821</v>
      </c>
      <c r="Y46" s="1">
        <f t="shared" si="26"/>
        <v>28.527777777777775</v>
      </c>
      <c r="Z46" s="1">
        <f t="shared" si="26"/>
        <v>4.5849812344277279</v>
      </c>
    </row>
    <row r="47" spans="2:37" x14ac:dyDescent="0.2">
      <c r="B47">
        <v>30</v>
      </c>
      <c r="D47">
        <v>450</v>
      </c>
      <c r="E47">
        <v>50000</v>
      </c>
      <c r="F47">
        <v>4</v>
      </c>
      <c r="G47" s="2">
        <f t="shared" si="25"/>
        <v>0.10666666666666666</v>
      </c>
      <c r="H47" s="2">
        <f t="shared" si="25"/>
        <v>48.430222222222227</v>
      </c>
      <c r="I47" s="2">
        <f t="shared" si="25"/>
        <v>166.00888888888886</v>
      </c>
      <c r="J47" s="2">
        <f t="shared" si="25"/>
        <v>2.6275555555555554</v>
      </c>
      <c r="K47" s="2">
        <f t="shared" si="25"/>
        <v>2.0906666666666665</v>
      </c>
      <c r="L47" s="2">
        <f t="shared" si="25"/>
        <v>219.30666666666667</v>
      </c>
      <c r="U47" s="1">
        <f>G47/G$39</f>
        <v>8.8888888888888875</v>
      </c>
      <c r="V47" s="1">
        <f t="shared" ref="V47:Z47" si="27">H47/H$39</f>
        <v>7.6420506346868651</v>
      </c>
      <c r="W47" s="1">
        <f t="shared" si="27"/>
        <v>2.9792698587415147</v>
      </c>
      <c r="X47" s="1">
        <f t="shared" si="27"/>
        <v>1.9756056808688385</v>
      </c>
      <c r="Y47" s="1">
        <f t="shared" si="27"/>
        <v>1.382716049382716</v>
      </c>
      <c r="Z47" s="1">
        <f t="shared" si="27"/>
        <v>3.3780716977644514</v>
      </c>
    </row>
    <row r="48" spans="2:37" x14ac:dyDescent="0.2">
      <c r="B48">
        <v>40</v>
      </c>
      <c r="D48">
        <v>600</v>
      </c>
      <c r="E48">
        <v>50000</v>
      </c>
      <c r="F48">
        <v>4</v>
      </c>
      <c r="G48" s="2">
        <f t="shared" si="25"/>
        <v>7.8333333333333328E-3</v>
      </c>
      <c r="H48" s="2">
        <f t="shared" si="25"/>
        <v>3.3676666666666666</v>
      </c>
      <c r="I48" s="2">
        <f t="shared" si="25"/>
        <v>23.694666666666667</v>
      </c>
      <c r="J48" s="2">
        <f t="shared" si="25"/>
        <v>1.2088333333333332</v>
      </c>
      <c r="K48" s="2">
        <f t="shared" si="25"/>
        <v>1.6333333333333332E-2</v>
      </c>
      <c r="L48" s="2">
        <f t="shared" si="25"/>
        <v>28.297333333333334</v>
      </c>
      <c r="U48" s="1">
        <f t="shared" ref="U48:Z48" si="28">G48/G$40</f>
        <v>0.29375000000000001</v>
      </c>
      <c r="V48" s="1">
        <f t="shared" si="28"/>
        <v>0.29307844047342774</v>
      </c>
      <c r="W48" s="1">
        <f t="shared" si="28"/>
        <v>0.32003097480595721</v>
      </c>
      <c r="X48" s="1">
        <f t="shared" si="28"/>
        <v>0.65792815674891136</v>
      </c>
      <c r="Y48" s="1">
        <f t="shared" si="28"/>
        <v>7.4969400244798041E-3</v>
      </c>
      <c r="Z48" s="1">
        <f t="shared" si="28"/>
        <v>0.31586075516066142</v>
      </c>
    </row>
    <row r="49" spans="2:26" x14ac:dyDescent="0.2">
      <c r="B49">
        <v>50</v>
      </c>
      <c r="D49">
        <v>750</v>
      </c>
      <c r="E49">
        <v>50000</v>
      </c>
      <c r="F49">
        <v>4</v>
      </c>
      <c r="G49" s="2">
        <f t="shared" si="25"/>
        <v>1.4999999999999999E-2</v>
      </c>
      <c r="H49" s="2">
        <f t="shared" si="25"/>
        <v>6.0866666666666669</v>
      </c>
      <c r="I49" s="2">
        <f t="shared" si="25"/>
        <v>55.254333333333335</v>
      </c>
      <c r="J49" s="2">
        <f t="shared" si="25"/>
        <v>1.9326666666666665</v>
      </c>
      <c r="K49" s="2">
        <f t="shared" si="25"/>
        <v>2.0609999999999999</v>
      </c>
      <c r="L49" s="2">
        <f t="shared" si="25"/>
        <v>65.352999999999994</v>
      </c>
      <c r="U49" s="1">
        <f t="shared" ref="U49:Z49" si="29">G49/G$41</f>
        <v>0.25568181818181812</v>
      </c>
      <c r="V49" s="1">
        <f t="shared" si="29"/>
        <v>0.2534140113245254</v>
      </c>
      <c r="W49" s="1">
        <f t="shared" si="29"/>
        <v>0.56136043455880358</v>
      </c>
      <c r="X49" s="1">
        <f t="shared" si="29"/>
        <v>0.85365135453474683</v>
      </c>
      <c r="Y49" s="1">
        <f t="shared" si="29"/>
        <v>0.81612988384371699</v>
      </c>
      <c r="Z49" s="1">
        <f t="shared" si="29"/>
        <v>0.5132219592896633</v>
      </c>
    </row>
    <row r="50" spans="2:26" x14ac:dyDescent="0.2">
      <c r="B50">
        <v>20</v>
      </c>
      <c r="D50">
        <v>300</v>
      </c>
      <c r="E50">
        <v>50000</v>
      </c>
      <c r="F50">
        <v>8</v>
      </c>
      <c r="G50" s="2">
        <f t="shared" si="25"/>
        <v>2.5333333333333333E-2</v>
      </c>
      <c r="H50" s="2">
        <f t="shared" si="25"/>
        <v>13.214666666666666</v>
      </c>
      <c r="I50" s="2">
        <f t="shared" si="25"/>
        <v>72.423333333333346</v>
      </c>
      <c r="J50" s="2">
        <f t="shared" si="25"/>
        <v>1.4086666666666665</v>
      </c>
      <c r="K50" s="2">
        <f t="shared" si="25"/>
        <v>2.3526666666666665</v>
      </c>
      <c r="L50" s="2">
        <f t="shared" si="25"/>
        <v>89.433333333333323</v>
      </c>
      <c r="U50" s="1">
        <f t="shared" ref="U50:Z50" si="30">G50/G$38</f>
        <v>2.2352941176470589</v>
      </c>
      <c r="V50" s="1">
        <f t="shared" si="30"/>
        <v>3.799501629288863</v>
      </c>
      <c r="W50" s="1">
        <f t="shared" si="30"/>
        <v>3.0941327257191689</v>
      </c>
      <c r="X50" s="1">
        <f t="shared" si="30"/>
        <v>1.1609890109890109</v>
      </c>
      <c r="Y50" s="1">
        <f t="shared" si="30"/>
        <v>36.760416666666664</v>
      </c>
      <c r="Z50" s="1">
        <f t="shared" si="30"/>
        <v>3.1731951934903964</v>
      </c>
    </row>
    <row r="51" spans="2:26" x14ac:dyDescent="0.2">
      <c r="B51">
        <v>30</v>
      </c>
      <c r="D51">
        <v>450</v>
      </c>
      <c r="E51">
        <v>50000</v>
      </c>
      <c r="F51">
        <v>8</v>
      </c>
      <c r="G51" s="2">
        <f t="shared" si="25"/>
        <v>5.7333333333333333E-2</v>
      </c>
      <c r="H51" s="2">
        <f t="shared" si="25"/>
        <v>21.244</v>
      </c>
      <c r="I51" s="2">
        <f t="shared" si="25"/>
        <v>107.78400000000001</v>
      </c>
      <c r="J51" s="2">
        <f t="shared" si="25"/>
        <v>2.6480000000000001</v>
      </c>
      <c r="K51" s="2">
        <f t="shared" si="25"/>
        <v>1.964</v>
      </c>
      <c r="L51" s="2">
        <f t="shared" si="25"/>
        <v>133.71333333333331</v>
      </c>
      <c r="U51" s="1">
        <f t="shared" ref="U51:Z51" si="31">G51/G$39</f>
        <v>4.7777777777777777</v>
      </c>
      <c r="V51" s="1">
        <f t="shared" si="31"/>
        <v>3.352198611403324</v>
      </c>
      <c r="W51" s="1">
        <f t="shared" si="31"/>
        <v>1.9343399296499246</v>
      </c>
      <c r="X51" s="1">
        <f t="shared" si="31"/>
        <v>1.9909774436090226</v>
      </c>
      <c r="Y51" s="1">
        <f t="shared" si="31"/>
        <v>1.2989417989417988</v>
      </c>
      <c r="Z51" s="1">
        <f t="shared" si="31"/>
        <v>2.0596420246249267</v>
      </c>
    </row>
    <row r="52" spans="2:26" x14ac:dyDescent="0.2">
      <c r="B52">
        <v>40</v>
      </c>
      <c r="D52">
        <v>600</v>
      </c>
      <c r="E52">
        <v>50000</v>
      </c>
      <c r="F52">
        <v>8</v>
      </c>
      <c r="G52" s="2">
        <f t="shared" si="25"/>
        <v>0.10933333333333334</v>
      </c>
      <c r="H52" s="2">
        <f t="shared" si="25"/>
        <v>49.128</v>
      </c>
      <c r="I52" s="2">
        <f t="shared" si="25"/>
        <v>163.58666666666664</v>
      </c>
      <c r="J52" s="2">
        <f t="shared" si="25"/>
        <v>3.3626666666666667</v>
      </c>
      <c r="K52" s="2">
        <f t="shared" si="25"/>
        <v>2.2320000000000002</v>
      </c>
      <c r="L52" s="2">
        <f t="shared" si="25"/>
        <v>218.45600000000002</v>
      </c>
      <c r="U52" s="1">
        <f t="shared" ref="U52:Z52" si="32">G52/G$40</f>
        <v>4.1000000000000005</v>
      </c>
      <c r="V52" s="1">
        <f t="shared" si="32"/>
        <v>4.275469946623347</v>
      </c>
      <c r="W52" s="1">
        <f t="shared" si="32"/>
        <v>2.2094761295899437</v>
      </c>
      <c r="X52" s="1">
        <f t="shared" si="32"/>
        <v>1.8301886792452828</v>
      </c>
      <c r="Y52" s="1">
        <f t="shared" si="32"/>
        <v>1.0244798041615668</v>
      </c>
      <c r="Z52" s="1">
        <f t="shared" si="32"/>
        <v>2.4384515783363847</v>
      </c>
    </row>
    <row r="53" spans="2:26" x14ac:dyDescent="0.2">
      <c r="B53">
        <v>50</v>
      </c>
      <c r="D53">
        <v>750</v>
      </c>
      <c r="E53">
        <v>50000</v>
      </c>
      <c r="F53">
        <v>8</v>
      </c>
      <c r="G53" s="2">
        <f t="shared" si="25"/>
        <v>7.4666666666666666E-3</v>
      </c>
      <c r="H53" s="2">
        <f t="shared" si="25"/>
        <v>3.4407999999999999</v>
      </c>
      <c r="I53" s="2">
        <f t="shared" si="25"/>
        <v>25.210266666666666</v>
      </c>
      <c r="J53" s="2">
        <f t="shared" si="25"/>
        <v>1.2250666666666667</v>
      </c>
      <c r="K53" s="2">
        <f t="shared" si="25"/>
        <v>1.3466666666666667E-2</v>
      </c>
      <c r="L53" s="2">
        <f t="shared" si="25"/>
        <v>29.898533333333333</v>
      </c>
      <c r="U53" s="1">
        <f t="shared" ref="U53:Z53" si="33">G53/G$41</f>
        <v>0.12727272727272726</v>
      </c>
      <c r="V53" s="1">
        <f t="shared" si="33"/>
        <v>0.14325524591984012</v>
      </c>
      <c r="W53" s="1">
        <f t="shared" si="33"/>
        <v>0.25612554523041908</v>
      </c>
      <c r="X53" s="1">
        <f t="shared" si="33"/>
        <v>0.54110718492343945</v>
      </c>
      <c r="Y53" s="1">
        <f t="shared" si="33"/>
        <v>5.3326293558606129E-3</v>
      </c>
      <c r="Z53" s="1">
        <f t="shared" si="33"/>
        <v>0.23479540123973866</v>
      </c>
    </row>
    <row r="54" spans="2:26" x14ac:dyDescent="0.2">
      <c r="B54">
        <v>20</v>
      </c>
      <c r="D54">
        <v>300</v>
      </c>
      <c r="E54">
        <v>50000</v>
      </c>
      <c r="F54">
        <v>16</v>
      </c>
      <c r="G54" s="2">
        <f t="shared" si="25"/>
        <v>1.3866666666666666E-2</v>
      </c>
      <c r="H54" s="2">
        <f t="shared" si="25"/>
        <v>6.0288000000000004</v>
      </c>
      <c r="I54" s="2">
        <f t="shared" si="25"/>
        <v>59.628266666666676</v>
      </c>
      <c r="J54" s="2">
        <f t="shared" si="25"/>
        <v>1.5992</v>
      </c>
      <c r="K54" s="2">
        <f t="shared" si="25"/>
        <v>1.9919999999999998</v>
      </c>
      <c r="L54" s="2">
        <f t="shared" si="25"/>
        <v>69.265599999999992</v>
      </c>
      <c r="U54" s="1">
        <f t="shared" ref="U54:Z54" si="34">G54/G$38</f>
        <v>1.223529411764706</v>
      </c>
      <c r="V54" s="1">
        <f t="shared" si="34"/>
        <v>1.7334100057504314</v>
      </c>
      <c r="W54" s="1">
        <f t="shared" si="34"/>
        <v>2.5474907433779554</v>
      </c>
      <c r="X54" s="1">
        <f>J54/J$38</f>
        <v>1.318021978021978</v>
      </c>
      <c r="Y54" s="1">
        <f t="shared" si="34"/>
        <v>31.124999999999996</v>
      </c>
      <c r="Z54" s="1">
        <f t="shared" si="34"/>
        <v>2.4576213454442235</v>
      </c>
    </row>
    <row r="55" spans="2:26" x14ac:dyDescent="0.2">
      <c r="B55">
        <v>30</v>
      </c>
      <c r="D55">
        <v>450</v>
      </c>
      <c r="E55">
        <v>50000</v>
      </c>
      <c r="F55">
        <v>16</v>
      </c>
      <c r="G55" s="2">
        <f t="shared" si="25"/>
        <v>2.2933333333333333E-2</v>
      </c>
      <c r="H55" s="2">
        <f t="shared" si="25"/>
        <v>12.190933333333334</v>
      </c>
      <c r="I55" s="2">
        <f t="shared" si="25"/>
        <v>71.630933333333331</v>
      </c>
      <c r="J55" s="2">
        <f t="shared" si="25"/>
        <v>1.6383999999999999</v>
      </c>
      <c r="K55" s="2">
        <f t="shared" si="25"/>
        <v>2.0522666666666662</v>
      </c>
      <c r="L55" s="2">
        <f t="shared" si="25"/>
        <v>87.541333333333341</v>
      </c>
      <c r="U55" s="1">
        <f t="shared" ref="U55:Z55" si="35">G55/G$39</f>
        <v>1.911111111111111</v>
      </c>
      <c r="V55" s="1">
        <f t="shared" si="35"/>
        <v>1.9236692615190405</v>
      </c>
      <c r="W55" s="1">
        <f t="shared" si="35"/>
        <v>1.2855208059151491</v>
      </c>
      <c r="X55" s="1">
        <f t="shared" si="35"/>
        <v>1.23187969924812</v>
      </c>
      <c r="Y55" s="1">
        <f t="shared" si="35"/>
        <v>1.3573192239858904</v>
      </c>
      <c r="Z55" s="1">
        <f t="shared" si="35"/>
        <v>1.3484355264373955</v>
      </c>
    </row>
    <row r="56" spans="2:26" x14ac:dyDescent="0.2">
      <c r="B56">
        <v>40</v>
      </c>
      <c r="D56">
        <v>600</v>
      </c>
      <c r="E56">
        <v>50000</v>
      </c>
      <c r="F56">
        <v>16</v>
      </c>
      <c r="G56" s="2">
        <f t="shared" si="25"/>
        <v>6.933333333333333E-2</v>
      </c>
      <c r="H56" s="2">
        <f t="shared" si="25"/>
        <v>24.118399999999998</v>
      </c>
      <c r="I56" s="2">
        <f t="shared" si="25"/>
        <v>96.432000000000002</v>
      </c>
      <c r="J56" s="2">
        <f t="shared" si="25"/>
        <v>1.5445333333333335</v>
      </c>
      <c r="K56" s="2">
        <f t="shared" si="25"/>
        <v>1.9370666666666669</v>
      </c>
      <c r="L56" s="2">
        <f t="shared" si="25"/>
        <v>124.11626666666666</v>
      </c>
      <c r="U56" s="1">
        <f t="shared" ref="U56:Z56" si="36">G56/G$40</f>
        <v>2.6</v>
      </c>
      <c r="V56" s="1">
        <f t="shared" si="36"/>
        <v>2.098955674170341</v>
      </c>
      <c r="W56" s="1">
        <f t="shared" si="36"/>
        <v>1.3024545732860306</v>
      </c>
      <c r="X56" s="1">
        <f t="shared" si="36"/>
        <v>0.8406386066763426</v>
      </c>
      <c r="Y56" s="1">
        <f t="shared" si="36"/>
        <v>0.88910648714810303</v>
      </c>
      <c r="Z56" s="1">
        <f t="shared" si="36"/>
        <v>1.385411736690926</v>
      </c>
    </row>
    <row r="57" spans="2:26" x14ac:dyDescent="0.2">
      <c r="B57">
        <v>50</v>
      </c>
      <c r="D57">
        <v>750</v>
      </c>
      <c r="E57">
        <v>50000</v>
      </c>
      <c r="F57">
        <v>16</v>
      </c>
      <c r="G57" s="2">
        <f t="shared" si="25"/>
        <v>0.1216</v>
      </c>
      <c r="H57" s="2">
        <f t="shared" si="25"/>
        <v>48.804266666666663</v>
      </c>
      <c r="I57" s="2">
        <f t="shared" si="25"/>
        <v>165.00480000000002</v>
      </c>
      <c r="J57" s="2">
        <f t="shared" si="25"/>
        <v>2.9098666666666664</v>
      </c>
      <c r="K57" s="2">
        <f t="shared" si="25"/>
        <v>3.4111999999999996</v>
      </c>
      <c r="L57" s="2">
        <f t="shared" si="25"/>
        <v>220.27946666666668</v>
      </c>
      <c r="U57" s="1">
        <f t="shared" ref="U57:Z57" si="37">G57/G$41</f>
        <v>2.0727272727272723</v>
      </c>
      <c r="V57" s="1">
        <f t="shared" si="37"/>
        <v>2.0319307205506827</v>
      </c>
      <c r="W57" s="1">
        <f t="shared" si="37"/>
        <v>1.6763783154073311</v>
      </c>
      <c r="X57" s="1">
        <f t="shared" si="37"/>
        <v>1.2852767962308598</v>
      </c>
      <c r="Y57" s="1">
        <f t="shared" si="37"/>
        <v>1.3507919746568109</v>
      </c>
      <c r="Z57" s="1">
        <f t="shared" si="37"/>
        <v>1.7298710001675326</v>
      </c>
    </row>
    <row r="58" spans="2:26" x14ac:dyDescent="0.2">
      <c r="B58">
        <v>20</v>
      </c>
      <c r="D58">
        <v>300</v>
      </c>
      <c r="E58">
        <v>50000</v>
      </c>
      <c r="F58">
        <v>20</v>
      </c>
      <c r="G58" s="2">
        <f t="shared" ref="G58:L61" si="38">G31/$D31*1000*$F31</f>
        <v>0.14666666666666667</v>
      </c>
      <c r="H58" s="2">
        <f t="shared" si="38"/>
        <v>67.539999999999992</v>
      </c>
      <c r="I58" s="2">
        <f t="shared" si="38"/>
        <v>222.54666666666665</v>
      </c>
      <c r="J58" s="2">
        <f t="shared" si="38"/>
        <v>3.5866666666666669</v>
      </c>
      <c r="K58" s="2">
        <f t="shared" si="38"/>
        <v>3.54</v>
      </c>
      <c r="L58" s="2">
        <f t="shared" si="38"/>
        <v>297.43333333333334</v>
      </c>
      <c r="U58" s="1">
        <f t="shared" ref="U58:Z58" si="39">G58/G$38</f>
        <v>12.941176470588237</v>
      </c>
      <c r="V58" s="1">
        <f t="shared" si="39"/>
        <v>19.419206440483034</v>
      </c>
      <c r="W58" s="1">
        <f t="shared" si="39"/>
        <v>9.5078325263457693</v>
      </c>
      <c r="X58" s="1">
        <f t="shared" si="39"/>
        <v>2.9560439560439562</v>
      </c>
      <c r="Y58" s="1">
        <f t="shared" si="39"/>
        <v>55.3125</v>
      </c>
      <c r="Z58" s="1">
        <f t="shared" si="39"/>
        <v>10.553268994228405</v>
      </c>
    </row>
    <row r="59" spans="2:26" x14ac:dyDescent="0.2">
      <c r="B59">
        <v>30</v>
      </c>
      <c r="D59">
        <v>450</v>
      </c>
      <c r="E59">
        <v>50000</v>
      </c>
      <c r="F59">
        <v>20</v>
      </c>
      <c r="G59" s="2">
        <f t="shared" si="38"/>
        <v>0.14666666666666667</v>
      </c>
      <c r="H59" s="2">
        <f t="shared" si="38"/>
        <v>65.315555555555548</v>
      </c>
      <c r="I59" s="2">
        <f t="shared" si="38"/>
        <v>225</v>
      </c>
      <c r="J59" s="2">
        <f t="shared" si="38"/>
        <v>2.8266666666666667</v>
      </c>
      <c r="K59" s="2">
        <f t="shared" si="38"/>
        <v>2.5422222222222226</v>
      </c>
      <c r="L59" s="2">
        <f t="shared" si="38"/>
        <v>295.88444444444445</v>
      </c>
      <c r="U59" s="1">
        <f t="shared" ref="U59:Z59" si="40">G59/G$39</f>
        <v>12.222222222222221</v>
      </c>
      <c r="V59" s="1">
        <f t="shared" si="40"/>
        <v>10.306473104705798</v>
      </c>
      <c r="W59" s="1">
        <f t="shared" si="40"/>
        <v>4.0379507549472375</v>
      </c>
      <c r="X59" s="1">
        <f t="shared" si="40"/>
        <v>2.1253132832080199</v>
      </c>
      <c r="Y59" s="1">
        <f t="shared" si="40"/>
        <v>1.6813639035861261</v>
      </c>
      <c r="Z59" s="1">
        <f t="shared" si="40"/>
        <v>4.5576310231633146</v>
      </c>
    </row>
    <row r="60" spans="2:26" x14ac:dyDescent="0.2">
      <c r="B60">
        <v>40</v>
      </c>
      <c r="D60">
        <v>600</v>
      </c>
      <c r="E60">
        <v>50000</v>
      </c>
      <c r="F60">
        <v>20</v>
      </c>
      <c r="G60" s="2">
        <f t="shared" si="38"/>
        <v>0.15333333333333335</v>
      </c>
      <c r="H60" s="2">
        <f t="shared" si="38"/>
        <v>66.366666666666674</v>
      </c>
      <c r="I60" s="2">
        <f t="shared" si="38"/>
        <v>220.8066666666667</v>
      </c>
      <c r="J60" s="2">
        <f t="shared" si="38"/>
        <v>2.9833333333333334</v>
      </c>
      <c r="K60" s="2">
        <f t="shared" si="38"/>
        <v>2.4866666666666668</v>
      </c>
      <c r="L60" s="2">
        <f t="shared" si="38"/>
        <v>292.83999999999997</v>
      </c>
      <c r="U60" s="1">
        <f t="shared" ref="U60:Z60" si="41">G60/G$40</f>
        <v>5.7500000000000009</v>
      </c>
      <c r="V60" s="1">
        <f t="shared" si="41"/>
        <v>5.7757020190299384</v>
      </c>
      <c r="W60" s="1">
        <f t="shared" si="41"/>
        <v>2.9823155468313858</v>
      </c>
      <c r="X60" s="1">
        <f t="shared" si="41"/>
        <v>1.6237300435413642</v>
      </c>
      <c r="Y60" s="1">
        <f t="shared" si="41"/>
        <v>1.141370869033048</v>
      </c>
      <c r="Z60" s="1">
        <f t="shared" si="41"/>
        <v>3.268741349287851</v>
      </c>
    </row>
    <row r="61" spans="2:26" x14ac:dyDescent="0.2">
      <c r="B61">
        <v>50</v>
      </c>
      <c r="D61">
        <v>750</v>
      </c>
      <c r="E61">
        <v>50000</v>
      </c>
      <c r="F61">
        <v>20</v>
      </c>
      <c r="G61" s="2">
        <f t="shared" si="38"/>
        <v>0.14400000000000002</v>
      </c>
      <c r="H61" s="2">
        <f t="shared" si="38"/>
        <v>66.389333333333326</v>
      </c>
      <c r="I61" s="2">
        <f t="shared" si="38"/>
        <v>217.29600000000002</v>
      </c>
      <c r="J61" s="2">
        <f t="shared" si="38"/>
        <v>2.9786666666666664</v>
      </c>
      <c r="K61" s="2">
        <f t="shared" si="38"/>
        <v>3.9466666666666668</v>
      </c>
      <c r="L61" s="2">
        <f t="shared" si="38"/>
        <v>290.78666666666669</v>
      </c>
      <c r="U61" s="1">
        <f t="shared" ref="U61:Z61" si="42">G61/G$41</f>
        <v>2.4545454545454546</v>
      </c>
      <c r="V61" s="1">
        <f t="shared" si="42"/>
        <v>2.7640723881425555</v>
      </c>
      <c r="W61" s="1">
        <f t="shared" si="42"/>
        <v>2.2076345804773645</v>
      </c>
      <c r="X61" s="1">
        <f t="shared" si="42"/>
        <v>1.3156654888103652</v>
      </c>
      <c r="Y61" s="1">
        <f t="shared" si="42"/>
        <v>1.5628299894403381</v>
      </c>
      <c r="Z61" s="1">
        <f t="shared" si="42"/>
        <v>2.283569274585358</v>
      </c>
    </row>
    <row r="63" spans="2:26" x14ac:dyDescent="0.2">
      <c r="B63" t="s">
        <v>51</v>
      </c>
      <c r="D63" t="s">
        <v>27</v>
      </c>
      <c r="E63" t="s">
        <v>28</v>
      </c>
      <c r="F63" t="s">
        <v>38</v>
      </c>
      <c r="G63" t="s">
        <v>29</v>
      </c>
      <c r="H63" s="3" t="s">
        <v>30</v>
      </c>
      <c r="I63" t="s">
        <v>31</v>
      </c>
      <c r="J63" t="s">
        <v>32</v>
      </c>
      <c r="K63" t="s">
        <v>33</v>
      </c>
      <c r="L63" t="s">
        <v>34</v>
      </c>
      <c r="U63" t="s">
        <v>39</v>
      </c>
    </row>
    <row r="64" spans="2:26" x14ac:dyDescent="0.2">
      <c r="B64">
        <v>20</v>
      </c>
      <c r="D64">
        <v>300</v>
      </c>
      <c r="E64">
        <v>50000</v>
      </c>
      <c r="F64">
        <v>2</v>
      </c>
      <c r="G64" s="2">
        <f>G10/G14</f>
        <v>1.3599999999999999</v>
      </c>
      <c r="H64" s="2">
        <f t="shared" ref="H64:L64" si="43">H10/H14</f>
        <v>1.1182081234594363</v>
      </c>
      <c r="I64" s="2">
        <f t="shared" si="43"/>
        <v>2.2359496895398823</v>
      </c>
      <c r="J64" s="2">
        <f t="shared" si="43"/>
        <v>6.2650602409638552</v>
      </c>
      <c r="K64" s="2">
        <f t="shared" si="43"/>
        <v>0.3622641509433962</v>
      </c>
      <c r="L64" s="2">
        <f t="shared" si="43"/>
        <v>2.0187183650081177</v>
      </c>
      <c r="N64" s="2">
        <f>AVERAGE(I64:I67)</f>
        <v>0.98569853281987108</v>
      </c>
      <c r="O64" s="2">
        <f>AVERAGE(J64:J67)</f>
        <v>1.9029323096690212</v>
      </c>
      <c r="U64" t="s">
        <v>52</v>
      </c>
    </row>
    <row r="65" spans="2:21" x14ac:dyDescent="0.2">
      <c r="B65">
        <v>30</v>
      </c>
      <c r="D65">
        <v>450</v>
      </c>
      <c r="E65">
        <v>50000</v>
      </c>
      <c r="F65">
        <v>2</v>
      </c>
      <c r="G65" s="2">
        <f>G11/G15</f>
        <v>0.66666666666666663</v>
      </c>
      <c r="H65" s="2">
        <f t="shared" ref="H65:L67" si="44">H11/H15</f>
        <v>0.62659020499637474</v>
      </c>
      <c r="I65" s="2">
        <f t="shared" si="44"/>
        <v>0.79079228716861882</v>
      </c>
      <c r="J65" s="2">
        <f t="shared" si="44"/>
        <v>0.40294889921228039</v>
      </c>
      <c r="K65" s="2">
        <f t="shared" si="44"/>
        <v>22.909090909090907</v>
      </c>
      <c r="L65" s="2">
        <f t="shared" si="44"/>
        <v>0.77315347788460775</v>
      </c>
      <c r="U65" t="s">
        <v>53</v>
      </c>
    </row>
    <row r="66" spans="2:21" x14ac:dyDescent="0.2">
      <c r="B66">
        <v>40</v>
      </c>
      <c r="D66">
        <v>600</v>
      </c>
      <c r="E66">
        <v>50000</v>
      </c>
      <c r="F66">
        <v>2</v>
      </c>
      <c r="G66" s="2">
        <f>G12/G16</f>
        <v>0.51282051282051289</v>
      </c>
      <c r="H66" s="2">
        <f t="shared" si="44"/>
        <v>0.62318316581097688</v>
      </c>
      <c r="I66" s="2">
        <f t="shared" si="44"/>
        <v>0.42897755803623161</v>
      </c>
      <c r="J66" s="2">
        <f t="shared" si="44"/>
        <v>0.50811209439528027</v>
      </c>
      <c r="K66" s="2">
        <f t="shared" si="44"/>
        <v>28.666666666666664</v>
      </c>
      <c r="L66" s="2">
        <f t="shared" si="44"/>
        <v>0.45991936643097209</v>
      </c>
      <c r="U66" t="s">
        <v>54</v>
      </c>
    </row>
    <row r="67" spans="2:21" x14ac:dyDescent="0.2">
      <c r="B67">
        <v>50</v>
      </c>
      <c r="D67">
        <v>750</v>
      </c>
      <c r="E67">
        <v>50000</v>
      </c>
      <c r="F67">
        <v>2</v>
      </c>
      <c r="G67" s="2">
        <f>G13/G17</f>
        <v>0.70967741935483875</v>
      </c>
      <c r="H67" s="2">
        <f t="shared" si="44"/>
        <v>0.67196359295732611</v>
      </c>
      <c r="I67" s="2">
        <f t="shared" si="44"/>
        <v>0.48707459653475144</v>
      </c>
      <c r="J67" s="2">
        <f t="shared" si="44"/>
        <v>0.4356080041046691</v>
      </c>
      <c r="K67" s="2">
        <f t="shared" si="44"/>
        <v>0.51720371381758601</v>
      </c>
      <c r="L67" s="2">
        <f t="shared" si="44"/>
        <v>0.51341820058489585</v>
      </c>
      <c r="U67" t="s">
        <v>55</v>
      </c>
    </row>
    <row r="68" spans="2:21" x14ac:dyDescent="0.2">
      <c r="B68">
        <v>20</v>
      </c>
      <c r="D68">
        <v>300</v>
      </c>
      <c r="E68">
        <v>50000</v>
      </c>
      <c r="F68">
        <v>4</v>
      </c>
      <c r="G68" s="2">
        <f>G10/G18</f>
        <v>1.0303030303030303</v>
      </c>
      <c r="H68" s="2">
        <f t="shared" ref="H68:L68" si="45">H10/H18</f>
        <v>0.81649581344393152</v>
      </c>
      <c r="I68" s="2">
        <f t="shared" si="45"/>
        <v>1.2171742559498016</v>
      </c>
      <c r="J68" s="2">
        <f t="shared" si="45"/>
        <v>3.1707317073170733</v>
      </c>
      <c r="K68" s="2">
        <f t="shared" si="45"/>
        <v>0.186952288218111</v>
      </c>
      <c r="L68" s="2">
        <f t="shared" si="45"/>
        <v>1.1632181377944091</v>
      </c>
    </row>
    <row r="69" spans="2:21" x14ac:dyDescent="0.2">
      <c r="B69">
        <v>30</v>
      </c>
      <c r="D69">
        <v>450</v>
      </c>
      <c r="E69">
        <v>50000</v>
      </c>
      <c r="F69">
        <v>4</v>
      </c>
      <c r="G69" s="2">
        <f>G11/G19</f>
        <v>0.6</v>
      </c>
      <c r="H69" s="2">
        <f t="shared" ref="H69:L71" si="46">H11/H19</f>
        <v>0.69789295940092499</v>
      </c>
      <c r="I69" s="2">
        <f t="shared" si="46"/>
        <v>1.7901477832512318</v>
      </c>
      <c r="J69" s="2">
        <f t="shared" si="46"/>
        <v>2.6995940460081194</v>
      </c>
      <c r="K69" s="2">
        <f t="shared" si="46"/>
        <v>3.8571428571428572</v>
      </c>
      <c r="L69" s="2">
        <f t="shared" si="46"/>
        <v>1.5788099870298313</v>
      </c>
    </row>
    <row r="70" spans="2:21" x14ac:dyDescent="0.2">
      <c r="B70">
        <v>40</v>
      </c>
      <c r="D70">
        <v>600</v>
      </c>
      <c r="E70">
        <v>50000</v>
      </c>
      <c r="F70">
        <v>4</v>
      </c>
      <c r="G70" s="2">
        <f>G12/G20</f>
        <v>0.42553191489361702</v>
      </c>
      <c r="H70" s="2">
        <f t="shared" si="46"/>
        <v>0.42650697812530936</v>
      </c>
      <c r="I70" s="2">
        <f t="shared" si="46"/>
        <v>0.39058719261718533</v>
      </c>
      <c r="J70" s="2">
        <f t="shared" si="46"/>
        <v>0.18999034882117746</v>
      </c>
      <c r="K70" s="2">
        <f t="shared" si="46"/>
        <v>16.673469387755102</v>
      </c>
      <c r="L70" s="2">
        <f t="shared" si="46"/>
        <v>0.39574400414644489</v>
      </c>
    </row>
    <row r="71" spans="2:21" x14ac:dyDescent="0.2">
      <c r="B71">
        <v>50</v>
      </c>
      <c r="D71">
        <v>750</v>
      </c>
      <c r="E71">
        <v>50000</v>
      </c>
      <c r="F71">
        <v>4</v>
      </c>
      <c r="G71" s="2">
        <f>G13/G21</f>
        <v>0.48888888888888893</v>
      </c>
      <c r="H71" s="2">
        <f t="shared" si="46"/>
        <v>0.4932639649507119</v>
      </c>
      <c r="I71" s="2">
        <f t="shared" si="46"/>
        <v>0.22267333482140164</v>
      </c>
      <c r="J71" s="2">
        <f t="shared" si="46"/>
        <v>0.14642980338047604</v>
      </c>
      <c r="K71" s="2">
        <f t="shared" si="46"/>
        <v>0.15316189551997414</v>
      </c>
      <c r="L71" s="2">
        <f t="shared" si="46"/>
        <v>0.24355933673027</v>
      </c>
    </row>
    <row r="72" spans="2:21" x14ac:dyDescent="0.2">
      <c r="B72">
        <v>20</v>
      </c>
      <c r="D72">
        <v>300</v>
      </c>
      <c r="E72">
        <v>50000</v>
      </c>
      <c r="F72">
        <v>8</v>
      </c>
      <c r="G72" s="2">
        <f>G10/G22</f>
        <v>0.89473684210526316</v>
      </c>
      <c r="H72" s="2">
        <f t="shared" ref="H72:L72" si="47">H10/H22</f>
        <v>0.52638482494198369</v>
      </c>
      <c r="I72" s="2">
        <f t="shared" si="47"/>
        <v>0.64638468265292037</v>
      </c>
      <c r="J72" s="2">
        <f t="shared" si="47"/>
        <v>1.722669190724089</v>
      </c>
      <c r="K72" s="2">
        <f t="shared" si="47"/>
        <v>5.4406347407197506E-2</v>
      </c>
      <c r="L72" s="2">
        <f t="shared" si="47"/>
        <v>0.6302795378307865</v>
      </c>
    </row>
    <row r="73" spans="2:21" x14ac:dyDescent="0.2">
      <c r="B73">
        <v>30</v>
      </c>
      <c r="D73">
        <v>450</v>
      </c>
      <c r="E73">
        <v>50000</v>
      </c>
      <c r="F73">
        <v>8</v>
      </c>
      <c r="G73" s="2">
        <f>G11/G23</f>
        <v>0.41860465116279066</v>
      </c>
      <c r="H73" s="2">
        <f t="shared" ref="H73:L75" si="48">H11/H23</f>
        <v>0.59662336032134566</v>
      </c>
      <c r="I73" s="2">
        <f t="shared" si="48"/>
        <v>1.0339444320740245</v>
      </c>
      <c r="J73" s="2">
        <f t="shared" si="48"/>
        <v>1.0045317220543808</v>
      </c>
      <c r="K73" s="2">
        <f t="shared" si="48"/>
        <v>1.5397148676171082</v>
      </c>
      <c r="L73" s="2">
        <f t="shared" si="48"/>
        <v>0.97104252879294017</v>
      </c>
    </row>
    <row r="74" spans="2:21" x14ac:dyDescent="0.2">
      <c r="B74">
        <v>40</v>
      </c>
      <c r="D74">
        <v>600</v>
      </c>
      <c r="E74">
        <v>50000</v>
      </c>
      <c r="F74">
        <v>8</v>
      </c>
      <c r="G74" s="2">
        <f>G12/G24</f>
        <v>0.48780487804878048</v>
      </c>
      <c r="H74" s="2">
        <f t="shared" si="48"/>
        <v>0.46778483417467298</v>
      </c>
      <c r="I74" s="2">
        <f t="shared" si="48"/>
        <v>0.90519194718395957</v>
      </c>
      <c r="J74" s="2">
        <f t="shared" si="48"/>
        <v>1.0927835051546393</v>
      </c>
      <c r="K74" s="2">
        <f t="shared" si="48"/>
        <v>1.9522102747909198</v>
      </c>
      <c r="L74" s="2">
        <f t="shared" si="48"/>
        <v>0.82019262460175046</v>
      </c>
    </row>
    <row r="75" spans="2:21" x14ac:dyDescent="0.2">
      <c r="B75">
        <v>50</v>
      </c>
      <c r="D75">
        <v>750</v>
      </c>
      <c r="E75">
        <v>50000</v>
      </c>
      <c r="F75">
        <v>8</v>
      </c>
      <c r="G75" s="2">
        <f>G13/G25</f>
        <v>0.3928571428571429</v>
      </c>
      <c r="H75" s="2">
        <f t="shared" si="48"/>
        <v>0.34902735797876461</v>
      </c>
      <c r="I75" s="2">
        <f t="shared" si="48"/>
        <v>0.19521676354077971</v>
      </c>
      <c r="J75" s="2">
        <f t="shared" si="48"/>
        <v>9.2403134523291255E-2</v>
      </c>
      <c r="K75" s="2">
        <f t="shared" si="48"/>
        <v>9.3762376237623766</v>
      </c>
      <c r="L75" s="2">
        <f t="shared" si="48"/>
        <v>0.21295135993292871</v>
      </c>
    </row>
    <row r="76" spans="2:21" x14ac:dyDescent="0.2">
      <c r="B76">
        <v>20</v>
      </c>
      <c r="D76">
        <v>300</v>
      </c>
      <c r="E76">
        <v>50000</v>
      </c>
      <c r="F76">
        <v>16</v>
      </c>
      <c r="G76" s="2">
        <f>G10/G26</f>
        <v>0.65384615384615385</v>
      </c>
      <c r="H76" s="2">
        <f t="shared" ref="H76:L76" si="49">H10/H26</f>
        <v>0.46151804670912955</v>
      </c>
      <c r="I76" s="2">
        <f t="shared" si="49"/>
        <v>0.314034507124138</v>
      </c>
      <c r="J76" s="2">
        <f t="shared" si="49"/>
        <v>0.60697015174253788</v>
      </c>
      <c r="K76" s="2">
        <f t="shared" si="49"/>
        <v>2.5702811244979917E-2</v>
      </c>
      <c r="L76" s="2">
        <f t="shared" si="49"/>
        <v>0.32551800605206627</v>
      </c>
    </row>
    <row r="77" spans="2:21" x14ac:dyDescent="0.2">
      <c r="B77">
        <v>30</v>
      </c>
      <c r="D77">
        <v>450</v>
      </c>
      <c r="E77">
        <v>50000</v>
      </c>
      <c r="F77">
        <v>16</v>
      </c>
      <c r="G77" s="2">
        <f>G11/G27</f>
        <v>0.41860465116279066</v>
      </c>
      <c r="H77" s="2">
        <f t="shared" ref="H77:L79" si="50">H11/H27</f>
        <v>0.41587190480356984</v>
      </c>
      <c r="I77" s="2">
        <f t="shared" si="50"/>
        <v>0.62231587098311347</v>
      </c>
      <c r="J77" s="2">
        <f t="shared" si="50"/>
        <v>0.64941406250000011</v>
      </c>
      <c r="K77" s="2">
        <f t="shared" si="50"/>
        <v>0.58939708939708946</v>
      </c>
      <c r="L77" s="2">
        <f t="shared" si="50"/>
        <v>0.59328012672109165</v>
      </c>
    </row>
    <row r="78" spans="2:21" x14ac:dyDescent="0.2">
      <c r="B78">
        <v>40</v>
      </c>
      <c r="D78">
        <v>600</v>
      </c>
      <c r="E78">
        <v>50000</v>
      </c>
      <c r="F78">
        <v>16</v>
      </c>
      <c r="G78" s="2">
        <f>G12/G28</f>
        <v>0.30769230769230771</v>
      </c>
      <c r="H78" s="2">
        <f t="shared" si="50"/>
        <v>0.38114192207332714</v>
      </c>
      <c r="I78" s="2">
        <f t="shared" si="50"/>
        <v>0.61422487694264705</v>
      </c>
      <c r="J78" s="2">
        <f t="shared" si="50"/>
        <v>0.9516574585635359</v>
      </c>
      <c r="K78" s="2">
        <f t="shared" si="50"/>
        <v>0.89977973568281922</v>
      </c>
      <c r="L78" s="2">
        <f t="shared" si="50"/>
        <v>0.57744566385066909</v>
      </c>
    </row>
    <row r="79" spans="2:21" x14ac:dyDescent="0.2">
      <c r="B79">
        <v>50</v>
      </c>
      <c r="D79">
        <v>750</v>
      </c>
      <c r="E79">
        <v>50000</v>
      </c>
      <c r="F79">
        <v>16</v>
      </c>
      <c r="G79" s="2">
        <f>G13/G29</f>
        <v>0.38596491228070179</v>
      </c>
      <c r="H79" s="2">
        <f t="shared" si="50"/>
        <v>0.3937142107793854</v>
      </c>
      <c r="I79" s="2">
        <f t="shared" si="50"/>
        <v>0.47721924857135467</v>
      </c>
      <c r="J79" s="2">
        <f t="shared" si="50"/>
        <v>0.62243401759530792</v>
      </c>
      <c r="K79" s="2">
        <f t="shared" si="50"/>
        <v>0.5922451532207631</v>
      </c>
      <c r="L79" s="2">
        <f t="shared" si="50"/>
        <v>0.46246222979778417</v>
      </c>
    </row>
    <row r="80" spans="2:21" x14ac:dyDescent="0.2">
      <c r="B80">
        <v>20</v>
      </c>
      <c r="D80">
        <v>300</v>
      </c>
      <c r="E80">
        <v>50000</v>
      </c>
      <c r="F80">
        <v>20</v>
      </c>
      <c r="G80" s="2">
        <f>G10/G31</f>
        <v>1.5454545454545452</v>
      </c>
      <c r="H80" s="2">
        <f t="shared" ref="H80:L80" si="51">H10/H31</f>
        <v>1.0299082025466393</v>
      </c>
      <c r="I80" s="2">
        <f t="shared" si="51"/>
        <v>2.1035288478820924</v>
      </c>
      <c r="J80" s="2">
        <f t="shared" si="51"/>
        <v>6.7657992565055762</v>
      </c>
      <c r="K80" s="2">
        <f t="shared" si="51"/>
        <v>0.36158192090395475</v>
      </c>
      <c r="L80" s="2">
        <f t="shared" si="51"/>
        <v>1.8951473719601031</v>
      </c>
    </row>
    <row r="81" spans="2:21" x14ac:dyDescent="0.2">
      <c r="B81">
        <v>30</v>
      </c>
      <c r="D81">
        <v>450</v>
      </c>
      <c r="E81">
        <v>50000</v>
      </c>
      <c r="F81">
        <v>20</v>
      </c>
      <c r="G81" s="2">
        <f>G11/G32</f>
        <v>0.54545454545454541</v>
      </c>
      <c r="H81" s="2">
        <f t="shared" ref="H81:L83" si="52">H11/H32</f>
        <v>0.64684267827980402</v>
      </c>
      <c r="I81" s="2">
        <f t="shared" si="52"/>
        <v>1.6510024691358025</v>
      </c>
      <c r="J81" s="2">
        <f t="shared" si="52"/>
        <v>3.1367924528301887</v>
      </c>
      <c r="K81" s="2">
        <f t="shared" si="52"/>
        <v>3.965034965034965</v>
      </c>
      <c r="L81" s="2">
        <f t="shared" si="52"/>
        <v>1.4627482200258357</v>
      </c>
    </row>
    <row r="82" spans="2:21" x14ac:dyDescent="0.2">
      <c r="B82">
        <v>40</v>
      </c>
      <c r="D82">
        <v>600</v>
      </c>
      <c r="E82">
        <v>50000</v>
      </c>
      <c r="F82">
        <v>20</v>
      </c>
      <c r="G82" s="2">
        <f>G12/G33</f>
        <v>0.43478260869565222</v>
      </c>
      <c r="H82" s="2">
        <f t="shared" si="52"/>
        <v>0.43284781516825716</v>
      </c>
      <c r="I82" s="2">
        <f t="shared" si="52"/>
        <v>0.83827481054316</v>
      </c>
      <c r="J82" s="2">
        <f t="shared" si="52"/>
        <v>1.5396648044692738</v>
      </c>
      <c r="K82" s="2">
        <f t="shared" si="52"/>
        <v>2.1903485254691688</v>
      </c>
      <c r="L82" s="2">
        <f t="shared" si="52"/>
        <v>0.7648203797295452</v>
      </c>
    </row>
    <row r="83" spans="2:21" x14ac:dyDescent="0.2">
      <c r="B83">
        <v>50</v>
      </c>
      <c r="D83">
        <v>750</v>
      </c>
      <c r="E83">
        <v>50000</v>
      </c>
      <c r="F83">
        <v>20</v>
      </c>
      <c r="G83" s="2">
        <f>G13/G34</f>
        <v>0.40740740740740738</v>
      </c>
      <c r="H83" s="2">
        <f t="shared" si="52"/>
        <v>0.36178502570694088</v>
      </c>
      <c r="I83" s="2">
        <f t="shared" si="52"/>
        <v>0.45297351692315246</v>
      </c>
      <c r="J83" s="2">
        <f t="shared" si="52"/>
        <v>0.76007162041181742</v>
      </c>
      <c r="K83" s="2">
        <f t="shared" si="52"/>
        <v>0.63986486486486494</v>
      </c>
      <c r="L83" s="2">
        <f t="shared" si="52"/>
        <v>0.43791095419322296</v>
      </c>
    </row>
    <row r="85" spans="2:21" x14ac:dyDescent="0.2">
      <c r="B85" t="s">
        <v>56</v>
      </c>
      <c r="D85" t="s">
        <v>27</v>
      </c>
      <c r="E85" t="s">
        <v>28</v>
      </c>
      <c r="F85" t="s">
        <v>38</v>
      </c>
      <c r="G85" t="s">
        <v>29</v>
      </c>
      <c r="H85" s="3" t="s">
        <v>30</v>
      </c>
      <c r="I85" t="s">
        <v>31</v>
      </c>
      <c r="J85" t="s">
        <v>32</v>
      </c>
      <c r="K85" t="s">
        <v>33</v>
      </c>
      <c r="L85" t="s">
        <v>34</v>
      </c>
      <c r="U85" t="s">
        <v>39</v>
      </c>
    </row>
    <row r="86" spans="2:21" x14ac:dyDescent="0.2">
      <c r="B86">
        <v>20</v>
      </c>
      <c r="D86">
        <v>300</v>
      </c>
      <c r="E86">
        <v>50000</v>
      </c>
      <c r="F86">
        <v>2</v>
      </c>
      <c r="G86" s="2">
        <f>G10/$L10</f>
        <v>4.0211940580944268E-4</v>
      </c>
      <c r="H86" s="2">
        <f t="shared" ref="H86:L86" si="53">H10/$L10</f>
        <v>0.12340334941810958</v>
      </c>
      <c r="I86" s="2">
        <f t="shared" si="53"/>
        <v>0.83049484340997259</v>
      </c>
      <c r="J86" s="2">
        <f t="shared" si="53"/>
        <v>4.3050430504305043E-2</v>
      </c>
      <c r="K86" s="2">
        <f t="shared" si="53"/>
        <v>2.2707919386886176E-3</v>
      </c>
      <c r="L86" s="2">
        <f t="shared" si="53"/>
        <v>1</v>
      </c>
      <c r="U86" t="s">
        <v>57</v>
      </c>
    </row>
    <row r="87" spans="2:21" x14ac:dyDescent="0.2">
      <c r="B87">
        <v>30</v>
      </c>
      <c r="D87">
        <v>450</v>
      </c>
      <c r="E87">
        <v>50000</v>
      </c>
      <c r="F87">
        <v>2</v>
      </c>
      <c r="G87" s="2">
        <f t="shared" ref="G87:L102" si="54">G11/$L11</f>
        <v>1.848409854078311E-4</v>
      </c>
      <c r="H87" s="2">
        <f t="shared" si="54"/>
        <v>9.7616578182602359E-2</v>
      </c>
      <c r="I87" s="2">
        <f t="shared" si="54"/>
        <v>0.85829884679763002</v>
      </c>
      <c r="J87" s="2">
        <f t="shared" si="54"/>
        <v>2.048654254936795E-2</v>
      </c>
      <c r="K87" s="2">
        <f t="shared" si="54"/>
        <v>2.328996416138672E-2</v>
      </c>
      <c r="L87" s="2">
        <f t="shared" si="54"/>
        <v>1</v>
      </c>
    </row>
    <row r="88" spans="2:21" x14ac:dyDescent="0.2">
      <c r="B88">
        <v>40</v>
      </c>
      <c r="D88">
        <v>600</v>
      </c>
      <c r="E88">
        <v>50000</v>
      </c>
      <c r="F88">
        <v>2</v>
      </c>
      <c r="G88" s="2">
        <f t="shared" si="54"/>
        <v>2.9765891265199208E-4</v>
      </c>
      <c r="H88" s="2">
        <f t="shared" si="54"/>
        <v>0.1282612254617434</v>
      </c>
      <c r="I88" s="2">
        <f t="shared" si="54"/>
        <v>0.82643508803262344</v>
      </c>
      <c r="J88" s="2">
        <f t="shared" si="54"/>
        <v>2.0508699081722256E-2</v>
      </c>
      <c r="K88" s="2">
        <f t="shared" si="54"/>
        <v>2.4318733163667752E-2</v>
      </c>
      <c r="L88" s="2">
        <f t="shared" si="54"/>
        <v>1</v>
      </c>
    </row>
    <row r="89" spans="2:21" x14ac:dyDescent="0.2">
      <c r="B89">
        <v>50</v>
      </c>
      <c r="D89">
        <v>750</v>
      </c>
      <c r="E89">
        <v>50000</v>
      </c>
      <c r="F89">
        <v>2</v>
      </c>
      <c r="G89" s="2">
        <f t="shared" si="54"/>
        <v>4.6071368738482161E-4</v>
      </c>
      <c r="H89" s="2">
        <f t="shared" si="54"/>
        <v>0.18862037192159489</v>
      </c>
      <c r="I89" s="2">
        <f t="shared" si="54"/>
        <v>0.77297285977550678</v>
      </c>
      <c r="J89" s="2">
        <f t="shared" si="54"/>
        <v>1.777936002680516E-2</v>
      </c>
      <c r="K89" s="2">
        <f t="shared" si="54"/>
        <v>1.9831630088792095E-2</v>
      </c>
      <c r="L89" s="2">
        <f t="shared" si="54"/>
        <v>1</v>
      </c>
    </row>
    <row r="90" spans="2:21" x14ac:dyDescent="0.2">
      <c r="B90">
        <v>20</v>
      </c>
      <c r="D90">
        <v>300</v>
      </c>
      <c r="E90">
        <v>50000</v>
      </c>
      <c r="F90">
        <v>4</v>
      </c>
      <c r="G90" s="2">
        <f t="shared" si="54"/>
        <v>5.9688663928946623E-4</v>
      </c>
      <c r="H90" s="2">
        <f t="shared" si="54"/>
        <v>0.22278196924840038</v>
      </c>
      <c r="I90" s="2">
        <f t="shared" si="54"/>
        <v>0.74980899627542741</v>
      </c>
      <c r="J90" s="2">
        <f t="shared" si="54"/>
        <v>1.3871645497087194E-2</v>
      </c>
      <c r="K90" s="2">
        <f t="shared" si="54"/>
        <v>1.2653996752936682E-2</v>
      </c>
      <c r="L90" s="2">
        <f t="shared" si="54"/>
        <v>1</v>
      </c>
    </row>
    <row r="91" spans="2:21" x14ac:dyDescent="0.2">
      <c r="B91">
        <v>30</v>
      </c>
      <c r="D91">
        <v>450</v>
      </c>
      <c r="E91">
        <v>50000</v>
      </c>
      <c r="F91">
        <v>4</v>
      </c>
      <c r="G91" s="2">
        <f t="shared" si="54"/>
        <v>2.1436567608552399E-4</v>
      </c>
      <c r="H91" s="2">
        <f t="shared" si="54"/>
        <v>0.12044969155161052</v>
      </c>
      <c r="I91" s="2">
        <f t="shared" si="54"/>
        <v>0.83915428771049516</v>
      </c>
      <c r="J91" s="2">
        <f t="shared" si="54"/>
        <v>3.9308313418497373E-2</v>
      </c>
      <c r="K91" s="2">
        <f t="shared" si="54"/>
        <v>7.8600747898025457E-4</v>
      </c>
      <c r="L91" s="2">
        <f t="shared" si="54"/>
        <v>1</v>
      </c>
    </row>
    <row r="92" spans="2:21" x14ac:dyDescent="0.2">
      <c r="B92">
        <v>40</v>
      </c>
      <c r="D92">
        <v>600</v>
      </c>
      <c r="E92">
        <v>50000</v>
      </c>
      <c r="F92">
        <v>4</v>
      </c>
      <c r="G92" s="2">
        <f t="shared" si="54"/>
        <v>2.669532421129007E-4</v>
      </c>
      <c r="H92" s="2">
        <f t="shared" si="54"/>
        <v>9.4658881671264197E-2</v>
      </c>
      <c r="I92" s="2">
        <f t="shared" si="54"/>
        <v>0.88604519039242124</v>
      </c>
      <c r="J92" s="2">
        <f t="shared" si="54"/>
        <v>1.8563517759235554E-2</v>
      </c>
      <c r="K92" s="2">
        <f t="shared" si="54"/>
        <v>3.9016243078039334E-4</v>
      </c>
      <c r="L92" s="2">
        <f t="shared" si="54"/>
        <v>1</v>
      </c>
    </row>
    <row r="93" spans="2:21" x14ac:dyDescent="0.2">
      <c r="B93">
        <v>50</v>
      </c>
      <c r="D93">
        <v>750</v>
      </c>
      <c r="E93">
        <v>50000</v>
      </c>
      <c r="F93">
        <v>4</v>
      </c>
      <c r="G93" s="2">
        <f t="shared" si="54"/>
        <v>3.3330466196456214E-4</v>
      </c>
      <c r="H93" s="2">
        <f t="shared" si="54"/>
        <v>0.144116635128161</v>
      </c>
      <c r="I93" s="2">
        <f t="shared" si="54"/>
        <v>0.81477937381730603</v>
      </c>
      <c r="J93" s="2">
        <f t="shared" si="54"/>
        <v>2.0955186650610698E-2</v>
      </c>
      <c r="K93" s="2">
        <f t="shared" si="54"/>
        <v>1.9686478582487527E-2</v>
      </c>
      <c r="L93" s="2">
        <f t="shared" si="54"/>
        <v>1</v>
      </c>
    </row>
    <row r="94" spans="2:21" x14ac:dyDescent="0.2">
      <c r="B94">
        <v>20</v>
      </c>
      <c r="D94">
        <v>300</v>
      </c>
      <c r="E94">
        <v>50000</v>
      </c>
      <c r="F94">
        <v>8</v>
      </c>
      <c r="G94" s="2">
        <f t="shared" si="54"/>
        <v>4.5399515738498792E-4</v>
      </c>
      <c r="H94" s="2">
        <f t="shared" si="54"/>
        <v>0.17580618534008366</v>
      </c>
      <c r="I94" s="2">
        <f t="shared" si="54"/>
        <v>0.79367983711204049</v>
      </c>
      <c r="J94" s="2">
        <f t="shared" si="54"/>
        <v>1.5793528505392913E-2</v>
      </c>
      <c r="K94" s="2">
        <f t="shared" si="54"/>
        <v>1.412887959498129E-2</v>
      </c>
      <c r="L94" s="2">
        <f t="shared" si="54"/>
        <v>1</v>
      </c>
    </row>
    <row r="95" spans="2:21" x14ac:dyDescent="0.2">
      <c r="B95">
        <v>30</v>
      </c>
      <c r="D95">
        <v>450</v>
      </c>
      <c r="E95">
        <v>50000</v>
      </c>
      <c r="F95">
        <v>8</v>
      </c>
      <c r="G95" s="2">
        <f t="shared" si="54"/>
        <v>4.8638132295719845E-4</v>
      </c>
      <c r="H95" s="2">
        <f t="shared" si="54"/>
        <v>0.22083333333333335</v>
      </c>
      <c r="I95" s="2">
        <f t="shared" si="54"/>
        <v>0.75697146562905304</v>
      </c>
      <c r="J95" s="2">
        <f t="shared" si="54"/>
        <v>1.1981193255512321E-2</v>
      </c>
      <c r="K95" s="2">
        <f t="shared" si="54"/>
        <v>9.5330739299610886E-3</v>
      </c>
      <c r="L95" s="2">
        <f t="shared" si="54"/>
        <v>1</v>
      </c>
    </row>
    <row r="96" spans="2:21" x14ac:dyDescent="0.2">
      <c r="B96">
        <v>40</v>
      </c>
      <c r="D96">
        <v>600</v>
      </c>
      <c r="E96">
        <v>50000</v>
      </c>
      <c r="F96">
        <v>8</v>
      </c>
      <c r="G96" s="2">
        <f t="shared" si="54"/>
        <v>2.7682231541252414E-4</v>
      </c>
      <c r="H96" s="2">
        <f t="shared" si="54"/>
        <v>0.11901003628139283</v>
      </c>
      <c r="I96" s="2">
        <f t="shared" si="54"/>
        <v>0.83734627526739847</v>
      </c>
      <c r="J96" s="2">
        <f t="shared" si="54"/>
        <v>4.2718984121000794E-2</v>
      </c>
      <c r="K96" s="2">
        <f t="shared" si="54"/>
        <v>5.7720397681760346E-4</v>
      </c>
      <c r="L96" s="2">
        <f t="shared" si="54"/>
        <v>1</v>
      </c>
    </row>
    <row r="97" spans="2:12" x14ac:dyDescent="0.2">
      <c r="B97">
        <v>50</v>
      </c>
      <c r="D97">
        <v>750</v>
      </c>
      <c r="E97">
        <v>50000</v>
      </c>
      <c r="F97">
        <v>8</v>
      </c>
      <c r="G97" s="2">
        <f t="shared" si="54"/>
        <v>2.2952274570409929E-4</v>
      </c>
      <c r="H97" s="2">
        <f t="shared" si="54"/>
        <v>9.3135229701263408E-2</v>
      </c>
      <c r="I97" s="2">
        <f t="shared" si="54"/>
        <v>0.84547508658108028</v>
      </c>
      <c r="J97" s="2">
        <f t="shared" si="54"/>
        <v>2.9572730657608171E-2</v>
      </c>
      <c r="K97" s="2">
        <f t="shared" si="54"/>
        <v>3.1536425259743241E-2</v>
      </c>
      <c r="L97" s="2">
        <f t="shared" si="54"/>
        <v>1</v>
      </c>
    </row>
    <row r="98" spans="2:12" x14ac:dyDescent="0.2">
      <c r="B98">
        <v>20</v>
      </c>
      <c r="D98">
        <v>300</v>
      </c>
      <c r="E98">
        <v>50000</v>
      </c>
      <c r="F98">
        <v>16</v>
      </c>
      <c r="G98" s="2">
        <f t="shared" si="54"/>
        <v>2.8326500186358556E-4</v>
      </c>
      <c r="H98" s="2">
        <f t="shared" si="54"/>
        <v>0.1477599701826314</v>
      </c>
      <c r="I98" s="2">
        <f t="shared" si="54"/>
        <v>0.809802459932911</v>
      </c>
      <c r="J98" s="2">
        <f t="shared" si="54"/>
        <v>1.5751024972046217E-2</v>
      </c>
      <c r="K98" s="2">
        <f t="shared" si="54"/>
        <v>2.6306373462541933E-2</v>
      </c>
      <c r="L98" s="2">
        <f t="shared" si="54"/>
        <v>1</v>
      </c>
    </row>
    <row r="99" spans="2:12" x14ac:dyDescent="0.2">
      <c r="B99">
        <v>30</v>
      </c>
      <c r="D99">
        <v>450</v>
      </c>
      <c r="E99">
        <v>50000</v>
      </c>
      <c r="F99">
        <v>16</v>
      </c>
      <c r="G99" s="2">
        <f t="shared" si="54"/>
        <v>4.287779827491649E-4</v>
      </c>
      <c r="H99" s="2">
        <f t="shared" si="54"/>
        <v>0.15887719998005684</v>
      </c>
      <c r="I99" s="2">
        <f t="shared" si="54"/>
        <v>0.80608266440644172</v>
      </c>
      <c r="J99" s="2">
        <f t="shared" si="54"/>
        <v>1.9803559854414919E-2</v>
      </c>
      <c r="K99" s="2">
        <f t="shared" si="54"/>
        <v>1.4688138804407438E-2</v>
      </c>
      <c r="L99" s="2">
        <f t="shared" si="54"/>
        <v>1</v>
      </c>
    </row>
    <row r="100" spans="2:12" x14ac:dyDescent="0.2">
      <c r="B100">
        <v>40</v>
      </c>
      <c r="D100">
        <v>600</v>
      </c>
      <c r="E100">
        <v>50000</v>
      </c>
      <c r="F100">
        <v>16</v>
      </c>
      <c r="G100" s="2">
        <f t="shared" si="54"/>
        <v>5.0048217184848825E-4</v>
      </c>
      <c r="H100" s="2">
        <f t="shared" si="54"/>
        <v>0.22488739151133411</v>
      </c>
      <c r="I100" s="2">
        <f t="shared" si="54"/>
        <v>0.74883119102550022</v>
      </c>
      <c r="J100" s="2">
        <f t="shared" si="54"/>
        <v>1.5392878504901062E-2</v>
      </c>
      <c r="K100" s="2">
        <f t="shared" si="54"/>
        <v>1.0217160435053283E-2</v>
      </c>
      <c r="L100" s="2">
        <f t="shared" si="54"/>
        <v>1</v>
      </c>
    </row>
    <row r="101" spans="2:12" x14ac:dyDescent="0.2">
      <c r="B101">
        <v>50</v>
      </c>
      <c r="D101">
        <v>750</v>
      </c>
      <c r="E101">
        <v>50000</v>
      </c>
      <c r="F101">
        <v>16</v>
      </c>
      <c r="G101" s="2">
        <f t="shared" si="54"/>
        <v>2.4973354322843037E-4</v>
      </c>
      <c r="H101" s="2">
        <f t="shared" si="54"/>
        <v>0.11508256815272991</v>
      </c>
      <c r="I101" s="2">
        <f t="shared" si="54"/>
        <v>0.84319409201789153</v>
      </c>
      <c r="J101" s="2">
        <f t="shared" si="54"/>
        <v>4.0974139199693185E-2</v>
      </c>
      <c r="K101" s="2">
        <f t="shared" si="54"/>
        <v>4.5041228332270478E-4</v>
      </c>
      <c r="L101" s="2">
        <f t="shared" si="54"/>
        <v>1</v>
      </c>
    </row>
    <row r="102" spans="2:12" x14ac:dyDescent="0.2">
      <c r="B102">
        <v>20</v>
      </c>
      <c r="D102">
        <v>300</v>
      </c>
      <c r="E102">
        <v>50000</v>
      </c>
      <c r="F102">
        <v>20</v>
      </c>
      <c r="G102" s="2">
        <f t="shared" si="54"/>
        <v>2.0019557567777752E-4</v>
      </c>
      <c r="H102" s="2">
        <f t="shared" si="54"/>
        <v>8.7038876440830665E-2</v>
      </c>
      <c r="I102" s="2">
        <f t="shared" si="54"/>
        <v>0.86086407490394468</v>
      </c>
      <c r="J102" s="2">
        <f t="shared" si="54"/>
        <v>2.3087939756531381E-2</v>
      </c>
      <c r="K102" s="2">
        <f t="shared" si="54"/>
        <v>2.8758864429096118E-2</v>
      </c>
      <c r="L102" s="2">
        <f t="shared" si="54"/>
        <v>1</v>
      </c>
    </row>
    <row r="103" spans="2:12" x14ac:dyDescent="0.2">
      <c r="B103">
        <v>30</v>
      </c>
      <c r="D103">
        <v>450</v>
      </c>
      <c r="E103">
        <v>50000</v>
      </c>
      <c r="F103">
        <v>20</v>
      </c>
      <c r="G103" s="2">
        <f t="shared" ref="G103:L105" si="55">G27/$L27</f>
        <v>2.61971487754356E-4</v>
      </c>
      <c r="H103" s="2">
        <f t="shared" si="55"/>
        <v>0.13925916900207139</v>
      </c>
      <c r="I103" s="2">
        <f t="shared" si="55"/>
        <v>0.81825271110028019</v>
      </c>
      <c r="J103" s="2">
        <f t="shared" si="55"/>
        <v>1.8715730473985618E-2</v>
      </c>
      <c r="K103" s="2">
        <f t="shared" si="55"/>
        <v>2.3443401973924693E-2</v>
      </c>
      <c r="L103" s="2">
        <f t="shared" si="55"/>
        <v>1</v>
      </c>
    </row>
    <row r="104" spans="2:12" x14ac:dyDescent="0.2">
      <c r="B104">
        <v>40</v>
      </c>
      <c r="D104">
        <v>600</v>
      </c>
      <c r="E104">
        <v>50000</v>
      </c>
      <c r="F104">
        <v>20</v>
      </c>
      <c r="G104" s="2">
        <f t="shared" si="55"/>
        <v>5.5861600735654306E-4</v>
      </c>
      <c r="H104" s="2">
        <f t="shared" si="55"/>
        <v>0.19432102372828916</v>
      </c>
      <c r="I104" s="2">
        <f t="shared" si="55"/>
        <v>0.77694892530874282</v>
      </c>
      <c r="J104" s="2">
        <f t="shared" si="55"/>
        <v>1.2444245825419609E-2</v>
      </c>
      <c r="K104" s="2">
        <f t="shared" si="55"/>
        <v>1.5606871836299729E-2</v>
      </c>
      <c r="L104" s="2">
        <f t="shared" si="55"/>
        <v>1</v>
      </c>
    </row>
    <row r="105" spans="2:12" x14ac:dyDescent="0.2">
      <c r="B105">
        <v>50</v>
      </c>
      <c r="D105">
        <v>750</v>
      </c>
      <c r="E105">
        <v>50000</v>
      </c>
      <c r="F105">
        <v>20</v>
      </c>
      <c r="G105" s="2">
        <f t="shared" si="55"/>
        <v>5.5202603238552726E-4</v>
      </c>
      <c r="H105" s="2">
        <f t="shared" si="55"/>
        <v>0.22155613233129312</v>
      </c>
      <c r="I105" s="2">
        <f t="shared" si="55"/>
        <v>0.74907027194545606</v>
      </c>
      <c r="J105" s="2">
        <f t="shared" si="55"/>
        <v>1.3209886108313319E-2</v>
      </c>
      <c r="K105" s="2">
        <f t="shared" si="55"/>
        <v>1.5485782908499264E-2</v>
      </c>
      <c r="L105" s="2">
        <f t="shared" si="55"/>
        <v>1</v>
      </c>
    </row>
    <row r="106" spans="2:12" x14ac:dyDescent="0.2">
      <c r="G106" t="s">
        <v>58</v>
      </c>
      <c r="H106" s="4" t="s">
        <v>59</v>
      </c>
      <c r="I106" s="4" t="s">
        <v>60</v>
      </c>
      <c r="J106" t="s">
        <v>58</v>
      </c>
      <c r="K106" t="s">
        <v>58</v>
      </c>
    </row>
  </sheetData>
  <autoFilter ref="B9:L9" xr:uid="{0C9FF1A1-1AF4-DC42-9691-BA06811B779F}">
    <sortState xmlns:xlrd2="http://schemas.microsoft.com/office/spreadsheetml/2017/richdata2" ref="B10:L29">
      <sortCondition ref="B9:B29"/>
    </sortState>
  </autoFilter>
  <phoneticPr fontId="3" type="noConversion"/>
  <conditionalFormatting sqref="I14:I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L2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6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L7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3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L3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L3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6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L8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L7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:L7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L7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:L8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L8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K10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K10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K10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:K10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K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:K10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K10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K10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6:K10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K10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K10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K10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L3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6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6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6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6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6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6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I6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I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I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2:L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2:L6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2:L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2:Z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2:X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:AK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83D8-185A-44BC-BB15-483C5EF04040}">
  <dimension ref="A1:AG197"/>
  <sheetViews>
    <sheetView topLeftCell="J1" zoomScale="120" zoomScaleNormal="120" workbookViewId="0">
      <selection activeCell="T114" sqref="T114"/>
    </sheetView>
  </sheetViews>
  <sheetFormatPr baseColWidth="10" defaultColWidth="8.83203125" defaultRowHeight="15" x14ac:dyDescent="0.2"/>
  <cols>
    <col min="1" max="1" width="23.6640625" customWidth="1"/>
    <col min="2" max="2" width="10.5" customWidth="1"/>
    <col min="3" max="3" width="10.1640625" customWidth="1"/>
    <col min="4" max="4" width="26.5" customWidth="1"/>
    <col min="5" max="5" width="11" customWidth="1"/>
    <col min="6" max="6" width="11.1640625" customWidth="1"/>
    <col min="7" max="7" width="9.83203125" customWidth="1"/>
    <col min="8" max="8" width="10" customWidth="1"/>
    <col min="9" max="9" width="11.1640625" customWidth="1"/>
    <col min="12" max="12" width="18" customWidth="1"/>
    <col min="13" max="13" width="11" customWidth="1"/>
    <col min="17" max="17" width="26.1640625" customWidth="1"/>
    <col min="23" max="23" width="15.1640625" customWidth="1"/>
    <col min="24" max="25" width="12.33203125" customWidth="1"/>
    <col min="26" max="26" width="10.33203125" customWidth="1"/>
    <col min="27" max="27" width="19" customWidth="1"/>
    <col min="29" max="29" width="8.83203125" bestFit="1" customWidth="1"/>
  </cols>
  <sheetData>
    <row r="1" spans="1:9" x14ac:dyDescent="0.2">
      <c r="A1" t="s">
        <v>81</v>
      </c>
      <c r="B1" t="s">
        <v>82</v>
      </c>
      <c r="C1" t="s">
        <v>28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</row>
    <row r="2" spans="1:9" x14ac:dyDescent="0.2">
      <c r="A2" t="str">
        <f t="shared" ref="A2:A26" si="0">_xlfn.CONCAT("pnum_", D2, "|files_", B2)</f>
        <v>pnum_1|files_150</v>
      </c>
      <c r="B2">
        <v>150</v>
      </c>
      <c r="C2">
        <v>50000</v>
      </c>
      <c r="D2">
        <v>1</v>
      </c>
      <c r="E2">
        <v>3.0999999999999999E-3</v>
      </c>
      <c r="F2">
        <v>4.3201999999999998</v>
      </c>
      <c r="G2">
        <v>1E-4</v>
      </c>
      <c r="H2">
        <v>1.4999999999999999E-2</v>
      </c>
      <c r="I2">
        <v>4.3384</v>
      </c>
    </row>
    <row r="3" spans="1:9" x14ac:dyDescent="0.2">
      <c r="A3" t="str">
        <f t="shared" si="0"/>
        <v>pnum_1|files_300</v>
      </c>
      <c r="B3">
        <v>300</v>
      </c>
      <c r="C3">
        <v>50000</v>
      </c>
      <c r="D3">
        <v>1</v>
      </c>
      <c r="E3">
        <v>4.4999999999999997E-3</v>
      </c>
      <c r="F3">
        <v>8.4176000000000002</v>
      </c>
      <c r="G3">
        <v>0</v>
      </c>
      <c r="H3">
        <v>1.24E-2</v>
      </c>
      <c r="I3">
        <v>8.4345999999999997</v>
      </c>
    </row>
    <row r="4" spans="1:9" x14ac:dyDescent="0.2">
      <c r="A4" t="str">
        <f t="shared" si="0"/>
        <v>pnum_1|files_450</v>
      </c>
      <c r="B4">
        <v>450</v>
      </c>
      <c r="C4">
        <v>50000</v>
      </c>
      <c r="D4">
        <v>1</v>
      </c>
      <c r="E4">
        <v>7.4999999999999997E-3</v>
      </c>
      <c r="F4">
        <v>12.5822</v>
      </c>
      <c r="G4">
        <v>1E-4</v>
      </c>
      <c r="H4">
        <v>1.23E-2</v>
      </c>
      <c r="I4">
        <v>12.6021</v>
      </c>
    </row>
    <row r="5" spans="1:9" x14ac:dyDescent="0.2">
      <c r="A5" t="str">
        <f t="shared" si="0"/>
        <v>pnum_1|files_600</v>
      </c>
      <c r="B5">
        <v>600</v>
      </c>
      <c r="C5">
        <v>50000</v>
      </c>
      <c r="D5">
        <v>1</v>
      </c>
      <c r="E5">
        <v>7.9000000000000008E-3</v>
      </c>
      <c r="F5">
        <v>16.789899999999999</v>
      </c>
      <c r="G5">
        <v>1E-4</v>
      </c>
      <c r="H5">
        <v>1.26E-2</v>
      </c>
      <c r="I5">
        <v>16.810400000000001</v>
      </c>
    </row>
    <row r="6" spans="1:9" x14ac:dyDescent="0.2">
      <c r="A6" t="str">
        <f t="shared" si="0"/>
        <v>pnum_1|files_750</v>
      </c>
      <c r="B6">
        <v>750</v>
      </c>
      <c r="C6">
        <v>50000</v>
      </c>
      <c r="D6">
        <v>1</v>
      </c>
      <c r="E6">
        <v>8.6E-3</v>
      </c>
      <c r="F6">
        <v>20.6998</v>
      </c>
      <c r="G6">
        <v>0</v>
      </c>
      <c r="H6">
        <v>1.4200000000000001E-2</v>
      </c>
      <c r="I6">
        <v>20.7226</v>
      </c>
    </row>
    <row r="7" spans="1:9" x14ac:dyDescent="0.2">
      <c r="A7" t="str">
        <f t="shared" si="0"/>
        <v>pnum_2|files_150</v>
      </c>
      <c r="B7">
        <v>150</v>
      </c>
      <c r="C7">
        <v>50000</v>
      </c>
      <c r="D7">
        <v>2</v>
      </c>
      <c r="E7">
        <v>3.8E-3</v>
      </c>
      <c r="F7">
        <v>2.0756999999999999</v>
      </c>
      <c r="G7">
        <v>1.2800000000000001E-2</v>
      </c>
      <c r="H7">
        <v>6.1000000000000004E-3</v>
      </c>
      <c r="I7">
        <v>2.0983999999999998</v>
      </c>
    </row>
    <row r="8" spans="1:9" x14ac:dyDescent="0.2">
      <c r="A8" t="str">
        <f t="shared" si="0"/>
        <v>pnum_2|files_300</v>
      </c>
      <c r="B8">
        <v>300</v>
      </c>
      <c r="C8">
        <v>50000</v>
      </c>
      <c r="D8">
        <v>2</v>
      </c>
      <c r="E8">
        <v>4.1000000000000003E-3</v>
      </c>
      <c r="F8">
        <v>4.4276</v>
      </c>
      <c r="G8">
        <v>1.47E-2</v>
      </c>
      <c r="H8">
        <v>6.4999999999999997E-3</v>
      </c>
      <c r="I8">
        <v>4.4528999999999996</v>
      </c>
    </row>
    <row r="9" spans="1:9" x14ac:dyDescent="0.2">
      <c r="A9" t="str">
        <f t="shared" si="0"/>
        <v>pnum_2|files_450</v>
      </c>
      <c r="B9">
        <v>450</v>
      </c>
      <c r="C9">
        <v>50000</v>
      </c>
      <c r="D9">
        <v>2</v>
      </c>
      <c r="E9">
        <v>9.1999999999999998E-3</v>
      </c>
      <c r="F9">
        <v>6.2004999999999999</v>
      </c>
      <c r="G9">
        <v>1.3100000000000001E-2</v>
      </c>
      <c r="H9">
        <v>6.4999999999999997E-3</v>
      </c>
      <c r="I9">
        <v>6.2293000000000003</v>
      </c>
    </row>
    <row r="10" spans="1:9" x14ac:dyDescent="0.2">
      <c r="A10" t="str">
        <f t="shared" si="0"/>
        <v>pnum_2|files_600</v>
      </c>
      <c r="B10">
        <v>600</v>
      </c>
      <c r="C10">
        <v>50000</v>
      </c>
      <c r="D10">
        <v>2</v>
      </c>
      <c r="E10">
        <v>7.3000000000000001E-3</v>
      </c>
      <c r="F10">
        <v>8.5515000000000008</v>
      </c>
      <c r="G10">
        <v>1.4200000000000001E-2</v>
      </c>
      <c r="H10">
        <v>6.7999999999999996E-3</v>
      </c>
      <c r="I10">
        <v>8.5798000000000005</v>
      </c>
    </row>
    <row r="11" spans="1:9" x14ac:dyDescent="0.2">
      <c r="A11" t="str">
        <f t="shared" si="0"/>
        <v>pnum_2|files_750</v>
      </c>
      <c r="B11">
        <v>750</v>
      </c>
      <c r="C11">
        <v>50000</v>
      </c>
      <c r="D11">
        <v>2</v>
      </c>
      <c r="E11">
        <v>8.8000000000000005E-3</v>
      </c>
      <c r="F11">
        <v>10.6479</v>
      </c>
      <c r="G11">
        <v>1.43E-2</v>
      </c>
      <c r="H11">
        <v>6.6E-3</v>
      </c>
      <c r="I11">
        <v>10.6777</v>
      </c>
    </row>
    <row r="12" spans="1:9" x14ac:dyDescent="0.2">
      <c r="A12" t="str">
        <f t="shared" si="0"/>
        <v>pnum_4|files_150</v>
      </c>
      <c r="B12">
        <v>150</v>
      </c>
      <c r="C12">
        <v>50000</v>
      </c>
      <c r="D12">
        <v>4</v>
      </c>
      <c r="E12">
        <v>3.3E-3</v>
      </c>
      <c r="F12">
        <v>1.2730999999999999</v>
      </c>
      <c r="G12">
        <v>2.1000000000000001E-2</v>
      </c>
      <c r="H12">
        <v>3.3E-3</v>
      </c>
      <c r="I12">
        <v>1.3007</v>
      </c>
    </row>
    <row r="13" spans="1:9" x14ac:dyDescent="0.2">
      <c r="A13" t="str">
        <f t="shared" si="0"/>
        <v>pnum_4|files_300</v>
      </c>
      <c r="B13">
        <v>300</v>
      </c>
      <c r="C13">
        <v>50000</v>
      </c>
      <c r="D13">
        <v>4</v>
      </c>
      <c r="E13">
        <v>4.4999999999999997E-3</v>
      </c>
      <c r="F13">
        <v>2.3018999999999998</v>
      </c>
      <c r="G13">
        <v>3.0300000000000001E-2</v>
      </c>
      <c r="H13">
        <v>3.5999999999999999E-3</v>
      </c>
      <c r="I13">
        <v>2.3403</v>
      </c>
    </row>
    <row r="14" spans="1:9" x14ac:dyDescent="0.2">
      <c r="A14" t="str">
        <f t="shared" si="0"/>
        <v>pnum_4|files_450</v>
      </c>
      <c r="B14">
        <v>450</v>
      </c>
      <c r="C14">
        <v>50000</v>
      </c>
      <c r="D14">
        <v>4</v>
      </c>
      <c r="E14">
        <v>7.4999999999999997E-3</v>
      </c>
      <c r="F14">
        <v>3.6297000000000001</v>
      </c>
      <c r="G14">
        <v>2.1700000000000001E-2</v>
      </c>
      <c r="H14">
        <v>3.5999999999999999E-3</v>
      </c>
      <c r="I14">
        <v>3.6623999999999999</v>
      </c>
    </row>
    <row r="15" spans="1:9" x14ac:dyDescent="0.2">
      <c r="A15" t="str">
        <f t="shared" si="0"/>
        <v>pnum_4|files_600</v>
      </c>
      <c r="B15">
        <v>600</v>
      </c>
      <c r="C15">
        <v>50000</v>
      </c>
      <c r="D15">
        <v>4</v>
      </c>
      <c r="E15">
        <v>7.6E-3</v>
      </c>
      <c r="F15">
        <v>4.6295000000000002</v>
      </c>
      <c r="G15">
        <v>2.41E-2</v>
      </c>
      <c r="H15">
        <v>3.5999999999999999E-3</v>
      </c>
      <c r="I15">
        <v>4.6647999999999996</v>
      </c>
    </row>
    <row r="16" spans="1:9" x14ac:dyDescent="0.2">
      <c r="A16" t="str">
        <f t="shared" si="0"/>
        <v>pnum_4|files_750</v>
      </c>
      <c r="B16">
        <v>750</v>
      </c>
      <c r="C16">
        <v>50000</v>
      </c>
      <c r="D16">
        <v>4</v>
      </c>
      <c r="E16">
        <v>8.8000000000000005E-3</v>
      </c>
      <c r="F16">
        <v>6.0682999999999998</v>
      </c>
      <c r="G16">
        <v>2.5899999999999999E-2</v>
      </c>
      <c r="H16">
        <v>3.8999999999999998E-3</v>
      </c>
      <c r="I16">
        <v>6.1067999999999998</v>
      </c>
    </row>
    <row r="17" spans="1:28" x14ac:dyDescent="0.2">
      <c r="A17" t="str">
        <f t="shared" si="0"/>
        <v>pnum_8|files_150</v>
      </c>
      <c r="B17">
        <v>150</v>
      </c>
      <c r="C17">
        <v>50000</v>
      </c>
      <c r="D17">
        <v>8</v>
      </c>
      <c r="E17">
        <v>4.5999999999999999E-3</v>
      </c>
      <c r="F17">
        <v>0.79759999999999998</v>
      </c>
      <c r="G17">
        <v>2.8199999999999999E-2</v>
      </c>
      <c r="H17">
        <v>2.0999999999999999E-3</v>
      </c>
      <c r="I17">
        <v>0.83250000000000002</v>
      </c>
    </row>
    <row r="18" spans="1:28" x14ac:dyDescent="0.2">
      <c r="A18" t="str">
        <f t="shared" si="0"/>
        <v>pnum_8|files_300</v>
      </c>
      <c r="B18">
        <v>300</v>
      </c>
      <c r="C18">
        <v>50000</v>
      </c>
      <c r="D18">
        <v>8</v>
      </c>
      <c r="E18">
        <v>5.0000000000000001E-3</v>
      </c>
      <c r="F18">
        <v>1.3948</v>
      </c>
      <c r="G18">
        <v>2.9000000000000001E-2</v>
      </c>
      <c r="H18">
        <v>2.3E-3</v>
      </c>
      <c r="I18">
        <v>1.4311</v>
      </c>
    </row>
    <row r="19" spans="1:28" x14ac:dyDescent="0.2">
      <c r="A19" t="str">
        <f t="shared" si="0"/>
        <v>pnum_8|files_450</v>
      </c>
      <c r="B19">
        <v>450</v>
      </c>
      <c r="C19">
        <v>50000</v>
      </c>
      <c r="D19">
        <v>8</v>
      </c>
      <c r="E19">
        <v>6.7999999999999996E-3</v>
      </c>
      <c r="F19">
        <v>2.1143999999999998</v>
      </c>
      <c r="G19">
        <v>4.0899999999999999E-2</v>
      </c>
      <c r="H19">
        <v>2.3E-3</v>
      </c>
      <c r="I19">
        <v>2.1644000000000001</v>
      </c>
    </row>
    <row r="20" spans="1:28" x14ac:dyDescent="0.2">
      <c r="A20" t="str">
        <f t="shared" si="0"/>
        <v>pnum_8|files_600</v>
      </c>
      <c r="B20">
        <v>600</v>
      </c>
      <c r="C20">
        <v>50000</v>
      </c>
      <c r="D20">
        <v>8</v>
      </c>
      <c r="E20">
        <v>8.3999999999999995E-3</v>
      </c>
      <c r="F20">
        <v>2.7443</v>
      </c>
      <c r="G20">
        <v>3.7499999999999999E-2</v>
      </c>
      <c r="H20">
        <v>2.5000000000000001E-3</v>
      </c>
      <c r="I20">
        <v>2.7927</v>
      </c>
    </row>
    <row r="21" spans="1:28" x14ac:dyDescent="0.2">
      <c r="A21" t="str">
        <f t="shared" si="0"/>
        <v>pnum_8|files_750</v>
      </c>
      <c r="B21">
        <v>750</v>
      </c>
      <c r="C21">
        <v>50000</v>
      </c>
      <c r="D21">
        <v>8</v>
      </c>
      <c r="E21">
        <v>2.6700000000000002E-2</v>
      </c>
      <c r="F21">
        <v>3.2965</v>
      </c>
      <c r="G21">
        <v>3.4799999999999998E-2</v>
      </c>
      <c r="H21">
        <v>2.5000000000000001E-3</v>
      </c>
      <c r="I21">
        <v>3.3605999999999998</v>
      </c>
    </row>
    <row r="22" spans="1:28" x14ac:dyDescent="0.2">
      <c r="A22" t="str">
        <f t="shared" si="0"/>
        <v>pnum_16|files_150</v>
      </c>
      <c r="B22">
        <v>150</v>
      </c>
      <c r="C22">
        <v>50000</v>
      </c>
      <c r="D22">
        <v>16</v>
      </c>
      <c r="E22">
        <v>5.4000000000000003E-3</v>
      </c>
      <c r="F22">
        <v>0.57769999999999999</v>
      </c>
      <c r="G22">
        <v>3.5700000000000003E-2</v>
      </c>
      <c r="H22">
        <v>1.1999999999999999E-3</v>
      </c>
      <c r="I22">
        <v>0.62009999999999998</v>
      </c>
    </row>
    <row r="23" spans="1:28" x14ac:dyDescent="0.2">
      <c r="A23" t="str">
        <f t="shared" si="0"/>
        <v>pnum_16|files_300</v>
      </c>
      <c r="B23">
        <v>300</v>
      </c>
      <c r="C23">
        <v>50000</v>
      </c>
      <c r="D23">
        <v>16</v>
      </c>
      <c r="E23">
        <v>9.2999999999999992E-3</v>
      </c>
      <c r="F23">
        <v>0.78239999999999998</v>
      </c>
      <c r="G23">
        <v>4.0800000000000003E-2</v>
      </c>
      <c r="H23">
        <v>1.5E-3</v>
      </c>
      <c r="I23">
        <v>0.83399999999999996</v>
      </c>
      <c r="Y23" t="s">
        <v>89</v>
      </c>
    </row>
    <row r="24" spans="1:28" x14ac:dyDescent="0.2">
      <c r="A24" t="str">
        <f t="shared" si="0"/>
        <v>pnum_16|files_450</v>
      </c>
      <c r="B24">
        <v>450</v>
      </c>
      <c r="C24">
        <v>50000</v>
      </c>
      <c r="D24">
        <v>16</v>
      </c>
      <c r="E24">
        <v>8.3000000000000001E-3</v>
      </c>
      <c r="F24">
        <v>1.1560999999999999</v>
      </c>
      <c r="G24">
        <v>4.4499999999999998E-2</v>
      </c>
      <c r="H24">
        <v>2.5000000000000001E-3</v>
      </c>
      <c r="I24">
        <v>1.2113</v>
      </c>
    </row>
    <row r="25" spans="1:28" x14ac:dyDescent="0.2">
      <c r="A25" t="str">
        <f t="shared" si="0"/>
        <v>pnum_16|files_600</v>
      </c>
      <c r="B25">
        <v>600</v>
      </c>
      <c r="C25">
        <v>50000</v>
      </c>
      <c r="D25">
        <v>16</v>
      </c>
      <c r="E25">
        <v>9.2999999999999992E-3</v>
      </c>
      <c r="F25">
        <v>1.5089999999999999</v>
      </c>
      <c r="G25">
        <v>4.7600000000000003E-2</v>
      </c>
      <c r="H25">
        <v>1.5E-3</v>
      </c>
      <c r="I25">
        <v>1.5673999999999999</v>
      </c>
    </row>
    <row r="26" spans="1:28" x14ac:dyDescent="0.2">
      <c r="A26" t="str">
        <f t="shared" si="0"/>
        <v>pnum_16|files_750</v>
      </c>
      <c r="B26">
        <v>750</v>
      </c>
      <c r="C26">
        <v>50000</v>
      </c>
      <c r="D26">
        <v>16</v>
      </c>
      <c r="E26">
        <v>1.0200000000000001E-2</v>
      </c>
      <c r="F26">
        <v>1.8004</v>
      </c>
      <c r="G26">
        <v>4.9799999999999997E-2</v>
      </c>
      <c r="H26">
        <v>1.2999999999999999E-3</v>
      </c>
      <c r="I26">
        <v>1.8616999999999999</v>
      </c>
    </row>
    <row r="28" spans="1:28" x14ac:dyDescent="0.2">
      <c r="AB28">
        <f>(1/1.63-1/2)/(1-1/2)</f>
        <v>0.22699386503067487</v>
      </c>
    </row>
    <row r="29" spans="1:28" x14ac:dyDescent="0.2">
      <c r="AB29">
        <f>(1/2.25-1/4)/(1-1/4)</f>
        <v>0.25925925925925924</v>
      </c>
    </row>
    <row r="31" spans="1:28" x14ac:dyDescent="0.2">
      <c r="A31" t="s">
        <v>81</v>
      </c>
      <c r="B31" t="s">
        <v>82</v>
      </c>
      <c r="C31" t="s">
        <v>28</v>
      </c>
      <c r="D31" t="s">
        <v>83</v>
      </c>
      <c r="E31" t="s">
        <v>84</v>
      </c>
      <c r="F31" t="s">
        <v>85</v>
      </c>
      <c r="G31" t="s">
        <v>86</v>
      </c>
      <c r="H31" t="s">
        <v>87</v>
      </c>
      <c r="I31" t="s">
        <v>88</v>
      </c>
      <c r="L31" t="s">
        <v>81</v>
      </c>
      <c r="M31" t="s">
        <v>82</v>
      </c>
      <c r="N31" t="s">
        <v>90</v>
      </c>
      <c r="O31" t="s">
        <v>91</v>
      </c>
      <c r="P31" t="s">
        <v>92</v>
      </c>
      <c r="Q31" t="s">
        <v>93</v>
      </c>
      <c r="R31" t="s">
        <v>94</v>
      </c>
      <c r="S31" t="s">
        <v>95</v>
      </c>
      <c r="T31" t="s">
        <v>96</v>
      </c>
      <c r="U31" t="s">
        <v>13</v>
      </c>
      <c r="V31" t="s">
        <v>97</v>
      </c>
      <c r="W31" t="s">
        <v>4</v>
      </c>
      <c r="X31" t="s">
        <v>98</v>
      </c>
      <c r="Z31" t="s">
        <v>99</v>
      </c>
      <c r="AA31" t="s">
        <v>81</v>
      </c>
    </row>
    <row r="32" spans="1:28" x14ac:dyDescent="0.2">
      <c r="A32" t="str">
        <f>_xlfn.CONCAT("pnum_", D32, "|files_", B32)</f>
        <v>pnum_1|files_150</v>
      </c>
      <c r="B32">
        <v>150</v>
      </c>
      <c r="C32">
        <v>50000</v>
      </c>
      <c r="D32">
        <v>1</v>
      </c>
      <c r="E32">
        <v>4.3E-3</v>
      </c>
      <c r="F32">
        <v>4.1837</v>
      </c>
      <c r="G32">
        <v>0</v>
      </c>
      <c r="H32">
        <v>1.23E-2</v>
      </c>
      <c r="I32">
        <v>4.2004000000000001</v>
      </c>
      <c r="L32" t="str">
        <f>_xlfn.CONCAT("pnum_", O32, "|files_", M32)</f>
        <v>pnum_1|files_150</v>
      </c>
      <c r="M32">
        <v>150</v>
      </c>
      <c r="N32">
        <v>50000</v>
      </c>
      <c r="O32">
        <v>1</v>
      </c>
      <c r="P32" s="1">
        <v>2E-3</v>
      </c>
      <c r="Q32" s="1">
        <v>0.57110000000000005</v>
      </c>
      <c r="R32" s="1">
        <v>4.0119999999999996</v>
      </c>
      <c r="S32" s="1">
        <v>0.17399999999999999</v>
      </c>
      <c r="T32" s="1">
        <v>1.47E-2</v>
      </c>
      <c r="U32" s="1">
        <v>4.7739000000000003</v>
      </c>
      <c r="V32" s="1">
        <f>$T$68/U32</f>
        <v>0.89566182785563164</v>
      </c>
      <c r="W32" s="1">
        <f>V32/'mpi-timing'!O32</f>
        <v>0.89566182785563164</v>
      </c>
      <c r="X32" s="1" t="e">
        <f>(1/V32 - 1/O32)/(1 - 1/O32)</f>
        <v>#DIV/0!</v>
      </c>
      <c r="Z32">
        <f t="shared" ref="Z32:Z56" si="1">Q32+R32</f>
        <v>4.5831</v>
      </c>
      <c r="AA32" t="str">
        <f t="shared" ref="AA32:AA56" si="2">L32</f>
        <v>pnum_1|files_150</v>
      </c>
    </row>
    <row r="33" spans="1:27" x14ac:dyDescent="0.2">
      <c r="A33" t="str">
        <f t="shared" ref="A33:A56" si="3">_xlfn.CONCAT("pnum_", D33, "|files_", B33)</f>
        <v>pnum_2|files_150</v>
      </c>
      <c r="B33">
        <v>150</v>
      </c>
      <c r="C33">
        <v>50000</v>
      </c>
      <c r="D33">
        <v>2</v>
      </c>
      <c r="E33">
        <v>2.0999999999999999E-3</v>
      </c>
      <c r="F33">
        <v>2.0861000000000001</v>
      </c>
      <c r="G33">
        <v>1.2999999999999999E-2</v>
      </c>
      <c r="H33">
        <v>7.1000000000000004E-3</v>
      </c>
      <c r="I33">
        <v>2.1082999999999998</v>
      </c>
      <c r="L33" t="str">
        <f t="shared" ref="L33:L56" si="4">_xlfn.CONCAT("pnum_", O33, "|files_", M33)</f>
        <v>pnum_2|files_150</v>
      </c>
      <c r="M33">
        <v>150</v>
      </c>
      <c r="N33">
        <v>50000</v>
      </c>
      <c r="O33">
        <v>2</v>
      </c>
      <c r="P33" s="1">
        <v>2.0999999999999999E-3</v>
      </c>
      <c r="Q33" s="1">
        <v>0.28220000000000001</v>
      </c>
      <c r="R33" s="1">
        <v>1.9861</v>
      </c>
      <c r="S33" s="1">
        <v>7.6499999999999999E-2</v>
      </c>
      <c r="T33" s="1">
        <v>6.3E-3</v>
      </c>
      <c r="U33" s="1">
        <v>2.3532000000000002</v>
      </c>
      <c r="V33" s="1">
        <f t="shared" ref="V33:V36" si="5">$T$68/U33</f>
        <v>1.8170151283358831</v>
      </c>
      <c r="W33" s="1">
        <f>V33/'mpi-timing'!O33</f>
        <v>0.90850756416794154</v>
      </c>
      <c r="X33" s="1">
        <f>(1/V33 - 1/O33)/(1 - 1/O33)</f>
        <v>0.10070630057533081</v>
      </c>
      <c r="Z33">
        <f t="shared" si="1"/>
        <v>2.2683</v>
      </c>
      <c r="AA33" t="str">
        <f t="shared" si="2"/>
        <v>pnum_2|files_150</v>
      </c>
    </row>
    <row r="34" spans="1:27" x14ac:dyDescent="0.2">
      <c r="A34" t="str">
        <f t="shared" si="3"/>
        <v>pnum_4|files_150</v>
      </c>
      <c r="B34">
        <v>150</v>
      </c>
      <c r="C34">
        <v>50000</v>
      </c>
      <c r="D34">
        <v>4</v>
      </c>
      <c r="E34">
        <v>2.8E-3</v>
      </c>
      <c r="F34">
        <v>1.0973999999999999</v>
      </c>
      <c r="G34">
        <v>1.9800000000000002E-2</v>
      </c>
      <c r="H34">
        <v>3.3E-3</v>
      </c>
      <c r="I34">
        <v>1.1232</v>
      </c>
      <c r="L34" t="str">
        <f t="shared" si="4"/>
        <v>pnum_4|files_150</v>
      </c>
      <c r="M34">
        <v>150</v>
      </c>
      <c r="N34">
        <v>50000</v>
      </c>
      <c r="O34">
        <v>4</v>
      </c>
      <c r="P34" s="1">
        <v>2.3E-3</v>
      </c>
      <c r="Q34" s="1">
        <v>0.14580000000000001</v>
      </c>
      <c r="R34" s="1">
        <v>1.0673999999999999</v>
      </c>
      <c r="S34" s="1">
        <v>0.1197</v>
      </c>
      <c r="T34" s="1">
        <v>3.7000000000000002E-3</v>
      </c>
      <c r="U34" s="1">
        <v>1.339</v>
      </c>
      <c r="V34" s="1">
        <f t="shared" si="5"/>
        <v>3.1932785660941003</v>
      </c>
      <c r="W34" s="1">
        <f>V34/'mpi-timing'!O34</f>
        <v>0.79831964152352508</v>
      </c>
      <c r="X34" s="1">
        <f t="shared" ref="X34:X56" si="6">(1/V34 - 1/O34)/(1 - 1/O34)</f>
        <v>8.4210362193429658E-2</v>
      </c>
      <c r="Z34">
        <f t="shared" si="1"/>
        <v>1.2131999999999998</v>
      </c>
      <c r="AA34" t="str">
        <f t="shared" si="2"/>
        <v>pnum_4|files_150</v>
      </c>
    </row>
    <row r="35" spans="1:27" x14ac:dyDescent="0.2">
      <c r="A35" t="str">
        <f t="shared" si="3"/>
        <v>pnum_8|files_150</v>
      </c>
      <c r="B35">
        <v>150</v>
      </c>
      <c r="C35">
        <v>50000</v>
      </c>
      <c r="D35">
        <v>8</v>
      </c>
      <c r="E35">
        <v>3.5999999999999999E-3</v>
      </c>
      <c r="F35">
        <v>0.62609999999999999</v>
      </c>
      <c r="G35">
        <v>2.6599999999999999E-2</v>
      </c>
      <c r="H35">
        <v>2.0999999999999999E-3</v>
      </c>
      <c r="I35">
        <v>0.65839999999999999</v>
      </c>
      <c r="L35" t="str">
        <f t="shared" si="4"/>
        <v>pnum_8|files_150</v>
      </c>
      <c r="M35">
        <v>150</v>
      </c>
      <c r="N35">
        <v>50000</v>
      </c>
      <c r="O35">
        <v>8</v>
      </c>
      <c r="P35" s="1">
        <v>2.3999999999999998E-3</v>
      </c>
      <c r="Q35" s="1">
        <v>7.6700000000000004E-2</v>
      </c>
      <c r="R35" s="1">
        <v>0.56269999999999998</v>
      </c>
      <c r="S35" s="1">
        <v>8.0699999999999994E-2</v>
      </c>
      <c r="T35" s="1">
        <v>3.0000000000000001E-3</v>
      </c>
      <c r="U35" s="1">
        <v>0.72560000000000002</v>
      </c>
      <c r="V35" s="1">
        <f t="shared" si="5"/>
        <v>5.8927783902976847</v>
      </c>
      <c r="W35" s="1">
        <f>V35/'mpi-timing'!O35</f>
        <v>0.73659729878721059</v>
      </c>
      <c r="X35" s="1">
        <f t="shared" si="6"/>
        <v>5.1084842936660123E-2</v>
      </c>
      <c r="Z35">
        <f t="shared" si="1"/>
        <v>0.63939999999999997</v>
      </c>
      <c r="AA35" t="str">
        <f t="shared" si="2"/>
        <v>pnum_8|files_150</v>
      </c>
    </row>
    <row r="36" spans="1:27" x14ac:dyDescent="0.2">
      <c r="A36" t="str">
        <f t="shared" si="3"/>
        <v>pnum_16|files_150</v>
      </c>
      <c r="B36">
        <v>150</v>
      </c>
      <c r="C36">
        <v>50000</v>
      </c>
      <c r="D36">
        <v>16</v>
      </c>
      <c r="E36">
        <v>4.7000000000000002E-3</v>
      </c>
      <c r="F36">
        <v>0.39400000000000002</v>
      </c>
      <c r="G36">
        <v>3.1399999999999997E-2</v>
      </c>
      <c r="H36">
        <v>1.2999999999999999E-3</v>
      </c>
      <c r="I36">
        <v>0.43140000000000001</v>
      </c>
      <c r="L36" t="str">
        <f t="shared" si="4"/>
        <v>pnum_16|files_150</v>
      </c>
      <c r="M36">
        <v>150</v>
      </c>
      <c r="N36">
        <v>50000</v>
      </c>
      <c r="O36">
        <v>16</v>
      </c>
      <c r="P36" s="1">
        <v>4.7000000000000002E-3</v>
      </c>
      <c r="Q36" s="1">
        <v>6.1199999999999997E-2</v>
      </c>
      <c r="R36" s="1">
        <v>0.3392</v>
      </c>
      <c r="S36" s="1">
        <v>5.16E-2</v>
      </c>
      <c r="T36" s="1">
        <v>1.2999999999999999E-3</v>
      </c>
      <c r="U36" s="1">
        <v>0.45800000000000002</v>
      </c>
      <c r="V36" s="1">
        <f t="shared" si="5"/>
        <v>9.3358078602620083</v>
      </c>
      <c r="W36" s="1">
        <f>V36/'mpi-timing'!O36</f>
        <v>0.58348799126637552</v>
      </c>
      <c r="X36" s="1">
        <f t="shared" si="6"/>
        <v>4.758875532064176E-2</v>
      </c>
      <c r="Z36">
        <f t="shared" si="1"/>
        <v>0.40039999999999998</v>
      </c>
      <c r="AA36" t="str">
        <f t="shared" si="2"/>
        <v>pnum_16|files_150</v>
      </c>
    </row>
    <row r="37" spans="1:27" x14ac:dyDescent="0.2">
      <c r="A37" t="str">
        <f t="shared" si="3"/>
        <v>pnum_1|files_300</v>
      </c>
      <c r="B37">
        <v>300</v>
      </c>
      <c r="C37">
        <v>50000</v>
      </c>
      <c r="D37">
        <v>1</v>
      </c>
      <c r="E37">
        <v>2.3999999999999998E-3</v>
      </c>
      <c r="F37">
        <v>8.1814</v>
      </c>
      <c r="G37">
        <v>1E-4</v>
      </c>
      <c r="H37">
        <v>1.23E-2</v>
      </c>
      <c r="I37">
        <v>8.1961999999999993</v>
      </c>
      <c r="L37" t="str">
        <f t="shared" si="4"/>
        <v>pnum_1|files_300</v>
      </c>
      <c r="M37">
        <v>300</v>
      </c>
      <c r="N37">
        <v>50000</v>
      </c>
      <c r="O37">
        <v>1</v>
      </c>
      <c r="P37" s="1">
        <v>3.0000000000000001E-3</v>
      </c>
      <c r="Q37" s="1">
        <v>1.0921000000000001</v>
      </c>
      <c r="R37" s="1">
        <v>7.9409000000000001</v>
      </c>
      <c r="S37" s="1">
        <v>0.35870000000000002</v>
      </c>
      <c r="T37" s="1">
        <v>1.41E-2</v>
      </c>
      <c r="U37" s="1">
        <v>9.4087999999999994</v>
      </c>
      <c r="V37" s="1">
        <f>$T$69/U37</f>
        <v>0.86272425814131459</v>
      </c>
      <c r="W37" s="1">
        <f>V37/'mpi-timing'!O37</f>
        <v>0.86272425814131459</v>
      </c>
      <c r="X37" s="1" t="e">
        <f>(1/V37 - 1/O37)/(1 - 1/O37)</f>
        <v>#DIV/0!</v>
      </c>
      <c r="Z37">
        <f t="shared" si="1"/>
        <v>9.0329999999999995</v>
      </c>
      <c r="AA37" t="str">
        <f t="shared" si="2"/>
        <v>pnum_1|files_300</v>
      </c>
    </row>
    <row r="38" spans="1:27" x14ac:dyDescent="0.2">
      <c r="A38" t="str">
        <f t="shared" si="3"/>
        <v>pnum_2|files_300</v>
      </c>
      <c r="B38">
        <v>300</v>
      </c>
      <c r="C38">
        <v>50000</v>
      </c>
      <c r="D38">
        <v>2</v>
      </c>
      <c r="E38">
        <v>3.8E-3</v>
      </c>
      <c r="F38">
        <v>4.2670000000000003</v>
      </c>
      <c r="G38">
        <v>1.4E-2</v>
      </c>
      <c r="H38">
        <v>6.4999999999999997E-3</v>
      </c>
      <c r="I38">
        <v>4.2912999999999997</v>
      </c>
      <c r="L38" t="str">
        <f t="shared" si="4"/>
        <v>pnum_2|files_300</v>
      </c>
      <c r="M38">
        <v>300</v>
      </c>
      <c r="N38">
        <v>50000</v>
      </c>
      <c r="O38">
        <v>2</v>
      </c>
      <c r="P38" s="1">
        <v>3.2000000000000002E-3</v>
      </c>
      <c r="Q38" s="1">
        <v>0.51839999999999997</v>
      </c>
      <c r="R38" s="1">
        <v>4.0430999999999999</v>
      </c>
      <c r="S38" s="1">
        <v>0.3468</v>
      </c>
      <c r="T38" s="1">
        <v>7.0000000000000001E-3</v>
      </c>
      <c r="U38" s="1">
        <v>4.9185999999999996</v>
      </c>
      <c r="V38" s="1">
        <f t="shared" ref="V38:V41" si="7">$T$69/U38</f>
        <v>1.6503069979262395</v>
      </c>
      <c r="W38" s="1">
        <f>V38/'mpi-timing'!O38</f>
        <v>0.82515349896311974</v>
      </c>
      <c r="X38" s="1">
        <f t="shared" si="6"/>
        <v>0.21189572759079467</v>
      </c>
      <c r="Z38">
        <f t="shared" si="1"/>
        <v>4.5614999999999997</v>
      </c>
      <c r="AA38" t="str">
        <f t="shared" si="2"/>
        <v>pnum_2|files_300</v>
      </c>
    </row>
    <row r="39" spans="1:27" x14ac:dyDescent="0.2">
      <c r="A39" t="str">
        <f t="shared" si="3"/>
        <v>pnum_4|files_300</v>
      </c>
      <c r="B39">
        <v>300</v>
      </c>
      <c r="C39">
        <v>50000</v>
      </c>
      <c r="D39">
        <v>4</v>
      </c>
      <c r="E39">
        <v>3.5999999999999999E-3</v>
      </c>
      <c r="F39">
        <v>2.2469999999999999</v>
      </c>
      <c r="G39">
        <v>2.35E-2</v>
      </c>
      <c r="H39">
        <v>3.3E-3</v>
      </c>
      <c r="I39">
        <v>2.2774000000000001</v>
      </c>
      <c r="L39" t="str">
        <f t="shared" si="4"/>
        <v>pnum_4|files_300</v>
      </c>
      <c r="M39">
        <v>300</v>
      </c>
      <c r="N39">
        <v>50000</v>
      </c>
      <c r="O39">
        <v>4</v>
      </c>
      <c r="P39" s="1">
        <v>3.2000000000000002E-3</v>
      </c>
      <c r="Q39" s="1">
        <v>0.27989999999999998</v>
      </c>
      <c r="R39" s="1">
        <v>2.0914999999999999</v>
      </c>
      <c r="S39" s="1">
        <v>0.1105</v>
      </c>
      <c r="T39" s="1">
        <v>3.8E-3</v>
      </c>
      <c r="U39" s="1">
        <v>2.4889999999999999</v>
      </c>
      <c r="V39" s="1">
        <f t="shared" si="7"/>
        <v>3.2612294094013663</v>
      </c>
      <c r="W39" s="1">
        <f>V39/'mpi-timing'!O39</f>
        <v>0.81530735235034157</v>
      </c>
      <c r="X39" s="1">
        <f t="shared" si="6"/>
        <v>7.551043873913825E-2</v>
      </c>
      <c r="Z39">
        <f t="shared" si="1"/>
        <v>2.3714</v>
      </c>
      <c r="AA39" t="str">
        <f t="shared" si="2"/>
        <v>pnum_4|files_300</v>
      </c>
    </row>
    <row r="40" spans="1:27" x14ac:dyDescent="0.2">
      <c r="A40" t="str">
        <f t="shared" si="3"/>
        <v>pnum_8|files_300</v>
      </c>
      <c r="B40">
        <v>300</v>
      </c>
      <c r="C40">
        <v>50000</v>
      </c>
      <c r="D40">
        <v>8</v>
      </c>
      <c r="E40">
        <v>4.1000000000000003E-3</v>
      </c>
      <c r="F40">
        <v>1.3545</v>
      </c>
      <c r="G40">
        <v>3.04E-2</v>
      </c>
      <c r="H40">
        <v>2.2000000000000001E-3</v>
      </c>
      <c r="I40">
        <v>1.3912</v>
      </c>
      <c r="L40" t="str">
        <f t="shared" si="4"/>
        <v>pnum_8|files_300</v>
      </c>
      <c r="M40">
        <v>300</v>
      </c>
      <c r="N40">
        <v>50000</v>
      </c>
      <c r="O40">
        <v>8</v>
      </c>
      <c r="P40" s="1">
        <v>3.8999999999999998E-3</v>
      </c>
      <c r="Q40" s="1">
        <v>0.1663</v>
      </c>
      <c r="R40" s="1">
        <v>1.1785000000000001</v>
      </c>
      <c r="S40" s="1">
        <v>7.6799999999999993E-2</v>
      </c>
      <c r="T40" s="1">
        <v>2.7000000000000001E-3</v>
      </c>
      <c r="U40" s="1">
        <v>1.4281999999999999</v>
      </c>
      <c r="V40" s="1">
        <f t="shared" si="7"/>
        <v>5.6835177146057978</v>
      </c>
      <c r="W40" s="1">
        <f>V40/'mpi-timing'!O40</f>
        <v>0.71043971432572472</v>
      </c>
      <c r="X40" s="1">
        <f t="shared" si="6"/>
        <v>5.8225566873869247E-2</v>
      </c>
      <c r="Z40">
        <f t="shared" si="1"/>
        <v>1.3448000000000002</v>
      </c>
      <c r="AA40" t="str">
        <f t="shared" si="2"/>
        <v>pnum_8|files_300</v>
      </c>
    </row>
    <row r="41" spans="1:27" x14ac:dyDescent="0.2">
      <c r="A41" t="str">
        <f t="shared" si="3"/>
        <v>pnum_16|files_300</v>
      </c>
      <c r="B41">
        <v>300</v>
      </c>
      <c r="C41">
        <v>50000</v>
      </c>
      <c r="D41">
        <v>16</v>
      </c>
      <c r="E41">
        <v>5.5999999999999999E-3</v>
      </c>
      <c r="F41">
        <v>0.72119999999999995</v>
      </c>
      <c r="G41">
        <v>4.3900000000000002E-2</v>
      </c>
      <c r="H41">
        <v>1.2999999999999999E-3</v>
      </c>
      <c r="I41">
        <v>0.77200000000000002</v>
      </c>
      <c r="L41" t="str">
        <f t="shared" si="4"/>
        <v>pnum_16|files_300</v>
      </c>
      <c r="M41">
        <v>300</v>
      </c>
      <c r="N41">
        <v>50000</v>
      </c>
      <c r="O41">
        <v>16</v>
      </c>
      <c r="P41" s="1">
        <v>5.4000000000000003E-3</v>
      </c>
      <c r="Q41" s="1">
        <v>8.6400000000000005E-2</v>
      </c>
      <c r="R41" s="1">
        <v>0.62939999999999996</v>
      </c>
      <c r="S41" s="1">
        <v>7.9500000000000001E-2</v>
      </c>
      <c r="T41" s="1">
        <v>1.5E-3</v>
      </c>
      <c r="U41" s="1">
        <v>0.80220000000000002</v>
      </c>
      <c r="V41" s="1">
        <f t="shared" si="7"/>
        <v>10.118673647469459</v>
      </c>
      <c r="W41" s="1">
        <f>V41/'mpi-timing'!O41</f>
        <v>0.63241710296684117</v>
      </c>
      <c r="X41" s="1">
        <f>(1/V41 - 1/O41)/(1 - 1/O41)</f>
        <v>3.8748993905944586E-2</v>
      </c>
      <c r="Z41">
        <f t="shared" si="1"/>
        <v>0.71579999999999999</v>
      </c>
      <c r="AA41" t="str">
        <f t="shared" si="2"/>
        <v>pnum_16|files_300</v>
      </c>
    </row>
    <row r="42" spans="1:27" x14ac:dyDescent="0.2">
      <c r="A42" t="str">
        <f t="shared" si="3"/>
        <v>pnum_1|files_450</v>
      </c>
      <c r="B42">
        <v>450</v>
      </c>
      <c r="C42">
        <v>50000</v>
      </c>
      <c r="D42">
        <v>1</v>
      </c>
      <c r="E42">
        <v>4.4000000000000003E-3</v>
      </c>
      <c r="F42">
        <v>11.975300000000001</v>
      </c>
      <c r="G42">
        <v>0</v>
      </c>
      <c r="H42">
        <v>1.29E-2</v>
      </c>
      <c r="I42">
        <v>11.992699999999999</v>
      </c>
      <c r="L42" t="str">
        <f t="shared" si="4"/>
        <v>pnum_1|files_450</v>
      </c>
      <c r="M42">
        <v>450</v>
      </c>
      <c r="N42">
        <v>50000</v>
      </c>
      <c r="O42">
        <v>1</v>
      </c>
      <c r="P42" s="1">
        <v>3.8999999999999998E-3</v>
      </c>
      <c r="Q42" s="1">
        <v>1.6108</v>
      </c>
      <c r="R42" s="1">
        <v>11.8758</v>
      </c>
      <c r="S42" s="1">
        <v>0</v>
      </c>
      <c r="T42" s="1">
        <v>1.5900000000000001E-2</v>
      </c>
      <c r="U42" s="1">
        <v>13.506500000000001</v>
      </c>
      <c r="V42" s="1">
        <f>$T$70/U42</f>
        <v>0.89527264650353533</v>
      </c>
      <c r="W42" s="1">
        <f>V42/'mpi-timing'!O42</f>
        <v>0.89527264650353533</v>
      </c>
      <c r="X42" s="1" t="e">
        <f t="shared" si="6"/>
        <v>#DIV/0!</v>
      </c>
      <c r="Z42">
        <f t="shared" si="1"/>
        <v>13.486599999999999</v>
      </c>
      <c r="AA42" t="str">
        <f t="shared" si="2"/>
        <v>pnum_1|files_450</v>
      </c>
    </row>
    <row r="43" spans="1:27" x14ac:dyDescent="0.2">
      <c r="A43" t="str">
        <f t="shared" si="3"/>
        <v>pnum_2|files_450</v>
      </c>
      <c r="B43">
        <v>450</v>
      </c>
      <c r="C43">
        <v>50000</v>
      </c>
      <c r="D43">
        <v>2</v>
      </c>
      <c r="E43">
        <v>4.1999999999999997E-3</v>
      </c>
      <c r="F43">
        <v>6.1662999999999997</v>
      </c>
      <c r="G43">
        <v>1.34E-2</v>
      </c>
      <c r="H43">
        <v>6.4999999999999997E-3</v>
      </c>
      <c r="I43">
        <v>6.1904000000000003</v>
      </c>
      <c r="L43" t="str">
        <f t="shared" si="4"/>
        <v>pnum_2|files_450</v>
      </c>
      <c r="M43">
        <v>450</v>
      </c>
      <c r="N43">
        <v>50000</v>
      </c>
      <c r="O43">
        <v>2</v>
      </c>
      <c r="P43" s="1">
        <v>4.0000000000000001E-3</v>
      </c>
      <c r="Q43" s="1">
        <v>0.78759999999999997</v>
      </c>
      <c r="R43" s="1">
        <v>6.0023999999999997</v>
      </c>
      <c r="S43" s="1">
        <v>0.2482</v>
      </c>
      <c r="T43" s="1">
        <v>6.7999999999999996E-3</v>
      </c>
      <c r="U43" s="1">
        <v>7.0490000000000004</v>
      </c>
      <c r="V43" s="1">
        <f t="shared" ref="V43:V46" si="8">$T$70/U43</f>
        <v>1.7154206270392964</v>
      </c>
      <c r="W43" s="1">
        <f>V43/'mpi-timing'!O43</f>
        <v>0.85771031351964822</v>
      </c>
      <c r="X43" s="1">
        <f t="shared" si="6"/>
        <v>0.16589480648362542</v>
      </c>
      <c r="Z43">
        <f t="shared" si="1"/>
        <v>6.79</v>
      </c>
      <c r="AA43" t="str">
        <f t="shared" si="2"/>
        <v>pnum_2|files_450</v>
      </c>
    </row>
    <row r="44" spans="1:27" x14ac:dyDescent="0.2">
      <c r="A44" t="str">
        <f t="shared" si="3"/>
        <v>pnum_4|files_450</v>
      </c>
      <c r="B44">
        <v>450</v>
      </c>
      <c r="C44">
        <v>50000</v>
      </c>
      <c r="D44">
        <v>4</v>
      </c>
      <c r="E44">
        <v>4.0000000000000001E-3</v>
      </c>
      <c r="F44">
        <v>3.4089999999999998</v>
      </c>
      <c r="G44">
        <v>2.0799999999999999E-2</v>
      </c>
      <c r="H44">
        <v>3.5999999999999999E-3</v>
      </c>
      <c r="I44">
        <v>3.4375</v>
      </c>
      <c r="L44" t="str">
        <f t="shared" si="4"/>
        <v>pnum_4|files_450</v>
      </c>
      <c r="M44">
        <v>450</v>
      </c>
      <c r="N44">
        <v>50000</v>
      </c>
      <c r="O44">
        <v>4</v>
      </c>
      <c r="P44" s="1">
        <v>4.7999999999999996E-3</v>
      </c>
      <c r="Q44" s="1">
        <v>0.43120000000000003</v>
      </c>
      <c r="R44" s="1">
        <v>3.1446999999999998</v>
      </c>
      <c r="S44" s="1">
        <v>0.13789999999999999</v>
      </c>
      <c r="T44" s="1">
        <v>4.3E-3</v>
      </c>
      <c r="U44" s="1">
        <v>3.7229000000000001</v>
      </c>
      <c r="V44" s="1">
        <f t="shared" si="8"/>
        <v>3.2480055870423596</v>
      </c>
      <c r="W44" s="1">
        <f>V44/'mpi-timing'!O44</f>
        <v>0.81200139676058991</v>
      </c>
      <c r="X44" s="1">
        <f t="shared" si="6"/>
        <v>7.7174991730069475E-2</v>
      </c>
      <c r="Z44">
        <f t="shared" si="1"/>
        <v>3.5758999999999999</v>
      </c>
      <c r="AA44" t="str">
        <f t="shared" si="2"/>
        <v>pnum_4|files_450</v>
      </c>
    </row>
    <row r="45" spans="1:27" x14ac:dyDescent="0.2">
      <c r="A45" t="str">
        <f t="shared" si="3"/>
        <v>pnum_8|files_450</v>
      </c>
      <c r="B45">
        <v>450</v>
      </c>
      <c r="C45">
        <v>50000</v>
      </c>
      <c r="D45">
        <v>8</v>
      </c>
      <c r="E45">
        <v>5.0000000000000001E-3</v>
      </c>
      <c r="F45">
        <v>1.9280999999999999</v>
      </c>
      <c r="G45">
        <v>2.93E-2</v>
      </c>
      <c r="H45">
        <v>2.2000000000000001E-3</v>
      </c>
      <c r="I45">
        <v>1.9644999999999999</v>
      </c>
      <c r="L45" t="str">
        <f t="shared" si="4"/>
        <v>pnum_8|files_450</v>
      </c>
      <c r="M45">
        <v>450</v>
      </c>
      <c r="N45">
        <v>50000</v>
      </c>
      <c r="O45">
        <v>8</v>
      </c>
      <c r="P45" s="1">
        <v>6.1000000000000004E-3</v>
      </c>
      <c r="Q45" s="1">
        <v>0.2162</v>
      </c>
      <c r="R45" s="1">
        <v>1.7850999999999999</v>
      </c>
      <c r="S45" s="1">
        <v>0.11650000000000001</v>
      </c>
      <c r="T45" s="1">
        <v>2.7000000000000001E-3</v>
      </c>
      <c r="U45" s="1">
        <v>2.1265000000000001</v>
      </c>
      <c r="V45" s="1">
        <f t="shared" si="8"/>
        <v>5.6863390547848578</v>
      </c>
      <c r="W45" s="1">
        <f>V45/'mpi-timing'!O45</f>
        <v>0.71079238184810722</v>
      </c>
      <c r="X45" s="1">
        <f t="shared" si="6"/>
        <v>5.8125797457587058E-2</v>
      </c>
      <c r="Z45">
        <f t="shared" si="1"/>
        <v>2.0013000000000001</v>
      </c>
      <c r="AA45" t="str">
        <f t="shared" si="2"/>
        <v>pnum_8|files_450</v>
      </c>
    </row>
    <row r="46" spans="1:27" x14ac:dyDescent="0.2">
      <c r="A46" t="str">
        <f t="shared" si="3"/>
        <v>pnum_16|files_450</v>
      </c>
      <c r="B46">
        <v>450</v>
      </c>
      <c r="C46">
        <v>50000</v>
      </c>
      <c r="D46">
        <v>16</v>
      </c>
      <c r="E46">
        <v>6.1000000000000004E-3</v>
      </c>
      <c r="F46">
        <v>1.0242</v>
      </c>
      <c r="G46">
        <v>4.4600000000000001E-2</v>
      </c>
      <c r="H46">
        <v>1.2999999999999999E-3</v>
      </c>
      <c r="I46">
        <v>1.0762</v>
      </c>
      <c r="L46" t="str">
        <f t="shared" si="4"/>
        <v>pnum_16|files_450</v>
      </c>
      <c r="M46">
        <v>450</v>
      </c>
      <c r="N46">
        <v>50000</v>
      </c>
      <c r="O46">
        <v>16</v>
      </c>
      <c r="P46" s="1">
        <v>6.1999999999999998E-3</v>
      </c>
      <c r="Q46" s="1">
        <v>0.1172</v>
      </c>
      <c r="R46" s="1">
        <v>0.96909999999999996</v>
      </c>
      <c r="S46" s="1">
        <v>0.1111</v>
      </c>
      <c r="T46" s="1">
        <v>1.4E-3</v>
      </c>
      <c r="U46" s="1">
        <v>1.2050000000000001</v>
      </c>
      <c r="V46" s="1">
        <f t="shared" si="8"/>
        <v>10.034854771784232</v>
      </c>
      <c r="W46" s="1">
        <f>V46/'mpi-timing'!O46</f>
        <v>0.62717842323651452</v>
      </c>
      <c r="X46" s="1">
        <f t="shared" si="6"/>
        <v>3.9629507112140257E-2</v>
      </c>
      <c r="Z46">
        <f t="shared" si="1"/>
        <v>1.0863</v>
      </c>
      <c r="AA46" t="str">
        <f t="shared" si="2"/>
        <v>pnum_16|files_450</v>
      </c>
    </row>
    <row r="47" spans="1:27" x14ac:dyDescent="0.2">
      <c r="A47" t="str">
        <f t="shared" si="3"/>
        <v>pnum_1|files_600</v>
      </c>
      <c r="B47">
        <v>600</v>
      </c>
      <c r="C47">
        <v>50000</v>
      </c>
      <c r="D47">
        <v>1</v>
      </c>
      <c r="E47">
        <v>4.7000000000000002E-3</v>
      </c>
      <c r="F47">
        <v>16.443899999999999</v>
      </c>
      <c r="G47">
        <v>1E-4</v>
      </c>
      <c r="H47">
        <v>1.3100000000000001E-2</v>
      </c>
      <c r="I47">
        <v>16.4617</v>
      </c>
      <c r="L47" t="str">
        <f t="shared" si="4"/>
        <v>pnum_1|files_600</v>
      </c>
      <c r="M47">
        <v>600</v>
      </c>
      <c r="N47">
        <v>50000</v>
      </c>
      <c r="O47">
        <v>1</v>
      </c>
      <c r="P47" s="1">
        <v>4.4000000000000003E-3</v>
      </c>
      <c r="Q47" s="1">
        <v>2.1133000000000002</v>
      </c>
      <c r="R47" s="1">
        <v>16.110199999999999</v>
      </c>
      <c r="S47" s="1">
        <v>0</v>
      </c>
      <c r="T47" s="1">
        <v>1.66E-2</v>
      </c>
      <c r="U47" s="1">
        <v>18.244599999999998</v>
      </c>
      <c r="V47" s="1">
        <f>$T$71/U47</f>
        <v>0.95558685857733261</v>
      </c>
      <c r="W47" s="1">
        <f>V47/'mpi-timing'!O47</f>
        <v>0.95558685857733261</v>
      </c>
      <c r="X47" s="1" t="e">
        <f t="shared" si="6"/>
        <v>#DIV/0!</v>
      </c>
      <c r="Z47">
        <f t="shared" si="1"/>
        <v>18.223499999999998</v>
      </c>
      <c r="AA47" t="str">
        <f t="shared" si="2"/>
        <v>pnum_1|files_600</v>
      </c>
    </row>
    <row r="48" spans="1:27" x14ac:dyDescent="0.2">
      <c r="A48" t="str">
        <f t="shared" si="3"/>
        <v>pnum_2|files_600</v>
      </c>
      <c r="B48">
        <v>600</v>
      </c>
      <c r="C48">
        <v>50000</v>
      </c>
      <c r="D48">
        <v>2</v>
      </c>
      <c r="E48">
        <v>5.8999999999999999E-3</v>
      </c>
      <c r="F48">
        <v>8.2276000000000007</v>
      </c>
      <c r="G48">
        <v>1.32E-2</v>
      </c>
      <c r="H48">
        <v>6.7000000000000002E-3</v>
      </c>
      <c r="I48">
        <v>8.2533999999999992</v>
      </c>
      <c r="L48" t="str">
        <f t="shared" si="4"/>
        <v>pnum_2|files_600</v>
      </c>
      <c r="M48">
        <v>600</v>
      </c>
      <c r="N48">
        <v>50000</v>
      </c>
      <c r="O48">
        <v>2</v>
      </c>
      <c r="P48" s="1">
        <v>4.7000000000000002E-3</v>
      </c>
      <c r="Q48" s="1">
        <v>1.0448</v>
      </c>
      <c r="R48" s="1">
        <v>8.0184999999999995</v>
      </c>
      <c r="S48" s="1">
        <v>0.67090000000000005</v>
      </c>
      <c r="T48" s="1">
        <v>6.7000000000000002E-3</v>
      </c>
      <c r="U48" s="1">
        <v>9.7454999999999998</v>
      </c>
      <c r="V48" s="1">
        <f t="shared" ref="V48:V51" si="9">$T$71/U48</f>
        <v>1.7889590067210508</v>
      </c>
      <c r="W48" s="1">
        <f>V48/'mpi-timing'!O48</f>
        <v>0.8944795033605254</v>
      </c>
      <c r="X48" s="1">
        <f t="shared" si="6"/>
        <v>0.11796860212340032</v>
      </c>
      <c r="Z48">
        <f t="shared" si="1"/>
        <v>9.0632999999999999</v>
      </c>
      <c r="AA48" t="str">
        <f t="shared" si="2"/>
        <v>pnum_2|files_600</v>
      </c>
    </row>
    <row r="49" spans="1:27" x14ac:dyDescent="0.2">
      <c r="A49" t="str">
        <f t="shared" si="3"/>
        <v>pnum_4|files_600</v>
      </c>
      <c r="B49">
        <v>600</v>
      </c>
      <c r="C49">
        <v>50000</v>
      </c>
      <c r="D49">
        <v>4</v>
      </c>
      <c r="E49">
        <v>5.4999999999999997E-3</v>
      </c>
      <c r="F49">
        <v>4.4724000000000004</v>
      </c>
      <c r="G49">
        <v>2.24E-2</v>
      </c>
      <c r="H49">
        <v>3.8E-3</v>
      </c>
      <c r="I49">
        <v>4.5041000000000002</v>
      </c>
      <c r="L49" t="str">
        <f t="shared" si="4"/>
        <v>pnum_4|files_600</v>
      </c>
      <c r="M49">
        <v>600</v>
      </c>
      <c r="N49">
        <v>50000</v>
      </c>
      <c r="O49">
        <v>4</v>
      </c>
      <c r="P49" s="1">
        <v>4.8999999999999998E-3</v>
      </c>
      <c r="Q49" s="1">
        <v>0.55859999999999999</v>
      </c>
      <c r="R49" s="1">
        <v>4.4581</v>
      </c>
      <c r="S49" s="1">
        <v>0.20100000000000001</v>
      </c>
      <c r="T49" s="1">
        <v>4.4999999999999997E-3</v>
      </c>
      <c r="U49" s="1">
        <v>5.2271000000000001</v>
      </c>
      <c r="V49" s="1">
        <f t="shared" si="9"/>
        <v>3.3353676034512443</v>
      </c>
      <c r="W49" s="1">
        <f>V49/'mpi-timing'!O49</f>
        <v>0.83384190086281107</v>
      </c>
      <c r="X49" s="1">
        <f t="shared" si="6"/>
        <v>6.6422703138831737E-2</v>
      </c>
      <c r="Z49">
        <f t="shared" si="1"/>
        <v>5.0167000000000002</v>
      </c>
      <c r="AA49" t="str">
        <f t="shared" si="2"/>
        <v>pnum_4|files_600</v>
      </c>
    </row>
    <row r="50" spans="1:27" x14ac:dyDescent="0.2">
      <c r="A50" t="str">
        <f t="shared" si="3"/>
        <v>pnum_8|files_600</v>
      </c>
      <c r="B50">
        <v>600</v>
      </c>
      <c r="C50">
        <v>50000</v>
      </c>
      <c r="D50">
        <v>8</v>
      </c>
      <c r="E50">
        <v>5.8999999999999999E-3</v>
      </c>
      <c r="F50">
        <v>2.4876999999999998</v>
      </c>
      <c r="G50">
        <v>4.0599999999999997E-2</v>
      </c>
      <c r="H50">
        <v>2.3E-3</v>
      </c>
      <c r="I50">
        <v>2.5365000000000002</v>
      </c>
      <c r="L50" t="str">
        <f t="shared" si="4"/>
        <v>pnum_8|files_600</v>
      </c>
      <c r="M50">
        <v>600</v>
      </c>
      <c r="N50">
        <v>50000</v>
      </c>
      <c r="O50">
        <v>8</v>
      </c>
      <c r="P50" s="1">
        <v>7.3000000000000001E-3</v>
      </c>
      <c r="Q50" s="1">
        <v>0.28000000000000003</v>
      </c>
      <c r="R50" s="1">
        <v>2.3456999999999999</v>
      </c>
      <c r="S50" s="1">
        <v>0.16439999999999999</v>
      </c>
      <c r="T50" s="1">
        <v>2.7000000000000001E-3</v>
      </c>
      <c r="U50" s="1">
        <v>2.8001</v>
      </c>
      <c r="V50" s="1">
        <f t="shared" si="9"/>
        <v>6.2263133459519304</v>
      </c>
      <c r="W50" s="1">
        <f>V50/'mpi-timing'!O50</f>
        <v>0.7782891682439913</v>
      </c>
      <c r="X50" s="1">
        <f t="shared" si="6"/>
        <v>4.0695640203506862E-2</v>
      </c>
      <c r="Z50">
        <f t="shared" si="1"/>
        <v>2.6257000000000001</v>
      </c>
      <c r="AA50" t="str">
        <f t="shared" si="2"/>
        <v>pnum_8|files_600</v>
      </c>
    </row>
    <row r="51" spans="1:27" x14ac:dyDescent="0.2">
      <c r="A51" t="str">
        <f t="shared" si="3"/>
        <v>pnum_16|files_600</v>
      </c>
      <c r="B51">
        <v>600</v>
      </c>
      <c r="C51">
        <v>50000</v>
      </c>
      <c r="D51">
        <v>16</v>
      </c>
      <c r="E51">
        <v>6.6E-3</v>
      </c>
      <c r="F51">
        <v>1.4368000000000001</v>
      </c>
      <c r="G51">
        <v>4.7600000000000003E-2</v>
      </c>
      <c r="H51">
        <v>1.2999999999999999E-3</v>
      </c>
      <c r="I51">
        <v>1.4923</v>
      </c>
      <c r="L51" t="str">
        <f t="shared" si="4"/>
        <v>pnum_16|files_600</v>
      </c>
      <c r="M51">
        <v>600</v>
      </c>
      <c r="N51">
        <v>50000</v>
      </c>
      <c r="O51">
        <v>16</v>
      </c>
      <c r="P51" s="1">
        <v>7.4999999999999997E-3</v>
      </c>
      <c r="Q51" s="1">
        <v>0.15629999999999999</v>
      </c>
      <c r="R51" s="1">
        <v>1.343</v>
      </c>
      <c r="S51" s="1">
        <v>0.13600000000000001</v>
      </c>
      <c r="T51" s="1">
        <v>1.4E-3</v>
      </c>
      <c r="U51" s="1">
        <v>1.6443000000000001</v>
      </c>
      <c r="V51" s="1">
        <f t="shared" si="9"/>
        <v>10.602870522410752</v>
      </c>
      <c r="W51" s="1">
        <f>V51/'mpi-timing'!O51</f>
        <v>0.66267940765067201</v>
      </c>
      <c r="X51" s="1">
        <f t="shared" si="6"/>
        <v>3.3935020811465516E-2</v>
      </c>
      <c r="Z51">
        <f t="shared" si="1"/>
        <v>1.4992999999999999</v>
      </c>
      <c r="AA51" t="str">
        <f t="shared" si="2"/>
        <v>pnum_16|files_600</v>
      </c>
    </row>
    <row r="52" spans="1:27" x14ac:dyDescent="0.2">
      <c r="A52" t="str">
        <f t="shared" si="3"/>
        <v>pnum_1|files_750</v>
      </c>
      <c r="B52">
        <v>750</v>
      </c>
      <c r="C52">
        <v>50000</v>
      </c>
      <c r="D52">
        <v>1</v>
      </c>
      <c r="E52">
        <v>6.1000000000000004E-3</v>
      </c>
      <c r="F52">
        <v>20.695399999999999</v>
      </c>
      <c r="G52">
        <v>0</v>
      </c>
      <c r="H52">
        <v>1.2699999999999999E-2</v>
      </c>
      <c r="I52">
        <v>20.714200000000002</v>
      </c>
      <c r="L52" t="str">
        <f t="shared" si="4"/>
        <v>pnum_1|files_750</v>
      </c>
      <c r="M52">
        <v>750</v>
      </c>
      <c r="N52">
        <v>50000</v>
      </c>
      <c r="O52">
        <v>1</v>
      </c>
      <c r="P52" s="1">
        <v>5.4000000000000003E-3</v>
      </c>
      <c r="Q52" s="1">
        <v>2.7061999999999999</v>
      </c>
      <c r="R52" s="1">
        <v>19.904499999999999</v>
      </c>
      <c r="S52" s="1">
        <v>0</v>
      </c>
      <c r="T52" s="1">
        <v>1.7299999999999999E-2</v>
      </c>
      <c r="U52" s="1">
        <v>22.633600000000001</v>
      </c>
      <c r="V52" s="1">
        <f>$T$72/U52</f>
        <v>0.89795701965219854</v>
      </c>
      <c r="W52" s="1">
        <f>V52/'mpi-timing'!O52</f>
        <v>0.89795701965219854</v>
      </c>
      <c r="X52" s="1" t="e">
        <f t="shared" si="6"/>
        <v>#DIV/0!</v>
      </c>
      <c r="Z52">
        <f t="shared" si="1"/>
        <v>22.610699999999998</v>
      </c>
      <c r="AA52" t="str">
        <f t="shared" si="2"/>
        <v>pnum_1|files_750</v>
      </c>
    </row>
    <row r="53" spans="1:27" x14ac:dyDescent="0.2">
      <c r="A53" t="str">
        <f t="shared" si="3"/>
        <v>pnum_2|files_750</v>
      </c>
      <c r="B53">
        <v>750</v>
      </c>
      <c r="C53">
        <v>50000</v>
      </c>
      <c r="D53">
        <v>2</v>
      </c>
      <c r="E53">
        <v>6.1999999999999998E-3</v>
      </c>
      <c r="F53">
        <v>10.3665</v>
      </c>
      <c r="G53">
        <v>1.38E-2</v>
      </c>
      <c r="H53">
        <v>6.4999999999999997E-3</v>
      </c>
      <c r="I53">
        <v>10.393000000000001</v>
      </c>
      <c r="L53" t="str">
        <f t="shared" si="4"/>
        <v>pnum_2|files_750</v>
      </c>
      <c r="M53">
        <v>750</v>
      </c>
      <c r="N53">
        <v>50000</v>
      </c>
      <c r="O53">
        <v>2</v>
      </c>
      <c r="P53" s="1">
        <v>5.8999999999999999E-3</v>
      </c>
      <c r="Q53" s="1">
        <v>1.3146</v>
      </c>
      <c r="R53" s="1">
        <v>10.0511</v>
      </c>
      <c r="S53" s="1">
        <v>0.88829999999999998</v>
      </c>
      <c r="T53" s="1">
        <v>7.1000000000000004E-3</v>
      </c>
      <c r="U53" s="1">
        <v>12.266999999999999</v>
      </c>
      <c r="V53" s="1">
        <f t="shared" ref="V53:V56" si="10">$T$72/U53</f>
        <v>1.6568028042716232</v>
      </c>
      <c r="W53" s="1">
        <f>V53/'mpi-timing'!O53</f>
        <v>0.82840140213581159</v>
      </c>
      <c r="X53" s="1">
        <f t="shared" si="6"/>
        <v>0.20714426294036592</v>
      </c>
      <c r="Z53">
        <f t="shared" si="1"/>
        <v>11.3657</v>
      </c>
      <c r="AA53" t="str">
        <f t="shared" si="2"/>
        <v>pnum_2|files_750</v>
      </c>
    </row>
    <row r="54" spans="1:27" x14ac:dyDescent="0.2">
      <c r="A54" t="str">
        <f t="shared" si="3"/>
        <v>pnum_4|files_750</v>
      </c>
      <c r="B54">
        <v>750</v>
      </c>
      <c r="C54">
        <v>50000</v>
      </c>
      <c r="D54">
        <v>4</v>
      </c>
      <c r="E54">
        <v>6.3E-3</v>
      </c>
      <c r="F54">
        <v>5.6494999999999997</v>
      </c>
      <c r="G54">
        <v>2.24E-2</v>
      </c>
      <c r="H54">
        <v>3.8E-3</v>
      </c>
      <c r="I54">
        <v>5.6820000000000004</v>
      </c>
      <c r="L54" t="str">
        <f t="shared" si="4"/>
        <v>pnum_4|files_750</v>
      </c>
      <c r="M54">
        <v>750</v>
      </c>
      <c r="N54">
        <v>50000</v>
      </c>
      <c r="O54">
        <v>4</v>
      </c>
      <c r="P54" s="1">
        <v>7.0000000000000001E-3</v>
      </c>
      <c r="Q54" s="1">
        <v>0.68879999999999997</v>
      </c>
      <c r="R54" s="1">
        <v>5.2582000000000004</v>
      </c>
      <c r="S54" s="1">
        <v>0.41410000000000002</v>
      </c>
      <c r="T54" s="1">
        <v>4.1000000000000003E-3</v>
      </c>
      <c r="U54" s="1">
        <v>6.3722000000000003</v>
      </c>
      <c r="V54" s="1">
        <f t="shared" si="10"/>
        <v>3.18947930071247</v>
      </c>
      <c r="W54" s="1">
        <f>V54/'mpi-timing'!O54</f>
        <v>0.7973698251781175</v>
      </c>
      <c r="X54" s="1">
        <f t="shared" si="6"/>
        <v>8.4707734697894096E-2</v>
      </c>
      <c r="Z54">
        <f t="shared" si="1"/>
        <v>5.9470000000000001</v>
      </c>
      <c r="AA54" t="str">
        <f t="shared" si="2"/>
        <v>pnum_4|files_750</v>
      </c>
    </row>
    <row r="55" spans="1:27" x14ac:dyDescent="0.2">
      <c r="A55" t="str">
        <f t="shared" si="3"/>
        <v>pnum_8|files_750</v>
      </c>
      <c r="B55">
        <v>750</v>
      </c>
      <c r="C55">
        <v>50000</v>
      </c>
      <c r="D55">
        <v>8</v>
      </c>
      <c r="E55">
        <v>6.4999999999999997E-3</v>
      </c>
      <c r="F55">
        <v>3.2275999999999998</v>
      </c>
      <c r="G55">
        <v>3.3700000000000001E-2</v>
      </c>
      <c r="H55">
        <v>2.3999999999999998E-3</v>
      </c>
      <c r="I55">
        <v>3.2702</v>
      </c>
      <c r="L55" t="str">
        <f t="shared" si="4"/>
        <v>pnum_8|files_750</v>
      </c>
      <c r="M55">
        <v>750</v>
      </c>
      <c r="N55">
        <v>50000</v>
      </c>
      <c r="O55">
        <v>8</v>
      </c>
      <c r="P55" s="1">
        <v>6.4000000000000003E-3</v>
      </c>
      <c r="Q55" s="1">
        <v>0.35410000000000003</v>
      </c>
      <c r="R55" s="1">
        <v>3.0514999999999999</v>
      </c>
      <c r="S55" s="1">
        <v>0.2281</v>
      </c>
      <c r="T55" s="1">
        <v>3.0999999999999999E-3</v>
      </c>
      <c r="U55" s="1">
        <v>3.6432000000000002</v>
      </c>
      <c r="V55" s="1">
        <f t="shared" si="10"/>
        <v>5.5786122090469918</v>
      </c>
      <c r="W55" s="1">
        <f>V55/'mpi-timing'!O55</f>
        <v>0.69732652613087398</v>
      </c>
      <c r="X55" s="1">
        <f t="shared" si="6"/>
        <v>6.2006916523743918E-2</v>
      </c>
      <c r="Z55">
        <f t="shared" si="1"/>
        <v>3.4055999999999997</v>
      </c>
      <c r="AA55" t="str">
        <f t="shared" si="2"/>
        <v>pnum_8|files_750</v>
      </c>
    </row>
    <row r="56" spans="1:27" x14ac:dyDescent="0.2">
      <c r="A56" t="str">
        <f t="shared" si="3"/>
        <v>pnum_16|files_750</v>
      </c>
      <c r="B56">
        <v>750</v>
      </c>
      <c r="C56">
        <v>50000</v>
      </c>
      <c r="D56">
        <v>16</v>
      </c>
      <c r="E56">
        <v>9.1999999999999998E-3</v>
      </c>
      <c r="F56">
        <v>1.7051000000000001</v>
      </c>
      <c r="G56">
        <v>4.7899999999999998E-2</v>
      </c>
      <c r="H56">
        <v>1.2999999999999999E-3</v>
      </c>
      <c r="I56">
        <v>1.7634000000000001</v>
      </c>
      <c r="L56" t="str">
        <f t="shared" si="4"/>
        <v>pnum_16|files_750</v>
      </c>
      <c r="M56">
        <v>750</v>
      </c>
      <c r="N56">
        <v>50000</v>
      </c>
      <c r="O56">
        <v>16</v>
      </c>
      <c r="P56" s="1">
        <v>8.2000000000000007E-3</v>
      </c>
      <c r="Q56" s="1">
        <v>0.1898</v>
      </c>
      <c r="R56" s="1">
        <v>1.5501</v>
      </c>
      <c r="S56" s="1">
        <v>0.18590000000000001</v>
      </c>
      <c r="T56" s="1">
        <v>1.5E-3</v>
      </c>
      <c r="U56" s="1">
        <v>1.9354</v>
      </c>
      <c r="V56" s="1">
        <f t="shared" si="10"/>
        <v>10.50118838483001</v>
      </c>
      <c r="W56" s="1">
        <f>V56/'mpi-timing'!O56</f>
        <v>0.65632427405187566</v>
      </c>
      <c r="X56" s="1">
        <f t="shared" si="6"/>
        <v>3.490913862100635E-2</v>
      </c>
      <c r="Z56">
        <f t="shared" si="1"/>
        <v>1.7399</v>
      </c>
      <c r="AA56" t="str">
        <f t="shared" si="2"/>
        <v>pnum_16|files_750</v>
      </c>
    </row>
    <row r="67" spans="12:20" x14ac:dyDescent="0.2">
      <c r="L67" t="s">
        <v>26</v>
      </c>
      <c r="M67" t="s">
        <v>27</v>
      </c>
      <c r="N67" t="s">
        <v>28</v>
      </c>
      <c r="O67" t="s">
        <v>29</v>
      </c>
      <c r="P67" t="s">
        <v>30</v>
      </c>
      <c r="Q67" t="s">
        <v>31</v>
      </c>
      <c r="R67" t="s">
        <v>32</v>
      </c>
      <c r="S67" t="s">
        <v>33</v>
      </c>
      <c r="T67" t="s">
        <v>34</v>
      </c>
    </row>
    <row r="68" spans="12:20" x14ac:dyDescent="0.2">
      <c r="L68">
        <v>10</v>
      </c>
      <c r="M68">
        <v>150</v>
      </c>
      <c r="N68">
        <v>50000</v>
      </c>
      <c r="O68">
        <v>8.9999999999999998E-4</v>
      </c>
      <c r="P68">
        <v>0.50429999999999997</v>
      </c>
      <c r="Q68">
        <v>3.6065</v>
      </c>
      <c r="R68">
        <v>0</v>
      </c>
      <c r="S68">
        <v>0.1641</v>
      </c>
      <c r="T68">
        <v>4.2758000000000003</v>
      </c>
    </row>
    <row r="69" spans="12:20" x14ac:dyDescent="0.2">
      <c r="L69">
        <v>20</v>
      </c>
      <c r="M69">
        <v>300</v>
      </c>
      <c r="N69">
        <v>50000</v>
      </c>
      <c r="O69">
        <v>2.2000000000000001E-3</v>
      </c>
      <c r="P69">
        <v>0.98080000000000001</v>
      </c>
      <c r="Q69">
        <v>6.7855999999999996</v>
      </c>
      <c r="R69">
        <v>0</v>
      </c>
      <c r="S69">
        <v>0.34860000000000002</v>
      </c>
      <c r="T69" s="4">
        <v>8.1172000000000004</v>
      </c>
    </row>
    <row r="70" spans="12:20" x14ac:dyDescent="0.2">
      <c r="L70">
        <v>30</v>
      </c>
      <c r="M70">
        <v>450</v>
      </c>
      <c r="N70">
        <v>50000</v>
      </c>
      <c r="O70">
        <v>1.2200000000000001E-2</v>
      </c>
      <c r="P70">
        <v>1.5549999999999999</v>
      </c>
      <c r="Q70">
        <v>10.047000000000001</v>
      </c>
      <c r="R70">
        <v>0</v>
      </c>
      <c r="S70">
        <v>0.47770000000000001</v>
      </c>
      <c r="T70" s="4">
        <v>12.092000000000001</v>
      </c>
    </row>
    <row r="71" spans="12:20" x14ac:dyDescent="0.2">
      <c r="L71">
        <v>40</v>
      </c>
      <c r="M71">
        <v>600</v>
      </c>
      <c r="N71">
        <v>50000</v>
      </c>
      <c r="O71">
        <v>4.0000000000000001E-3</v>
      </c>
      <c r="P71">
        <v>1.9209000000000001</v>
      </c>
      <c r="Q71">
        <v>14.791</v>
      </c>
      <c r="R71">
        <v>0</v>
      </c>
      <c r="S71">
        <v>0.71830000000000005</v>
      </c>
      <c r="T71" s="4">
        <v>17.4343</v>
      </c>
    </row>
    <row r="72" spans="12:20" x14ac:dyDescent="0.2">
      <c r="L72">
        <v>50</v>
      </c>
      <c r="M72">
        <v>750</v>
      </c>
      <c r="N72">
        <v>50000</v>
      </c>
      <c r="O72">
        <v>5.1000000000000004E-3</v>
      </c>
      <c r="P72">
        <v>2.4037999999999999</v>
      </c>
      <c r="Q72">
        <v>17.017800000000001</v>
      </c>
      <c r="R72">
        <v>0</v>
      </c>
      <c r="S72">
        <v>0.8972</v>
      </c>
      <c r="T72" s="4">
        <v>20.324000000000002</v>
      </c>
    </row>
    <row r="87" spans="1:33" x14ac:dyDescent="0.2">
      <c r="A87" t="s">
        <v>81</v>
      </c>
      <c r="B87" t="s">
        <v>82</v>
      </c>
      <c r="C87" t="s">
        <v>28</v>
      </c>
      <c r="D87" t="s">
        <v>83</v>
      </c>
      <c r="E87" t="s">
        <v>38</v>
      </c>
      <c r="F87" t="s">
        <v>100</v>
      </c>
      <c r="G87" t="s">
        <v>84</v>
      </c>
      <c r="H87" t="s">
        <v>85</v>
      </c>
      <c r="I87" t="s">
        <v>101</v>
      </c>
      <c r="J87" t="s">
        <v>102</v>
      </c>
      <c r="K87" t="s">
        <v>87</v>
      </c>
      <c r="L87" t="s">
        <v>88</v>
      </c>
      <c r="Q87" t="s">
        <v>81</v>
      </c>
      <c r="R87" t="s">
        <v>82</v>
      </c>
      <c r="S87" t="s">
        <v>28</v>
      </c>
      <c r="T87" t="s">
        <v>83</v>
      </c>
      <c r="U87" t="s">
        <v>38</v>
      </c>
      <c r="V87" t="s">
        <v>106</v>
      </c>
      <c r="W87" t="s">
        <v>100</v>
      </c>
      <c r="X87" t="s">
        <v>84</v>
      </c>
      <c r="Y87" t="s">
        <v>85</v>
      </c>
      <c r="Z87" t="s">
        <v>101</v>
      </c>
      <c r="AA87" t="s">
        <v>102</v>
      </c>
      <c r="AB87" t="s">
        <v>87</v>
      </c>
      <c r="AC87" t="s">
        <v>88</v>
      </c>
      <c r="AD87" t="s">
        <v>97</v>
      </c>
      <c r="AE87" t="s">
        <v>4</v>
      </c>
      <c r="AF87" t="s">
        <v>98</v>
      </c>
    </row>
    <row r="88" spans="1:33" x14ac:dyDescent="0.2">
      <c r="A88" t="str">
        <f t="shared" ref="A88:A119" si="11">_xlfn.CONCAT("p_", D88, "_t_per_p_",E88,"/files_", B88)</f>
        <v>p_1_t_per_p_2/files_150</v>
      </c>
      <c r="B88">
        <v>150</v>
      </c>
      <c r="C88">
        <v>50000</v>
      </c>
      <c r="D88">
        <v>1</v>
      </c>
      <c r="E88">
        <v>2</v>
      </c>
      <c r="F88">
        <v>1</v>
      </c>
      <c r="G88">
        <v>4.0000000000000001E-3</v>
      </c>
      <c r="H88">
        <v>4.6744000000000003</v>
      </c>
      <c r="I88">
        <v>0.23419999999999999</v>
      </c>
      <c r="J88">
        <v>0</v>
      </c>
      <c r="K88">
        <v>1.4E-2</v>
      </c>
      <c r="L88">
        <v>4.9267000000000003</v>
      </c>
      <c r="Q88" t="str">
        <f t="shared" ref="Q88:Q119" si="12">_xlfn.CONCAT("p_", T88, "_t_per_p_",U88,"/files_", R88)</f>
        <v>p_1_t_per_p_1/files_150</v>
      </c>
      <c r="R88">
        <v>150</v>
      </c>
      <c r="S88">
        <v>50000</v>
      </c>
      <c r="T88">
        <v>1</v>
      </c>
      <c r="U88">
        <v>1</v>
      </c>
      <c r="V88">
        <f t="shared" ref="V88:V119" si="13">T88*U88</f>
        <v>1</v>
      </c>
      <c r="W88">
        <v>0</v>
      </c>
      <c r="X88">
        <v>3.0999999999999999E-3</v>
      </c>
      <c r="Y88">
        <v>4.2187999999999999</v>
      </c>
      <c r="Z88">
        <v>9.7999999999999997E-3</v>
      </c>
      <c r="AA88">
        <v>0</v>
      </c>
      <c r="AB88">
        <v>1.1299999999999999E-2</v>
      </c>
      <c r="AC88">
        <v>4.2431000000000001</v>
      </c>
      <c r="AD88">
        <f t="shared" ref="AD88:AD109" si="14">$T$68/AC88</f>
        <v>1.0077066295868586</v>
      </c>
      <c r="AE88">
        <f t="shared" ref="AE88:AE119" si="15">AD88/V88</f>
        <v>1.0077066295868586</v>
      </c>
      <c r="AG88">
        <f>AD92/AD88</f>
        <v>3.9110517098350082</v>
      </c>
    </row>
    <row r="89" spans="1:33" x14ac:dyDescent="0.2">
      <c r="A89" t="str">
        <f t="shared" si="11"/>
        <v>p_1_t_per_p_4/files_150</v>
      </c>
      <c r="B89">
        <v>150</v>
      </c>
      <c r="C89">
        <v>50000</v>
      </c>
      <c r="D89">
        <v>1</v>
      </c>
      <c r="E89">
        <v>4</v>
      </c>
      <c r="F89">
        <v>1</v>
      </c>
      <c r="G89">
        <v>3.3E-3</v>
      </c>
      <c r="H89">
        <v>3.5428000000000002</v>
      </c>
      <c r="I89">
        <v>0.1226</v>
      </c>
      <c r="J89">
        <v>1E-4</v>
      </c>
      <c r="K89">
        <v>3.4700000000000002E-2</v>
      </c>
      <c r="L89">
        <v>3.7033999999999998</v>
      </c>
      <c r="Q89" t="str">
        <f t="shared" si="12"/>
        <v>p_1_t_per_p_2/files_150</v>
      </c>
      <c r="R89">
        <v>150</v>
      </c>
      <c r="S89">
        <v>50000</v>
      </c>
      <c r="T89">
        <v>1</v>
      </c>
      <c r="U89">
        <v>2</v>
      </c>
      <c r="V89">
        <f t="shared" si="13"/>
        <v>2</v>
      </c>
      <c r="W89">
        <v>0</v>
      </c>
      <c r="X89">
        <v>3.0999999999999999E-3</v>
      </c>
      <c r="Y89">
        <v>3.9868999999999999</v>
      </c>
      <c r="Z89">
        <v>1.9400000000000001E-2</v>
      </c>
      <c r="AA89">
        <v>1E-4</v>
      </c>
      <c r="AB89">
        <v>1.35E-2</v>
      </c>
      <c r="AC89">
        <v>4.0229999999999997</v>
      </c>
      <c r="AD89">
        <f t="shared" si="14"/>
        <v>1.0628386776037784</v>
      </c>
      <c r="AE89">
        <f t="shared" si="15"/>
        <v>0.53141933880188919</v>
      </c>
    </row>
    <row r="90" spans="1:33" x14ac:dyDescent="0.2">
      <c r="A90" t="str">
        <f t="shared" si="11"/>
        <v>p_1_t_per_p_8/files_150</v>
      </c>
      <c r="B90">
        <v>150</v>
      </c>
      <c r="C90">
        <v>50000</v>
      </c>
      <c r="D90">
        <v>1</v>
      </c>
      <c r="E90">
        <v>8</v>
      </c>
      <c r="F90">
        <v>1</v>
      </c>
      <c r="G90">
        <v>2.8999999999999998E-3</v>
      </c>
      <c r="H90">
        <v>1.9185000000000001</v>
      </c>
      <c r="I90">
        <v>4.5999999999999999E-2</v>
      </c>
      <c r="J90">
        <v>1E-4</v>
      </c>
      <c r="K90">
        <v>2.9600000000000001E-2</v>
      </c>
      <c r="L90">
        <v>1.9971000000000001</v>
      </c>
      <c r="Q90" t="str">
        <f t="shared" si="12"/>
        <v>p_1_t_per_p_4/files_150</v>
      </c>
      <c r="R90">
        <v>150</v>
      </c>
      <c r="S90">
        <v>50000</v>
      </c>
      <c r="T90">
        <v>1</v>
      </c>
      <c r="U90">
        <v>4</v>
      </c>
      <c r="V90">
        <f t="shared" si="13"/>
        <v>4</v>
      </c>
      <c r="W90">
        <v>0</v>
      </c>
      <c r="X90">
        <v>3.7000000000000002E-3</v>
      </c>
      <c r="Y90">
        <v>2.6107</v>
      </c>
      <c r="Z90">
        <v>2.1700000000000001E-2</v>
      </c>
      <c r="AA90">
        <v>1E-4</v>
      </c>
      <c r="AB90">
        <v>1.3299999999999999E-2</v>
      </c>
      <c r="AC90">
        <v>2.6494</v>
      </c>
      <c r="AD90">
        <f t="shared" si="14"/>
        <v>1.6138748395863216</v>
      </c>
      <c r="AE90">
        <f t="shared" si="15"/>
        <v>0.4034687098965804</v>
      </c>
    </row>
    <row r="91" spans="1:33" x14ac:dyDescent="0.2">
      <c r="A91" t="str">
        <f t="shared" si="11"/>
        <v>p_1_t_per_p_16/files_150</v>
      </c>
      <c r="B91">
        <v>150</v>
      </c>
      <c r="C91">
        <v>50000</v>
      </c>
      <c r="D91">
        <v>1</v>
      </c>
      <c r="E91">
        <v>16</v>
      </c>
      <c r="F91">
        <v>1</v>
      </c>
      <c r="G91">
        <v>4.1000000000000003E-3</v>
      </c>
      <c r="H91">
        <v>1.0879000000000001</v>
      </c>
      <c r="I91">
        <v>3.9300000000000002E-2</v>
      </c>
      <c r="J91">
        <v>1E-4</v>
      </c>
      <c r="K91">
        <v>3.04E-2</v>
      </c>
      <c r="L91">
        <v>1.1617999999999999</v>
      </c>
      <c r="Q91" t="str">
        <f t="shared" si="12"/>
        <v>p_1_t_per_p_8/files_150</v>
      </c>
      <c r="R91">
        <v>150</v>
      </c>
      <c r="S91">
        <v>50000</v>
      </c>
      <c r="T91">
        <v>1</v>
      </c>
      <c r="U91">
        <v>8</v>
      </c>
      <c r="V91">
        <f t="shared" si="13"/>
        <v>8</v>
      </c>
      <c r="W91">
        <v>0</v>
      </c>
      <c r="X91">
        <v>2.3999999999999998E-3</v>
      </c>
      <c r="Y91">
        <v>1.5541</v>
      </c>
      <c r="Z91">
        <v>1.66E-2</v>
      </c>
      <c r="AA91">
        <v>0</v>
      </c>
      <c r="AB91">
        <v>1.49E-2</v>
      </c>
      <c r="AC91">
        <v>1.5881000000000001</v>
      </c>
      <c r="AD91">
        <f t="shared" si="14"/>
        <v>2.6923997229393617</v>
      </c>
      <c r="AE91">
        <f t="shared" si="15"/>
        <v>0.33654996536742021</v>
      </c>
    </row>
    <row r="92" spans="1:33" x14ac:dyDescent="0.2">
      <c r="A92" t="str">
        <f t="shared" si="11"/>
        <v>p_2_t_per_p_2/files_150</v>
      </c>
      <c r="B92">
        <v>150</v>
      </c>
      <c r="C92">
        <v>50000</v>
      </c>
      <c r="D92">
        <v>2</v>
      </c>
      <c r="E92">
        <v>2</v>
      </c>
      <c r="F92">
        <v>1</v>
      </c>
      <c r="G92">
        <v>3.5000000000000001E-3</v>
      </c>
      <c r="H92">
        <v>2.5592999999999999</v>
      </c>
      <c r="I92">
        <v>0.11119999999999999</v>
      </c>
      <c r="J92">
        <v>1.44E-2</v>
      </c>
      <c r="K92">
        <v>1.4800000000000001E-2</v>
      </c>
      <c r="L92">
        <v>2.7029999999999998</v>
      </c>
      <c r="Q92" t="str">
        <f t="shared" si="12"/>
        <v>p_1_t_per_p_16/files_150</v>
      </c>
      <c r="R92">
        <v>150</v>
      </c>
      <c r="S92">
        <v>50000</v>
      </c>
      <c r="T92">
        <v>1</v>
      </c>
      <c r="U92">
        <v>16</v>
      </c>
      <c r="V92">
        <f t="shared" si="13"/>
        <v>16</v>
      </c>
      <c r="W92">
        <v>0</v>
      </c>
      <c r="X92">
        <v>3.5000000000000001E-3</v>
      </c>
      <c r="Y92">
        <v>1.0206</v>
      </c>
      <c r="Z92">
        <v>4.48E-2</v>
      </c>
      <c r="AA92">
        <v>0</v>
      </c>
      <c r="AB92">
        <v>1.5900000000000001E-2</v>
      </c>
      <c r="AC92">
        <v>1.0849</v>
      </c>
      <c r="AD92">
        <f>$T$68/AC92</f>
        <v>3.9411927366577566</v>
      </c>
      <c r="AE92">
        <f t="shared" si="15"/>
        <v>0.24632454604110979</v>
      </c>
    </row>
    <row r="93" spans="1:33" x14ac:dyDescent="0.2">
      <c r="A93" t="str">
        <f t="shared" si="11"/>
        <v>p_2_t_per_p_4/files_150</v>
      </c>
      <c r="B93">
        <v>150</v>
      </c>
      <c r="C93">
        <v>50000</v>
      </c>
      <c r="D93">
        <v>2</v>
      </c>
      <c r="E93">
        <v>4</v>
      </c>
      <c r="F93">
        <v>1</v>
      </c>
      <c r="G93">
        <v>3.5999999999999999E-3</v>
      </c>
      <c r="H93">
        <v>1.6792</v>
      </c>
      <c r="I93">
        <v>0.1192</v>
      </c>
      <c r="J93">
        <v>2.4799999999999999E-2</v>
      </c>
      <c r="K93">
        <v>1.5100000000000001E-2</v>
      </c>
      <c r="L93">
        <v>1.8419000000000001</v>
      </c>
      <c r="Q93" t="str">
        <f t="shared" si="12"/>
        <v>p_2_t_per_p_1/files_150</v>
      </c>
      <c r="R93">
        <v>150</v>
      </c>
      <c r="S93">
        <v>50000</v>
      </c>
      <c r="T93">
        <v>2</v>
      </c>
      <c r="U93">
        <v>1</v>
      </c>
      <c r="V93">
        <f t="shared" si="13"/>
        <v>2</v>
      </c>
      <c r="W93">
        <v>0</v>
      </c>
      <c r="X93">
        <v>3.5999999999999999E-3</v>
      </c>
      <c r="Y93">
        <v>2.2650000000000001</v>
      </c>
      <c r="Z93">
        <v>1.04E-2</v>
      </c>
      <c r="AA93">
        <v>1.9300000000000001E-2</v>
      </c>
      <c r="AB93">
        <v>7.4000000000000003E-3</v>
      </c>
      <c r="AC93">
        <v>2.3056999999999999</v>
      </c>
      <c r="AD93">
        <f t="shared" si="14"/>
        <v>1.8544476731578265</v>
      </c>
      <c r="AE93">
        <f t="shared" si="15"/>
        <v>0.92722383657891327</v>
      </c>
      <c r="AG93">
        <f>AD97/AD93</f>
        <v>3.5314749578802265</v>
      </c>
    </row>
    <row r="94" spans="1:33" x14ac:dyDescent="0.2">
      <c r="A94" t="str">
        <f t="shared" si="11"/>
        <v>p_2_t_per_p_8/files_150</v>
      </c>
      <c r="B94">
        <v>150</v>
      </c>
      <c r="C94">
        <v>50000</v>
      </c>
      <c r="D94">
        <v>2</v>
      </c>
      <c r="E94">
        <v>8</v>
      </c>
      <c r="F94">
        <v>1</v>
      </c>
      <c r="G94">
        <v>3.5000000000000001E-3</v>
      </c>
      <c r="H94">
        <v>1.0014000000000001</v>
      </c>
      <c r="I94">
        <v>4.0500000000000001E-2</v>
      </c>
      <c r="J94">
        <v>3.1E-2</v>
      </c>
      <c r="K94">
        <v>1.4999999999999999E-2</v>
      </c>
      <c r="L94">
        <v>1.0914999999999999</v>
      </c>
      <c r="Q94" t="str">
        <f t="shared" si="12"/>
        <v>p_2_t_per_p_2/files_150</v>
      </c>
      <c r="R94">
        <v>150</v>
      </c>
      <c r="S94">
        <v>50000</v>
      </c>
      <c r="T94">
        <v>2</v>
      </c>
      <c r="U94">
        <v>2</v>
      </c>
      <c r="V94">
        <f t="shared" si="13"/>
        <v>4</v>
      </c>
      <c r="W94">
        <v>0</v>
      </c>
      <c r="X94">
        <v>2.7000000000000001E-3</v>
      </c>
      <c r="Y94">
        <v>2.1646999999999998</v>
      </c>
      <c r="Z94">
        <v>1.7999999999999999E-2</v>
      </c>
      <c r="AA94">
        <v>2.46E-2</v>
      </c>
      <c r="AB94">
        <v>1.55E-2</v>
      </c>
      <c r="AC94">
        <v>2.2254999999999998</v>
      </c>
      <c r="AD94">
        <f t="shared" si="14"/>
        <v>1.921276117726354</v>
      </c>
      <c r="AE94">
        <f t="shared" si="15"/>
        <v>0.4803190294315885</v>
      </c>
    </row>
    <row r="95" spans="1:33" x14ac:dyDescent="0.2">
      <c r="A95" t="str">
        <f t="shared" si="11"/>
        <v>p_2_t_per_p_16/files_150</v>
      </c>
      <c r="B95">
        <v>150</v>
      </c>
      <c r="C95">
        <v>50000</v>
      </c>
      <c r="D95">
        <v>2</v>
      </c>
      <c r="E95">
        <v>16</v>
      </c>
      <c r="F95">
        <v>1</v>
      </c>
      <c r="G95">
        <v>3.5000000000000001E-3</v>
      </c>
      <c r="H95">
        <v>0.60070000000000001</v>
      </c>
      <c r="I95">
        <v>1.83E-2</v>
      </c>
      <c r="J95">
        <v>1.5800000000000002E-2</v>
      </c>
      <c r="K95">
        <v>1.5599999999999999E-2</v>
      </c>
      <c r="L95">
        <v>0.65400000000000003</v>
      </c>
      <c r="Q95" t="str">
        <f t="shared" si="12"/>
        <v>p_2_t_per_p_4/files_150</v>
      </c>
      <c r="R95">
        <v>150</v>
      </c>
      <c r="S95">
        <v>50000</v>
      </c>
      <c r="T95">
        <v>2</v>
      </c>
      <c r="U95">
        <v>4</v>
      </c>
      <c r="V95">
        <f t="shared" si="13"/>
        <v>8</v>
      </c>
      <c r="W95">
        <v>0</v>
      </c>
      <c r="X95">
        <v>4.1999999999999997E-3</v>
      </c>
      <c r="Y95">
        <v>1.325</v>
      </c>
      <c r="Z95">
        <v>1.8200000000000001E-2</v>
      </c>
      <c r="AA95">
        <v>1.7299999999999999E-2</v>
      </c>
      <c r="AB95">
        <v>1.52E-2</v>
      </c>
      <c r="AC95">
        <v>1.3797999999999999</v>
      </c>
      <c r="AD95">
        <f t="shared" si="14"/>
        <v>3.0988549065081901</v>
      </c>
      <c r="AE95">
        <f t="shared" si="15"/>
        <v>0.38735686331352376</v>
      </c>
    </row>
    <row r="96" spans="1:33" x14ac:dyDescent="0.2">
      <c r="A96" t="str">
        <f t="shared" si="11"/>
        <v>p_4_t_per_p_2/files_150</v>
      </c>
      <c r="B96">
        <v>150</v>
      </c>
      <c r="C96">
        <v>50000</v>
      </c>
      <c r="D96">
        <v>4</v>
      </c>
      <c r="E96">
        <v>2</v>
      </c>
      <c r="F96">
        <v>1</v>
      </c>
      <c r="G96">
        <v>4.4999999999999997E-3</v>
      </c>
      <c r="H96">
        <v>1.5921000000000001</v>
      </c>
      <c r="I96">
        <v>0.1114</v>
      </c>
      <c r="J96">
        <v>2.6800000000000001E-2</v>
      </c>
      <c r="K96">
        <v>7.4999999999999997E-3</v>
      </c>
      <c r="L96">
        <v>1.7423</v>
      </c>
      <c r="Q96" t="str">
        <f t="shared" si="12"/>
        <v>p_2_t_per_p_8/files_150</v>
      </c>
      <c r="R96">
        <v>150</v>
      </c>
      <c r="S96">
        <v>50000</v>
      </c>
      <c r="T96">
        <v>2</v>
      </c>
      <c r="U96">
        <v>8</v>
      </c>
      <c r="V96">
        <f t="shared" si="13"/>
        <v>16</v>
      </c>
      <c r="W96">
        <v>0</v>
      </c>
      <c r="X96">
        <v>3.3999999999999998E-3</v>
      </c>
      <c r="Y96">
        <v>0.89339999999999997</v>
      </c>
      <c r="Z96">
        <v>1.8599999999999998E-2</v>
      </c>
      <c r="AA96">
        <v>1.77E-2</v>
      </c>
      <c r="AB96">
        <v>1.5699999999999999E-2</v>
      </c>
      <c r="AC96">
        <v>0.94879999999999998</v>
      </c>
      <c r="AD96">
        <f t="shared" si="14"/>
        <v>4.5065345699831374</v>
      </c>
      <c r="AE96">
        <f t="shared" si="15"/>
        <v>0.28165841062394609</v>
      </c>
    </row>
    <row r="97" spans="1:33" x14ac:dyDescent="0.2">
      <c r="A97" t="str">
        <f t="shared" si="11"/>
        <v>p_4_t_per_p_4/files_150</v>
      </c>
      <c r="B97">
        <v>150</v>
      </c>
      <c r="C97">
        <v>50000</v>
      </c>
      <c r="D97">
        <v>4</v>
      </c>
      <c r="E97">
        <v>4</v>
      </c>
      <c r="F97">
        <v>1</v>
      </c>
      <c r="G97">
        <v>3.3E-3</v>
      </c>
      <c r="H97">
        <v>0.99690000000000001</v>
      </c>
      <c r="I97">
        <v>8.8900000000000007E-2</v>
      </c>
      <c r="J97">
        <v>2.07E-2</v>
      </c>
      <c r="K97">
        <v>3.5999999999999999E-3</v>
      </c>
      <c r="L97">
        <v>1.1133999999999999</v>
      </c>
      <c r="Q97" t="str">
        <f t="shared" si="12"/>
        <v>p_2_t_per_p_16/files_150</v>
      </c>
      <c r="R97">
        <v>150</v>
      </c>
      <c r="S97">
        <v>50000</v>
      </c>
      <c r="T97">
        <v>2</v>
      </c>
      <c r="U97">
        <v>16</v>
      </c>
      <c r="V97">
        <f t="shared" si="13"/>
        <v>32</v>
      </c>
      <c r="W97">
        <v>0</v>
      </c>
      <c r="X97">
        <v>3.5000000000000001E-3</v>
      </c>
      <c r="Y97">
        <v>0.61180000000000001</v>
      </c>
      <c r="Z97">
        <v>1.6400000000000001E-2</v>
      </c>
      <c r="AA97">
        <v>1.3299999999999999E-2</v>
      </c>
      <c r="AB97">
        <v>7.7999999999999996E-3</v>
      </c>
      <c r="AC97">
        <v>0.65290000000000004</v>
      </c>
      <c r="AD97">
        <f t="shared" si="14"/>
        <v>6.5489355184561191</v>
      </c>
      <c r="AE97">
        <f t="shared" si="15"/>
        <v>0.20465423495175372</v>
      </c>
    </row>
    <row r="98" spans="1:33" x14ac:dyDescent="0.2">
      <c r="A98" t="str">
        <f t="shared" si="11"/>
        <v>p_4_t_per_p_8/files_150</v>
      </c>
      <c r="B98">
        <v>150</v>
      </c>
      <c r="C98">
        <v>50000</v>
      </c>
      <c r="D98">
        <v>4</v>
      </c>
      <c r="E98">
        <v>8</v>
      </c>
      <c r="F98">
        <v>1</v>
      </c>
      <c r="G98">
        <v>3.5000000000000001E-3</v>
      </c>
      <c r="H98">
        <v>0.54110000000000003</v>
      </c>
      <c r="I98">
        <v>1.5599999999999999E-2</v>
      </c>
      <c r="J98">
        <v>1.44E-2</v>
      </c>
      <c r="K98">
        <v>3.5999999999999999E-3</v>
      </c>
      <c r="L98">
        <v>0.57820000000000005</v>
      </c>
      <c r="Q98" t="str">
        <f t="shared" si="12"/>
        <v>p_4_t_per_p_1/files_150</v>
      </c>
      <c r="R98">
        <v>150</v>
      </c>
      <c r="S98">
        <v>50000</v>
      </c>
      <c r="T98">
        <v>4</v>
      </c>
      <c r="U98">
        <v>1</v>
      </c>
      <c r="V98">
        <f t="shared" si="13"/>
        <v>4</v>
      </c>
      <c r="W98">
        <v>0</v>
      </c>
      <c r="X98">
        <v>3.5999999999999999E-3</v>
      </c>
      <c r="Y98">
        <v>1.2675000000000001</v>
      </c>
      <c r="Z98">
        <v>1.52E-2</v>
      </c>
      <c r="AA98">
        <v>2.4199999999999999E-2</v>
      </c>
      <c r="AB98">
        <v>7.9000000000000008E-3</v>
      </c>
      <c r="AC98">
        <v>1.3184</v>
      </c>
      <c r="AD98">
        <f t="shared" si="14"/>
        <v>3.2431735436893208</v>
      </c>
      <c r="AE98">
        <f t="shared" si="15"/>
        <v>0.81079338592233019</v>
      </c>
      <c r="AG98">
        <f>AD102/AD98</f>
        <v>2.8867965841909351</v>
      </c>
    </row>
    <row r="99" spans="1:33" x14ac:dyDescent="0.2">
      <c r="A99" t="str">
        <f t="shared" si="11"/>
        <v>p_4_t_per_p_16/files_150</v>
      </c>
      <c r="B99">
        <v>150</v>
      </c>
      <c r="C99">
        <v>50000</v>
      </c>
      <c r="D99">
        <v>4</v>
      </c>
      <c r="E99">
        <v>16</v>
      </c>
      <c r="F99">
        <v>1</v>
      </c>
      <c r="G99">
        <v>3.5000000000000001E-3</v>
      </c>
      <c r="H99">
        <v>0.40029999999999999</v>
      </c>
      <c r="I99">
        <v>1.2800000000000001E-2</v>
      </c>
      <c r="J99">
        <v>1.7399999999999999E-2</v>
      </c>
      <c r="K99">
        <v>3.5999999999999999E-3</v>
      </c>
      <c r="L99">
        <v>0.43769999999999998</v>
      </c>
      <c r="Q99" t="str">
        <f t="shared" si="12"/>
        <v>p_4_t_per_p_2/files_150</v>
      </c>
      <c r="R99">
        <v>150</v>
      </c>
      <c r="S99">
        <v>50000</v>
      </c>
      <c r="T99">
        <v>4</v>
      </c>
      <c r="U99">
        <v>2</v>
      </c>
      <c r="V99">
        <f t="shared" si="13"/>
        <v>8</v>
      </c>
      <c r="W99">
        <v>0</v>
      </c>
      <c r="X99">
        <v>3.3E-3</v>
      </c>
      <c r="Y99">
        <v>1.1476</v>
      </c>
      <c r="Z99">
        <v>2.52E-2</v>
      </c>
      <c r="AA99">
        <v>2.9000000000000001E-2</v>
      </c>
      <c r="AB99">
        <v>7.6E-3</v>
      </c>
      <c r="AC99">
        <v>1.2126999999999999</v>
      </c>
      <c r="AD99">
        <f t="shared" si="14"/>
        <v>3.5258514059536576</v>
      </c>
      <c r="AE99">
        <f t="shared" si="15"/>
        <v>0.44073142574420721</v>
      </c>
    </row>
    <row r="100" spans="1:33" x14ac:dyDescent="0.2">
      <c r="A100" t="str">
        <f t="shared" si="11"/>
        <v>p_8_t_per_p_2/files_150</v>
      </c>
      <c r="B100">
        <v>150</v>
      </c>
      <c r="C100">
        <v>50000</v>
      </c>
      <c r="D100">
        <v>8</v>
      </c>
      <c r="E100">
        <v>2</v>
      </c>
      <c r="F100">
        <v>1</v>
      </c>
      <c r="G100">
        <v>3.5000000000000001E-3</v>
      </c>
      <c r="H100">
        <v>0.73939999999999995</v>
      </c>
      <c r="I100">
        <v>3.5299999999999998E-2</v>
      </c>
      <c r="J100">
        <v>1.77E-2</v>
      </c>
      <c r="K100">
        <v>3.5999999999999999E-3</v>
      </c>
      <c r="L100">
        <v>0.79949999999999999</v>
      </c>
      <c r="Q100" t="str">
        <f t="shared" si="12"/>
        <v>p_4_t_per_p_4/files_150</v>
      </c>
      <c r="R100">
        <v>150</v>
      </c>
      <c r="S100">
        <v>50000</v>
      </c>
      <c r="T100">
        <v>4</v>
      </c>
      <c r="U100">
        <v>4</v>
      </c>
      <c r="V100">
        <f t="shared" si="13"/>
        <v>16</v>
      </c>
      <c r="W100">
        <v>0</v>
      </c>
      <c r="X100">
        <v>3.5000000000000001E-3</v>
      </c>
      <c r="Y100">
        <v>0.80859999999999999</v>
      </c>
      <c r="Z100">
        <v>2.01E-2</v>
      </c>
      <c r="AA100">
        <v>2.2100000000000002E-2</v>
      </c>
      <c r="AB100">
        <v>7.6E-3</v>
      </c>
      <c r="AC100">
        <v>0.8619</v>
      </c>
      <c r="AD100">
        <f t="shared" si="14"/>
        <v>4.9609003364659481</v>
      </c>
      <c r="AE100">
        <f t="shared" si="15"/>
        <v>0.31005627102912175</v>
      </c>
    </row>
    <row r="101" spans="1:33" x14ac:dyDescent="0.2">
      <c r="A101" t="str">
        <f t="shared" si="11"/>
        <v>p_8_t_per_p_4/files_150</v>
      </c>
      <c r="B101">
        <v>150</v>
      </c>
      <c r="C101">
        <v>50000</v>
      </c>
      <c r="D101">
        <v>8</v>
      </c>
      <c r="E101">
        <v>4</v>
      </c>
      <c r="F101">
        <v>1</v>
      </c>
      <c r="G101">
        <v>5.1999999999999998E-3</v>
      </c>
      <c r="H101">
        <v>0.442</v>
      </c>
      <c r="I101">
        <v>1.09E-2</v>
      </c>
      <c r="J101">
        <v>1.2699999999999999E-2</v>
      </c>
      <c r="K101">
        <v>1.6999999999999999E-3</v>
      </c>
      <c r="L101">
        <v>0.47239999999999999</v>
      </c>
      <c r="Q101" t="str">
        <f t="shared" si="12"/>
        <v>p_4_t_per_p_8/files_150</v>
      </c>
      <c r="R101">
        <v>150</v>
      </c>
      <c r="S101">
        <v>50000</v>
      </c>
      <c r="T101">
        <v>4</v>
      </c>
      <c r="U101">
        <v>8</v>
      </c>
      <c r="V101">
        <f t="shared" si="13"/>
        <v>32</v>
      </c>
      <c r="W101">
        <v>0</v>
      </c>
      <c r="X101">
        <v>3.3999999999999998E-3</v>
      </c>
      <c r="Y101">
        <v>0.50980000000000003</v>
      </c>
      <c r="Z101">
        <v>1.49E-2</v>
      </c>
      <c r="AA101">
        <v>2.1100000000000001E-2</v>
      </c>
      <c r="AB101">
        <v>7.6E-3</v>
      </c>
      <c r="AC101">
        <v>0.55679999999999996</v>
      </c>
      <c r="AD101">
        <f t="shared" si="14"/>
        <v>7.6792385057471275</v>
      </c>
      <c r="AE101">
        <f t="shared" si="15"/>
        <v>0.23997620330459773</v>
      </c>
    </row>
    <row r="102" spans="1:33" x14ac:dyDescent="0.2">
      <c r="A102" t="str">
        <f t="shared" si="11"/>
        <v>p_8_t_per_p_8/files_150</v>
      </c>
      <c r="B102">
        <v>150</v>
      </c>
      <c r="C102">
        <v>50000</v>
      </c>
      <c r="D102">
        <v>8</v>
      </c>
      <c r="E102">
        <v>8</v>
      </c>
      <c r="F102">
        <v>1</v>
      </c>
      <c r="G102">
        <v>5.3E-3</v>
      </c>
      <c r="H102">
        <v>0.30640000000000001</v>
      </c>
      <c r="I102">
        <v>7.4999999999999997E-3</v>
      </c>
      <c r="J102">
        <v>1.3299999999999999E-2</v>
      </c>
      <c r="K102">
        <v>1.6999999999999999E-3</v>
      </c>
      <c r="L102">
        <v>0.33410000000000001</v>
      </c>
      <c r="Q102" t="str">
        <f t="shared" si="12"/>
        <v>p_4_t_per_p_16/files_150</v>
      </c>
      <c r="R102">
        <v>150</v>
      </c>
      <c r="S102">
        <v>50000</v>
      </c>
      <c r="T102">
        <v>4</v>
      </c>
      <c r="U102">
        <v>16</v>
      </c>
      <c r="V102">
        <f t="shared" si="13"/>
        <v>64</v>
      </c>
      <c r="W102">
        <v>0</v>
      </c>
      <c r="X102">
        <v>3.3999999999999998E-3</v>
      </c>
      <c r="Y102">
        <v>0.41789999999999999</v>
      </c>
      <c r="Z102">
        <v>1.55E-2</v>
      </c>
      <c r="AA102">
        <v>1.6199999999999999E-2</v>
      </c>
      <c r="AB102">
        <v>3.7000000000000002E-3</v>
      </c>
      <c r="AC102">
        <v>0.45669999999999999</v>
      </c>
      <c r="AD102">
        <f t="shared" si="14"/>
        <v>9.3623823078607415</v>
      </c>
      <c r="AE102">
        <f t="shared" si="15"/>
        <v>0.14628722356032409</v>
      </c>
    </row>
    <row r="103" spans="1:33" x14ac:dyDescent="0.2">
      <c r="A103" t="str">
        <f t="shared" si="11"/>
        <v>p_16_t_per_p_2/files_150</v>
      </c>
      <c r="B103">
        <v>150</v>
      </c>
      <c r="C103">
        <v>50000</v>
      </c>
      <c r="D103">
        <v>16</v>
      </c>
      <c r="E103">
        <v>2</v>
      </c>
      <c r="F103">
        <v>1</v>
      </c>
      <c r="G103">
        <v>3.5000000000000001E-3</v>
      </c>
      <c r="H103">
        <v>0.49320000000000003</v>
      </c>
      <c r="I103">
        <v>2.2100000000000002E-2</v>
      </c>
      <c r="J103">
        <v>1.6299999999999999E-2</v>
      </c>
      <c r="K103">
        <v>8.9999999999999998E-4</v>
      </c>
      <c r="L103">
        <v>0.53600000000000003</v>
      </c>
      <c r="Q103" t="str">
        <f t="shared" si="12"/>
        <v>p_8_t_per_p_1/files_150</v>
      </c>
      <c r="R103">
        <v>150</v>
      </c>
      <c r="S103">
        <v>50000</v>
      </c>
      <c r="T103">
        <v>8</v>
      </c>
      <c r="U103">
        <v>1</v>
      </c>
      <c r="V103">
        <f t="shared" si="13"/>
        <v>8</v>
      </c>
      <c r="W103">
        <v>0</v>
      </c>
      <c r="X103">
        <v>3.5999999999999999E-3</v>
      </c>
      <c r="Y103">
        <v>0.82479999999999998</v>
      </c>
      <c r="Z103">
        <v>1.26E-2</v>
      </c>
      <c r="AA103">
        <v>2.07E-2</v>
      </c>
      <c r="AB103">
        <v>3.8E-3</v>
      </c>
      <c r="AC103">
        <v>0.86560000000000004</v>
      </c>
      <c r="AD103">
        <f t="shared" si="14"/>
        <v>4.9396950092421443</v>
      </c>
      <c r="AE103">
        <f t="shared" si="15"/>
        <v>0.61746187615526804</v>
      </c>
      <c r="AG103">
        <f>AD107/AD103</f>
        <v>1.5638663053297202</v>
      </c>
    </row>
    <row r="104" spans="1:33" x14ac:dyDescent="0.2">
      <c r="A104" t="str">
        <f t="shared" si="11"/>
        <v>p_16_t_per_p_4/files_150</v>
      </c>
      <c r="B104">
        <v>150</v>
      </c>
      <c r="C104">
        <v>50000</v>
      </c>
      <c r="D104">
        <v>16</v>
      </c>
      <c r="E104">
        <v>4</v>
      </c>
      <c r="F104">
        <v>1</v>
      </c>
      <c r="G104">
        <v>3.7000000000000002E-3</v>
      </c>
      <c r="H104">
        <v>0.31259999999999999</v>
      </c>
      <c r="I104">
        <v>1.18E-2</v>
      </c>
      <c r="J104">
        <v>1.7500000000000002E-2</v>
      </c>
      <c r="K104">
        <v>1.6999999999999999E-3</v>
      </c>
      <c r="L104">
        <v>0.3473</v>
      </c>
      <c r="Q104" t="str">
        <f t="shared" si="12"/>
        <v>p_8_t_per_p_2/files_150</v>
      </c>
      <c r="R104">
        <v>150</v>
      </c>
      <c r="S104">
        <v>50000</v>
      </c>
      <c r="T104">
        <v>8</v>
      </c>
      <c r="U104">
        <v>2</v>
      </c>
      <c r="V104">
        <f t="shared" si="13"/>
        <v>16</v>
      </c>
      <c r="W104">
        <v>0</v>
      </c>
      <c r="X104">
        <v>3.3999999999999998E-3</v>
      </c>
      <c r="Y104">
        <v>0.50670000000000004</v>
      </c>
      <c r="Z104">
        <v>1.2699999999999999E-2</v>
      </c>
      <c r="AA104">
        <v>1.47E-2</v>
      </c>
      <c r="AB104">
        <v>1.8E-3</v>
      </c>
      <c r="AC104">
        <v>0.53939999999999999</v>
      </c>
      <c r="AD104">
        <f t="shared" si="14"/>
        <v>7.9269558769002604</v>
      </c>
      <c r="AE104">
        <f t="shared" si="15"/>
        <v>0.49543474230626627</v>
      </c>
    </row>
    <row r="105" spans="1:33" x14ac:dyDescent="0.2">
      <c r="A105" t="str">
        <f t="shared" si="11"/>
        <v>p_1_t_per_p_2/files_300</v>
      </c>
      <c r="B105">
        <v>300</v>
      </c>
      <c r="C105">
        <v>50000</v>
      </c>
      <c r="D105">
        <v>1</v>
      </c>
      <c r="E105">
        <v>2</v>
      </c>
      <c r="F105">
        <v>1</v>
      </c>
      <c r="G105">
        <v>8.9999999999999993E-3</v>
      </c>
      <c r="H105">
        <v>9.6393000000000004</v>
      </c>
      <c r="I105">
        <v>0.3211</v>
      </c>
      <c r="J105">
        <v>0</v>
      </c>
      <c r="K105">
        <v>1.12E-2</v>
      </c>
      <c r="L105">
        <v>9.9804999999999993</v>
      </c>
      <c r="Q105" t="str">
        <f t="shared" si="12"/>
        <v>p_8_t_per_p_4/files_150</v>
      </c>
      <c r="R105">
        <v>150</v>
      </c>
      <c r="S105">
        <v>50000</v>
      </c>
      <c r="T105">
        <v>8</v>
      </c>
      <c r="U105">
        <v>4</v>
      </c>
      <c r="V105">
        <f t="shared" si="13"/>
        <v>32</v>
      </c>
      <c r="W105">
        <v>0</v>
      </c>
      <c r="X105">
        <v>4.3E-3</v>
      </c>
      <c r="Y105">
        <v>0.36759999999999998</v>
      </c>
      <c r="Z105">
        <v>1.15E-2</v>
      </c>
      <c r="AA105">
        <v>2.1499999999999998E-2</v>
      </c>
      <c r="AB105">
        <v>1.6000000000000001E-3</v>
      </c>
      <c r="AC105">
        <v>0.40639999999999998</v>
      </c>
      <c r="AD105">
        <f t="shared" si="14"/>
        <v>10.521161417322835</v>
      </c>
      <c r="AE105">
        <f t="shared" si="15"/>
        <v>0.3287862942913386</v>
      </c>
    </row>
    <row r="106" spans="1:33" x14ac:dyDescent="0.2">
      <c r="A106" t="str">
        <f t="shared" si="11"/>
        <v>p_1_t_per_p_4/files_300</v>
      </c>
      <c r="B106">
        <v>300</v>
      </c>
      <c r="C106">
        <v>50000</v>
      </c>
      <c r="D106">
        <v>1</v>
      </c>
      <c r="E106">
        <v>4</v>
      </c>
      <c r="F106">
        <v>1</v>
      </c>
      <c r="G106">
        <v>4.7000000000000002E-3</v>
      </c>
      <c r="H106">
        <v>6.0769000000000002</v>
      </c>
      <c r="I106">
        <v>0.15709999999999999</v>
      </c>
      <c r="J106">
        <v>1E-4</v>
      </c>
      <c r="K106">
        <v>1.18E-2</v>
      </c>
      <c r="L106">
        <v>6.2506000000000004</v>
      </c>
      <c r="Q106" t="str">
        <f t="shared" si="12"/>
        <v>p_8_t_per_p_8/files_150</v>
      </c>
      <c r="R106">
        <v>150</v>
      </c>
      <c r="S106">
        <v>50000</v>
      </c>
      <c r="T106">
        <v>8</v>
      </c>
      <c r="U106">
        <v>8</v>
      </c>
      <c r="V106">
        <f t="shared" si="13"/>
        <v>64</v>
      </c>
      <c r="W106">
        <v>0</v>
      </c>
      <c r="X106">
        <v>3.5000000000000001E-3</v>
      </c>
      <c r="Y106">
        <v>0.28389999999999999</v>
      </c>
      <c r="Z106">
        <v>7.9000000000000008E-3</v>
      </c>
      <c r="AA106">
        <v>1.49E-2</v>
      </c>
      <c r="AB106">
        <v>1.6999999999999999E-3</v>
      </c>
      <c r="AC106">
        <v>0.31190000000000001</v>
      </c>
      <c r="AD106">
        <f t="shared" si="14"/>
        <v>13.708881051619109</v>
      </c>
      <c r="AE106">
        <f t="shared" si="15"/>
        <v>0.21420126643154858</v>
      </c>
    </row>
    <row r="107" spans="1:33" x14ac:dyDescent="0.2">
      <c r="A107" t="str">
        <f t="shared" si="11"/>
        <v>p_1_t_per_p_8/files_300</v>
      </c>
      <c r="B107">
        <v>300</v>
      </c>
      <c r="C107">
        <v>50000</v>
      </c>
      <c r="D107">
        <v>1</v>
      </c>
      <c r="E107">
        <v>8</v>
      </c>
      <c r="F107">
        <v>1</v>
      </c>
      <c r="G107">
        <v>4.7999999999999996E-3</v>
      </c>
      <c r="H107">
        <v>3.7277</v>
      </c>
      <c r="I107">
        <v>7.6799999999999993E-2</v>
      </c>
      <c r="J107">
        <v>0</v>
      </c>
      <c r="K107">
        <v>1.5100000000000001E-2</v>
      </c>
      <c r="L107">
        <v>3.8243999999999998</v>
      </c>
      <c r="Q107" t="str">
        <f t="shared" si="12"/>
        <v>p_16_t_per_p_1/files_150</v>
      </c>
      <c r="R107">
        <v>150</v>
      </c>
      <c r="S107">
        <v>50000</v>
      </c>
      <c r="T107">
        <v>16</v>
      </c>
      <c r="U107">
        <v>1</v>
      </c>
      <c r="V107">
        <f t="shared" si="13"/>
        <v>16</v>
      </c>
      <c r="W107">
        <v>0</v>
      </c>
      <c r="X107">
        <v>3.0000000000000001E-3</v>
      </c>
      <c r="Y107">
        <v>0.50370000000000004</v>
      </c>
      <c r="Z107">
        <v>2.1499999999999998E-2</v>
      </c>
      <c r="AA107">
        <v>2.4299999999999999E-2</v>
      </c>
      <c r="AB107">
        <v>8.9999999999999998E-4</v>
      </c>
      <c r="AC107">
        <v>0.55349999999999999</v>
      </c>
      <c r="AD107">
        <f t="shared" si="14"/>
        <v>7.7250225835591699</v>
      </c>
      <c r="AE107">
        <f t="shared" si="15"/>
        <v>0.48281391147244812</v>
      </c>
    </row>
    <row r="108" spans="1:33" x14ac:dyDescent="0.2">
      <c r="A108" t="str">
        <f t="shared" si="11"/>
        <v>p_1_t_per_p_16/files_300</v>
      </c>
      <c r="B108">
        <v>300</v>
      </c>
      <c r="C108">
        <v>50000</v>
      </c>
      <c r="D108">
        <v>1</v>
      </c>
      <c r="E108">
        <v>16</v>
      </c>
      <c r="F108">
        <v>1</v>
      </c>
      <c r="G108">
        <v>4.5999999999999999E-3</v>
      </c>
      <c r="H108">
        <v>1.9931000000000001</v>
      </c>
      <c r="I108">
        <v>3.8300000000000001E-2</v>
      </c>
      <c r="J108">
        <v>0</v>
      </c>
      <c r="K108">
        <v>1.29E-2</v>
      </c>
      <c r="L108">
        <v>2.0488</v>
      </c>
      <c r="Q108" t="str">
        <f t="shared" si="12"/>
        <v>p_16_t_per_p_2/files_150</v>
      </c>
      <c r="R108">
        <v>150</v>
      </c>
      <c r="S108">
        <v>50000</v>
      </c>
      <c r="T108">
        <v>16</v>
      </c>
      <c r="U108">
        <v>2</v>
      </c>
      <c r="V108">
        <f t="shared" si="13"/>
        <v>32</v>
      </c>
      <c r="W108">
        <v>0</v>
      </c>
      <c r="X108">
        <v>5.5999999999999999E-3</v>
      </c>
      <c r="Y108">
        <v>0.45240000000000002</v>
      </c>
      <c r="Z108">
        <v>1.7299999999999999E-2</v>
      </c>
      <c r="AA108">
        <v>2.0400000000000001E-2</v>
      </c>
      <c r="AB108">
        <v>8.9999999999999998E-4</v>
      </c>
      <c r="AC108">
        <v>0.49659999999999999</v>
      </c>
      <c r="AD108">
        <f t="shared" si="14"/>
        <v>8.6101490132903749</v>
      </c>
      <c r="AE108">
        <f t="shared" si="15"/>
        <v>0.26906715666532421</v>
      </c>
      <c r="AG108">
        <f>Y108/Y112</f>
        <v>9.4106879121336307E-2</v>
      </c>
    </row>
    <row r="109" spans="1:33" x14ac:dyDescent="0.2">
      <c r="A109" t="str">
        <f t="shared" si="11"/>
        <v>p_2_t_per_p_2/files_300</v>
      </c>
      <c r="B109">
        <v>300</v>
      </c>
      <c r="C109">
        <v>50000</v>
      </c>
      <c r="D109">
        <v>2</v>
      </c>
      <c r="E109">
        <v>2</v>
      </c>
      <c r="F109">
        <v>1</v>
      </c>
      <c r="G109">
        <v>5.0000000000000001E-3</v>
      </c>
      <c r="H109">
        <v>5.1992000000000003</v>
      </c>
      <c r="I109">
        <v>0.25669999999999998</v>
      </c>
      <c r="J109">
        <v>2.6499999999999999E-2</v>
      </c>
      <c r="K109">
        <v>1.11E-2</v>
      </c>
      <c r="L109">
        <v>5.4984999999999999</v>
      </c>
      <c r="Q109" t="str">
        <f t="shared" si="12"/>
        <v>p_16_t_per_p_4/files_150</v>
      </c>
      <c r="R109">
        <v>150</v>
      </c>
      <c r="S109">
        <v>50000</v>
      </c>
      <c r="T109">
        <v>16</v>
      </c>
      <c r="U109">
        <v>4</v>
      </c>
      <c r="V109">
        <f t="shared" si="13"/>
        <v>64</v>
      </c>
      <c r="W109">
        <v>0</v>
      </c>
      <c r="X109">
        <v>6.0000000000000001E-3</v>
      </c>
      <c r="Y109">
        <v>0.29139999999999999</v>
      </c>
      <c r="Z109">
        <v>1.3100000000000001E-2</v>
      </c>
      <c r="AA109">
        <v>2.07E-2</v>
      </c>
      <c r="AB109">
        <v>8.0000000000000004E-4</v>
      </c>
      <c r="AC109">
        <v>0.33200000000000002</v>
      </c>
      <c r="AD109">
        <f t="shared" si="14"/>
        <v>12.878915662650602</v>
      </c>
      <c r="AE109">
        <f t="shared" si="15"/>
        <v>0.20123305722891566</v>
      </c>
    </row>
    <row r="110" spans="1:33" x14ac:dyDescent="0.2">
      <c r="A110" t="str">
        <f t="shared" si="11"/>
        <v>p_2_t_per_p_4/files_300</v>
      </c>
      <c r="B110">
        <v>300</v>
      </c>
      <c r="C110">
        <v>50000</v>
      </c>
      <c r="D110">
        <v>2</v>
      </c>
      <c r="E110">
        <v>4</v>
      </c>
      <c r="F110">
        <v>1</v>
      </c>
      <c r="G110">
        <v>5.1000000000000004E-3</v>
      </c>
      <c r="H110">
        <v>3.1229</v>
      </c>
      <c r="I110">
        <v>0.12989999999999999</v>
      </c>
      <c r="J110">
        <v>2.6700000000000002E-2</v>
      </c>
      <c r="K110">
        <v>1.54E-2</v>
      </c>
      <c r="L110">
        <v>3.3</v>
      </c>
      <c r="Q110" t="str">
        <f t="shared" si="12"/>
        <v>p_1_t_per_p_1/files_300</v>
      </c>
      <c r="R110">
        <v>300</v>
      </c>
      <c r="S110">
        <v>50000</v>
      </c>
      <c r="T110">
        <v>1</v>
      </c>
      <c r="U110">
        <v>1</v>
      </c>
      <c r="V110">
        <f t="shared" si="13"/>
        <v>1</v>
      </c>
      <c r="W110">
        <v>0</v>
      </c>
      <c r="X110">
        <v>5.0000000000000001E-3</v>
      </c>
      <c r="Y110">
        <v>8.2950999999999997</v>
      </c>
      <c r="Z110">
        <v>9.5999999999999992E-3</v>
      </c>
      <c r="AA110">
        <v>0</v>
      </c>
      <c r="AB110">
        <v>1.14E-2</v>
      </c>
      <c r="AC110">
        <v>8.3211999999999993</v>
      </c>
      <c r="AD110">
        <f t="shared" ref="AD110:AD131" si="16">$T$69/AC110</f>
        <v>0.97548430514829609</v>
      </c>
      <c r="AE110">
        <f t="shared" si="15"/>
        <v>0.97548430514829609</v>
      </c>
    </row>
    <row r="111" spans="1:33" x14ac:dyDescent="0.2">
      <c r="A111" t="str">
        <f t="shared" si="11"/>
        <v>p_2_t_per_p_8/files_300</v>
      </c>
      <c r="B111">
        <v>300</v>
      </c>
      <c r="C111">
        <v>50000</v>
      </c>
      <c r="D111">
        <v>2</v>
      </c>
      <c r="E111">
        <v>8</v>
      </c>
      <c r="F111">
        <v>1</v>
      </c>
      <c r="G111">
        <v>4.7000000000000002E-3</v>
      </c>
      <c r="H111">
        <v>1.9867999999999999</v>
      </c>
      <c r="I111">
        <v>0.06</v>
      </c>
      <c r="J111">
        <v>2.5600000000000001E-2</v>
      </c>
      <c r="K111">
        <v>1.52E-2</v>
      </c>
      <c r="L111">
        <v>2.0922999999999998</v>
      </c>
      <c r="Q111" t="str">
        <f t="shared" si="12"/>
        <v>p_1_t_per_p_2/files_300</v>
      </c>
      <c r="R111">
        <v>300</v>
      </c>
      <c r="S111">
        <v>50000</v>
      </c>
      <c r="T111">
        <v>1</v>
      </c>
      <c r="U111">
        <v>2</v>
      </c>
      <c r="V111">
        <f t="shared" si="13"/>
        <v>2</v>
      </c>
      <c r="W111">
        <v>0</v>
      </c>
      <c r="X111">
        <v>3.7000000000000002E-3</v>
      </c>
      <c r="Y111">
        <v>7.8913000000000002</v>
      </c>
      <c r="Z111">
        <v>2.1499999999999998E-2</v>
      </c>
      <c r="AA111">
        <v>0</v>
      </c>
      <c r="AB111">
        <v>1.3599999999999999E-2</v>
      </c>
      <c r="AC111">
        <v>7.9302000000000001</v>
      </c>
      <c r="AD111">
        <f t="shared" si="16"/>
        <v>1.0235807419737208</v>
      </c>
      <c r="AE111">
        <f t="shared" si="15"/>
        <v>0.51179037098686042</v>
      </c>
    </row>
    <row r="112" spans="1:33" x14ac:dyDescent="0.2">
      <c r="A112" t="str">
        <f t="shared" si="11"/>
        <v>p_2_t_per_p_16/files_300</v>
      </c>
      <c r="B112">
        <v>300</v>
      </c>
      <c r="C112">
        <v>50000</v>
      </c>
      <c r="D112">
        <v>2</v>
      </c>
      <c r="E112">
        <v>16</v>
      </c>
      <c r="F112">
        <v>1</v>
      </c>
      <c r="G112">
        <v>5.0000000000000001E-3</v>
      </c>
      <c r="H112">
        <v>1.1073999999999999</v>
      </c>
      <c r="I112">
        <v>7.5600000000000001E-2</v>
      </c>
      <c r="J112">
        <v>1.55E-2</v>
      </c>
      <c r="K112">
        <v>1.0800000000000001E-2</v>
      </c>
      <c r="L112">
        <v>1.2142999999999999</v>
      </c>
      <c r="Q112" t="str">
        <f t="shared" si="12"/>
        <v>p_1_t_per_p_4/files_300</v>
      </c>
      <c r="R112">
        <v>300</v>
      </c>
      <c r="S112">
        <v>50000</v>
      </c>
      <c r="T112">
        <v>1</v>
      </c>
      <c r="U112">
        <v>4</v>
      </c>
      <c r="V112">
        <f t="shared" si="13"/>
        <v>4</v>
      </c>
      <c r="W112">
        <v>0</v>
      </c>
      <c r="X112">
        <v>4.4999999999999997E-3</v>
      </c>
      <c r="Y112">
        <v>4.8072999999999997</v>
      </c>
      <c r="Z112">
        <v>2.24E-2</v>
      </c>
      <c r="AA112">
        <v>1E-4</v>
      </c>
      <c r="AB112">
        <v>1.9199999999999998E-2</v>
      </c>
      <c r="AC112">
        <v>4.8535000000000004</v>
      </c>
      <c r="AD112">
        <f t="shared" si="16"/>
        <v>1.6724425672195322</v>
      </c>
      <c r="AE112">
        <f t="shared" si="15"/>
        <v>0.41811064180488305</v>
      </c>
    </row>
    <row r="113" spans="1:31" x14ac:dyDescent="0.2">
      <c r="A113" t="str">
        <f t="shared" si="11"/>
        <v>p_4_t_per_p_2/files_300</v>
      </c>
      <c r="B113">
        <v>300</v>
      </c>
      <c r="C113">
        <v>50000</v>
      </c>
      <c r="D113">
        <v>4</v>
      </c>
      <c r="E113">
        <v>2</v>
      </c>
      <c r="F113">
        <v>1</v>
      </c>
      <c r="G113">
        <v>4.7999999999999996E-3</v>
      </c>
      <c r="H113">
        <v>2.7826</v>
      </c>
      <c r="I113">
        <v>0.13150000000000001</v>
      </c>
      <c r="J113">
        <v>2.7099999999999999E-2</v>
      </c>
      <c r="K113">
        <v>7.9000000000000008E-3</v>
      </c>
      <c r="L113">
        <v>2.9540000000000002</v>
      </c>
      <c r="Q113" t="str">
        <f t="shared" si="12"/>
        <v>p_1_t_per_p_8/files_300</v>
      </c>
      <c r="R113">
        <v>300</v>
      </c>
      <c r="S113">
        <v>50000</v>
      </c>
      <c r="T113">
        <v>1</v>
      </c>
      <c r="U113">
        <v>8</v>
      </c>
      <c r="V113">
        <f t="shared" si="13"/>
        <v>8</v>
      </c>
      <c r="W113">
        <v>0</v>
      </c>
      <c r="X113">
        <v>4.5999999999999999E-3</v>
      </c>
      <c r="Y113">
        <v>2.6772</v>
      </c>
      <c r="Z113">
        <v>2.12E-2</v>
      </c>
      <c r="AA113">
        <v>0</v>
      </c>
      <c r="AB113">
        <v>1.49E-2</v>
      </c>
      <c r="AC113">
        <v>2.7179000000000002</v>
      </c>
      <c r="AD113">
        <f t="shared" si="16"/>
        <v>2.9865705139997791</v>
      </c>
      <c r="AE113">
        <f t="shared" si="15"/>
        <v>0.37332131424997239</v>
      </c>
    </row>
    <row r="114" spans="1:31" x14ac:dyDescent="0.2">
      <c r="A114" t="str">
        <f t="shared" si="11"/>
        <v>p_4_t_per_p_4/files_300</v>
      </c>
      <c r="B114">
        <v>300</v>
      </c>
      <c r="C114">
        <v>50000</v>
      </c>
      <c r="D114">
        <v>4</v>
      </c>
      <c r="E114">
        <v>4</v>
      </c>
      <c r="F114">
        <v>1</v>
      </c>
      <c r="G114">
        <v>4.7999999999999996E-3</v>
      </c>
      <c r="H114">
        <v>1.7319</v>
      </c>
      <c r="I114">
        <v>5.57E-2</v>
      </c>
      <c r="J114">
        <v>3.2899999999999999E-2</v>
      </c>
      <c r="K114">
        <v>7.4999999999999997E-3</v>
      </c>
      <c r="L114">
        <v>1.8328</v>
      </c>
      <c r="Q114" t="str">
        <f t="shared" si="12"/>
        <v>p_1_t_per_p_16/files_300</v>
      </c>
      <c r="R114">
        <v>300</v>
      </c>
      <c r="S114">
        <v>50000</v>
      </c>
      <c r="T114">
        <v>1</v>
      </c>
      <c r="U114">
        <v>16</v>
      </c>
      <c r="V114">
        <f t="shared" si="13"/>
        <v>16</v>
      </c>
      <c r="W114">
        <v>0</v>
      </c>
      <c r="X114">
        <v>4.5999999999999999E-3</v>
      </c>
      <c r="Y114">
        <v>1.6691</v>
      </c>
      <c r="Z114">
        <v>2.1499999999999998E-2</v>
      </c>
      <c r="AA114">
        <v>0</v>
      </c>
      <c r="AB114">
        <v>1.5900000000000001E-2</v>
      </c>
      <c r="AC114">
        <v>1.7112000000000001</v>
      </c>
      <c r="AD114">
        <f t="shared" si="16"/>
        <v>4.7435717625058436</v>
      </c>
      <c r="AE114">
        <f t="shared" si="15"/>
        <v>0.29647323515661522</v>
      </c>
    </row>
    <row r="115" spans="1:31" x14ac:dyDescent="0.2">
      <c r="A115" t="str">
        <f t="shared" si="11"/>
        <v>p_4_t_per_p_8/files_300</v>
      </c>
      <c r="B115">
        <v>300</v>
      </c>
      <c r="C115">
        <v>50000</v>
      </c>
      <c r="D115">
        <v>4</v>
      </c>
      <c r="E115">
        <v>8</v>
      </c>
      <c r="F115">
        <v>1</v>
      </c>
      <c r="G115">
        <v>4.7999999999999996E-3</v>
      </c>
      <c r="H115">
        <v>1.0576000000000001</v>
      </c>
      <c r="I115">
        <v>4.7800000000000002E-2</v>
      </c>
      <c r="J115">
        <v>3.3300000000000003E-2</v>
      </c>
      <c r="K115">
        <v>7.6E-3</v>
      </c>
      <c r="L115">
        <v>1.1511</v>
      </c>
      <c r="Q115" t="str">
        <f t="shared" si="12"/>
        <v>p_2_t_per_p_1/files_300</v>
      </c>
      <c r="R115">
        <v>300</v>
      </c>
      <c r="S115">
        <v>50000</v>
      </c>
      <c r="T115">
        <v>2</v>
      </c>
      <c r="U115">
        <v>1</v>
      </c>
      <c r="V115">
        <f t="shared" si="13"/>
        <v>2</v>
      </c>
      <c r="W115">
        <v>0</v>
      </c>
      <c r="X115">
        <v>4.7000000000000002E-3</v>
      </c>
      <c r="Y115">
        <v>4.8029999999999999</v>
      </c>
      <c r="Z115">
        <v>1.1900000000000001E-2</v>
      </c>
      <c r="AA115">
        <v>2.23E-2</v>
      </c>
      <c r="AB115">
        <v>1.4E-2</v>
      </c>
      <c r="AC115">
        <v>4.8559999999999999</v>
      </c>
      <c r="AD115">
        <f t="shared" si="16"/>
        <v>1.6715815485996706</v>
      </c>
      <c r="AE115">
        <f t="shared" si="15"/>
        <v>0.83579077429983528</v>
      </c>
    </row>
    <row r="116" spans="1:31" x14ac:dyDescent="0.2">
      <c r="A116" t="str">
        <f t="shared" si="11"/>
        <v>p_4_t_per_p_16/files_300</v>
      </c>
      <c r="B116">
        <v>300</v>
      </c>
      <c r="C116">
        <v>50000</v>
      </c>
      <c r="D116">
        <v>4</v>
      </c>
      <c r="E116">
        <v>16</v>
      </c>
      <c r="F116">
        <v>1</v>
      </c>
      <c r="G116">
        <v>4.8999999999999998E-3</v>
      </c>
      <c r="H116">
        <v>0.69399999999999995</v>
      </c>
      <c r="I116">
        <v>2.2599999999999999E-2</v>
      </c>
      <c r="J116">
        <v>2.4199999999999999E-2</v>
      </c>
      <c r="K116">
        <v>7.4999999999999997E-3</v>
      </c>
      <c r="L116">
        <v>0.75329999999999997</v>
      </c>
      <c r="Q116" t="str">
        <f t="shared" si="12"/>
        <v>p_2_t_per_p_2/files_300</v>
      </c>
      <c r="R116">
        <v>300</v>
      </c>
      <c r="S116">
        <v>50000</v>
      </c>
      <c r="T116">
        <v>2</v>
      </c>
      <c r="U116">
        <v>2</v>
      </c>
      <c r="V116">
        <f t="shared" si="13"/>
        <v>4</v>
      </c>
      <c r="W116">
        <v>0</v>
      </c>
      <c r="X116">
        <v>5.0000000000000001E-3</v>
      </c>
      <c r="Y116">
        <v>4.1835000000000004</v>
      </c>
      <c r="Z116">
        <v>1.8800000000000001E-2</v>
      </c>
      <c r="AA116">
        <v>2.46E-2</v>
      </c>
      <c r="AB116">
        <v>1.54E-2</v>
      </c>
      <c r="AC116">
        <v>4.2473999999999998</v>
      </c>
      <c r="AD116">
        <f t="shared" si="16"/>
        <v>1.9110985544097567</v>
      </c>
      <c r="AE116">
        <f t="shared" si="15"/>
        <v>0.47777463860243918</v>
      </c>
    </row>
    <row r="117" spans="1:31" x14ac:dyDescent="0.2">
      <c r="A117" t="str">
        <f t="shared" si="11"/>
        <v>p_8_t_per_p_2/files_300</v>
      </c>
      <c r="B117">
        <v>300</v>
      </c>
      <c r="C117">
        <v>50000</v>
      </c>
      <c r="D117">
        <v>8</v>
      </c>
      <c r="E117">
        <v>2</v>
      </c>
      <c r="F117">
        <v>1</v>
      </c>
      <c r="G117">
        <v>4.8999999999999998E-3</v>
      </c>
      <c r="H117">
        <v>1.2856000000000001</v>
      </c>
      <c r="I117">
        <v>7.85E-2</v>
      </c>
      <c r="J117">
        <v>1.9199999999999998E-2</v>
      </c>
      <c r="K117">
        <v>3.5999999999999999E-3</v>
      </c>
      <c r="L117">
        <v>1.3917999999999999</v>
      </c>
      <c r="Q117" t="str">
        <f t="shared" si="12"/>
        <v>p_2_t_per_p_4/files_300</v>
      </c>
      <c r="R117">
        <v>300</v>
      </c>
      <c r="S117">
        <v>50000</v>
      </c>
      <c r="T117">
        <v>2</v>
      </c>
      <c r="U117">
        <v>4</v>
      </c>
      <c r="V117">
        <f t="shared" si="13"/>
        <v>8</v>
      </c>
      <c r="W117">
        <v>0</v>
      </c>
      <c r="X117">
        <v>5.0000000000000001E-3</v>
      </c>
      <c r="Y117">
        <v>2.5579999999999998</v>
      </c>
      <c r="Z117">
        <v>2.0899999999999998E-2</v>
      </c>
      <c r="AA117">
        <v>2.5000000000000001E-2</v>
      </c>
      <c r="AB117">
        <v>7.4999999999999997E-3</v>
      </c>
      <c r="AC117">
        <v>2.6164000000000001</v>
      </c>
      <c r="AD117">
        <f t="shared" si="16"/>
        <v>3.1024308209753859</v>
      </c>
      <c r="AE117">
        <f t="shared" si="15"/>
        <v>0.38780385262192324</v>
      </c>
    </row>
    <row r="118" spans="1:31" x14ac:dyDescent="0.2">
      <c r="A118" t="str">
        <f t="shared" si="11"/>
        <v>p_8_t_per_p_4/files_300</v>
      </c>
      <c r="B118">
        <v>300</v>
      </c>
      <c r="C118">
        <v>50000</v>
      </c>
      <c r="D118">
        <v>8</v>
      </c>
      <c r="E118">
        <v>4</v>
      </c>
      <c r="F118">
        <v>1</v>
      </c>
      <c r="G118">
        <v>6.1999999999999998E-3</v>
      </c>
      <c r="H118">
        <v>0.79110000000000003</v>
      </c>
      <c r="I118">
        <v>4.4600000000000001E-2</v>
      </c>
      <c r="J118">
        <v>1.9900000000000001E-2</v>
      </c>
      <c r="K118">
        <v>3.5999999999999999E-3</v>
      </c>
      <c r="L118">
        <v>0.86529999999999996</v>
      </c>
      <c r="Q118" t="str">
        <f t="shared" si="12"/>
        <v>p_2_t_per_p_8/files_300</v>
      </c>
      <c r="R118">
        <v>300</v>
      </c>
      <c r="S118">
        <v>50000</v>
      </c>
      <c r="T118">
        <v>2</v>
      </c>
      <c r="U118">
        <v>8</v>
      </c>
      <c r="V118">
        <f t="shared" si="13"/>
        <v>16</v>
      </c>
      <c r="W118">
        <v>0</v>
      </c>
      <c r="X118">
        <v>4.7999999999999996E-3</v>
      </c>
      <c r="Y118">
        <v>1.5736000000000001</v>
      </c>
      <c r="Z118">
        <v>2.1999999999999999E-2</v>
      </c>
      <c r="AA118">
        <v>2.53E-2</v>
      </c>
      <c r="AB118">
        <v>6.4999999999999997E-3</v>
      </c>
      <c r="AC118">
        <v>1.6322000000000001</v>
      </c>
      <c r="AD118">
        <f t="shared" si="16"/>
        <v>4.9731650533022913</v>
      </c>
      <c r="AE118">
        <f t="shared" si="15"/>
        <v>0.31082281583139321</v>
      </c>
    </row>
    <row r="119" spans="1:31" x14ac:dyDescent="0.2">
      <c r="A119" t="str">
        <f t="shared" si="11"/>
        <v>p_8_t_per_p_8/files_300</v>
      </c>
      <c r="B119">
        <v>300</v>
      </c>
      <c r="C119">
        <v>50000</v>
      </c>
      <c r="D119">
        <v>8</v>
      </c>
      <c r="E119">
        <v>8</v>
      </c>
      <c r="F119">
        <v>1</v>
      </c>
      <c r="G119">
        <v>5.0000000000000001E-3</v>
      </c>
      <c r="H119">
        <v>0.50360000000000005</v>
      </c>
      <c r="I119">
        <v>1.9400000000000001E-2</v>
      </c>
      <c r="J119">
        <v>1.7500000000000002E-2</v>
      </c>
      <c r="K119">
        <v>1.6999999999999999E-3</v>
      </c>
      <c r="L119">
        <v>0.54710000000000003</v>
      </c>
      <c r="Q119" t="str">
        <f t="shared" si="12"/>
        <v>p_2_t_per_p_16/files_300</v>
      </c>
      <c r="R119">
        <v>300</v>
      </c>
      <c r="S119">
        <v>50000</v>
      </c>
      <c r="T119">
        <v>2</v>
      </c>
      <c r="U119">
        <v>16</v>
      </c>
      <c r="V119">
        <f t="shared" si="13"/>
        <v>32</v>
      </c>
      <c r="W119">
        <v>0</v>
      </c>
      <c r="X119">
        <v>4.8999999999999998E-3</v>
      </c>
      <c r="Y119">
        <v>0.9637</v>
      </c>
      <c r="Z119">
        <v>2.1000000000000001E-2</v>
      </c>
      <c r="AA119">
        <v>1.3100000000000001E-2</v>
      </c>
      <c r="AB119">
        <v>7.7999999999999996E-3</v>
      </c>
      <c r="AC119">
        <v>1.0105</v>
      </c>
      <c r="AD119">
        <f t="shared" si="16"/>
        <v>8.0328550222662063</v>
      </c>
      <c r="AE119">
        <f t="shared" si="15"/>
        <v>0.25102671944581895</v>
      </c>
    </row>
    <row r="120" spans="1:31" x14ac:dyDescent="0.2">
      <c r="A120" t="str">
        <f t="shared" ref="A120:A151" si="17">_xlfn.CONCAT("p_", D120, "_t_per_p_",E120,"/files_", B120)</f>
        <v>p_16_t_per_p_2/files_300</v>
      </c>
      <c r="B120">
        <v>300</v>
      </c>
      <c r="C120">
        <v>50000</v>
      </c>
      <c r="D120">
        <v>16</v>
      </c>
      <c r="E120">
        <v>2</v>
      </c>
      <c r="F120">
        <v>1</v>
      </c>
      <c r="G120">
        <v>5.4999999999999997E-3</v>
      </c>
      <c r="H120">
        <v>0.84970000000000001</v>
      </c>
      <c r="I120">
        <v>3.5900000000000001E-2</v>
      </c>
      <c r="J120">
        <v>3.2300000000000002E-2</v>
      </c>
      <c r="K120">
        <v>1.8E-3</v>
      </c>
      <c r="L120">
        <v>0.92520000000000002</v>
      </c>
      <c r="Q120" t="str">
        <f t="shared" ref="Q120:Q151" si="18">_xlfn.CONCAT("p_", T120, "_t_per_p_",U120,"/files_", R120)</f>
        <v>p_4_t_per_p_1/files_300</v>
      </c>
      <c r="R120">
        <v>300</v>
      </c>
      <c r="S120">
        <v>50000</v>
      </c>
      <c r="T120">
        <v>4</v>
      </c>
      <c r="U120">
        <v>1</v>
      </c>
      <c r="V120">
        <f t="shared" ref="V120:V151" si="19">T120*U120</f>
        <v>4</v>
      </c>
      <c r="W120">
        <v>0</v>
      </c>
      <c r="X120">
        <v>5.8999999999999999E-3</v>
      </c>
      <c r="Y120">
        <v>2.3774999999999999</v>
      </c>
      <c r="Z120">
        <v>1.03E-2</v>
      </c>
      <c r="AA120">
        <v>2.3E-2</v>
      </c>
      <c r="AB120">
        <v>7.7000000000000002E-3</v>
      </c>
      <c r="AC120">
        <v>2.4243000000000001</v>
      </c>
      <c r="AD120">
        <f t="shared" si="16"/>
        <v>3.3482654786948811</v>
      </c>
      <c r="AE120">
        <f t="shared" ref="AE120:AE151" si="20">AD120/V120</f>
        <v>0.83706636967372028</v>
      </c>
    </row>
    <row r="121" spans="1:31" x14ac:dyDescent="0.2">
      <c r="A121" t="str">
        <f t="shared" si="17"/>
        <v>p_16_t_per_p_4/files_300</v>
      </c>
      <c r="B121">
        <v>300</v>
      </c>
      <c r="C121">
        <v>50000</v>
      </c>
      <c r="D121">
        <v>16</v>
      </c>
      <c r="E121">
        <v>4</v>
      </c>
      <c r="F121">
        <v>1</v>
      </c>
      <c r="G121">
        <v>5.1999999999999998E-3</v>
      </c>
      <c r="H121">
        <v>0.52539999999999998</v>
      </c>
      <c r="I121">
        <v>2.6499999999999999E-2</v>
      </c>
      <c r="J121">
        <v>2.06E-2</v>
      </c>
      <c r="K121">
        <v>8.9999999999999998E-4</v>
      </c>
      <c r="L121">
        <v>0.57850000000000001</v>
      </c>
      <c r="Q121" t="str">
        <f t="shared" si="18"/>
        <v>p_4_t_per_p_2/files_300</v>
      </c>
      <c r="R121">
        <v>300</v>
      </c>
      <c r="S121">
        <v>50000</v>
      </c>
      <c r="T121">
        <v>4</v>
      </c>
      <c r="U121">
        <v>2</v>
      </c>
      <c r="V121">
        <f t="shared" si="19"/>
        <v>8</v>
      </c>
      <c r="W121">
        <v>0</v>
      </c>
      <c r="X121">
        <v>5.7000000000000002E-3</v>
      </c>
      <c r="Y121">
        <v>2.1825999999999999</v>
      </c>
      <c r="Z121">
        <v>2.0199999999999999E-2</v>
      </c>
      <c r="AA121">
        <v>3.1399999999999997E-2</v>
      </c>
      <c r="AB121">
        <v>7.7999999999999996E-3</v>
      </c>
      <c r="AC121">
        <v>2.2477</v>
      </c>
      <c r="AD121">
        <f t="shared" si="16"/>
        <v>3.6113360323886643</v>
      </c>
      <c r="AE121">
        <f t="shared" si="20"/>
        <v>0.45141700404858304</v>
      </c>
    </row>
    <row r="122" spans="1:31" x14ac:dyDescent="0.2">
      <c r="A122" t="str">
        <f t="shared" si="17"/>
        <v>p_1_t_per_p_2/files_450</v>
      </c>
      <c r="B122">
        <v>450</v>
      </c>
      <c r="C122">
        <v>50000</v>
      </c>
      <c r="D122">
        <v>1</v>
      </c>
      <c r="E122">
        <v>2</v>
      </c>
      <c r="F122">
        <v>1</v>
      </c>
      <c r="G122">
        <v>6.1999999999999998E-3</v>
      </c>
      <c r="H122">
        <v>14.271100000000001</v>
      </c>
      <c r="I122">
        <v>0.48099999999999998</v>
      </c>
      <c r="J122">
        <v>0</v>
      </c>
      <c r="K122">
        <v>1.4E-2</v>
      </c>
      <c r="L122">
        <v>14.7723</v>
      </c>
      <c r="Q122" t="str">
        <f t="shared" si="18"/>
        <v>p_4_t_per_p_4/files_300</v>
      </c>
      <c r="R122">
        <v>300</v>
      </c>
      <c r="S122">
        <v>50000</v>
      </c>
      <c r="T122">
        <v>4</v>
      </c>
      <c r="U122">
        <v>4</v>
      </c>
      <c r="V122">
        <f t="shared" si="19"/>
        <v>16</v>
      </c>
      <c r="W122">
        <v>0</v>
      </c>
      <c r="X122">
        <v>4.8999999999999998E-3</v>
      </c>
      <c r="Y122">
        <v>1.3363</v>
      </c>
      <c r="Z122">
        <v>1.83E-2</v>
      </c>
      <c r="AA122">
        <v>3.2599999999999997E-2</v>
      </c>
      <c r="AB122">
        <v>7.7999999999999996E-3</v>
      </c>
      <c r="AC122">
        <v>1.3998999999999999</v>
      </c>
      <c r="AD122">
        <f t="shared" si="16"/>
        <v>5.7984141724408893</v>
      </c>
      <c r="AE122">
        <f t="shared" si="20"/>
        <v>0.36240088577755558</v>
      </c>
    </row>
    <row r="123" spans="1:31" x14ac:dyDescent="0.2">
      <c r="A123" t="str">
        <f t="shared" si="17"/>
        <v>p_1_t_per_p_4/files_450</v>
      </c>
      <c r="B123">
        <v>450</v>
      </c>
      <c r="C123">
        <v>50000</v>
      </c>
      <c r="D123">
        <v>1</v>
      </c>
      <c r="E123">
        <v>4</v>
      </c>
      <c r="F123">
        <v>1</v>
      </c>
      <c r="G123">
        <v>6.1000000000000004E-3</v>
      </c>
      <c r="H123">
        <v>9.0858000000000008</v>
      </c>
      <c r="I123">
        <v>0.2092</v>
      </c>
      <c r="J123">
        <v>1E-4</v>
      </c>
      <c r="K123">
        <v>1.44E-2</v>
      </c>
      <c r="L123">
        <v>9.3155999999999999</v>
      </c>
      <c r="Q123" t="str">
        <f t="shared" si="18"/>
        <v>p_4_t_per_p_8/files_300</v>
      </c>
      <c r="R123">
        <v>300</v>
      </c>
      <c r="S123">
        <v>50000</v>
      </c>
      <c r="T123">
        <v>4</v>
      </c>
      <c r="U123">
        <v>8</v>
      </c>
      <c r="V123">
        <f t="shared" si="19"/>
        <v>32</v>
      </c>
      <c r="W123">
        <v>0</v>
      </c>
      <c r="X123">
        <v>4.8999999999999998E-3</v>
      </c>
      <c r="Y123">
        <v>0.81589999999999996</v>
      </c>
      <c r="Z123">
        <v>2.4E-2</v>
      </c>
      <c r="AA123">
        <v>2.0199999999999999E-2</v>
      </c>
      <c r="AB123">
        <v>3.3E-3</v>
      </c>
      <c r="AC123">
        <v>0.86839999999999995</v>
      </c>
      <c r="AD123">
        <f t="shared" si="16"/>
        <v>9.3473053892215585</v>
      </c>
      <c r="AE123">
        <f t="shared" si="20"/>
        <v>0.2921032934131737</v>
      </c>
    </row>
    <row r="124" spans="1:31" x14ac:dyDescent="0.2">
      <c r="A124" t="str">
        <f t="shared" si="17"/>
        <v>p_1_t_per_p_8/files_450</v>
      </c>
      <c r="B124">
        <v>450</v>
      </c>
      <c r="C124">
        <v>50000</v>
      </c>
      <c r="D124">
        <v>1</v>
      </c>
      <c r="E124">
        <v>8</v>
      </c>
      <c r="F124">
        <v>1</v>
      </c>
      <c r="G124">
        <v>6.4999999999999997E-3</v>
      </c>
      <c r="H124">
        <v>5.2096</v>
      </c>
      <c r="I124">
        <v>0.1208</v>
      </c>
      <c r="J124">
        <v>1E-4</v>
      </c>
      <c r="K124">
        <v>3.0099999999999998E-2</v>
      </c>
      <c r="L124">
        <v>5.3670999999999998</v>
      </c>
      <c r="Q124" t="str">
        <f t="shared" si="18"/>
        <v>p_4_t_per_p_16/files_300</v>
      </c>
      <c r="R124">
        <v>300</v>
      </c>
      <c r="S124">
        <v>50000</v>
      </c>
      <c r="T124">
        <v>4</v>
      </c>
      <c r="U124">
        <v>16</v>
      </c>
      <c r="V124">
        <f t="shared" si="19"/>
        <v>64</v>
      </c>
      <c r="W124">
        <v>0</v>
      </c>
      <c r="X124">
        <v>4.7000000000000002E-3</v>
      </c>
      <c r="Y124">
        <v>0.63139999999999996</v>
      </c>
      <c r="Z124">
        <v>1.7399999999999999E-2</v>
      </c>
      <c r="AA124">
        <v>1.6299999999999999E-2</v>
      </c>
      <c r="AB124">
        <v>3.5999999999999999E-3</v>
      </c>
      <c r="AC124">
        <v>0.67349999999999999</v>
      </c>
      <c r="AD124">
        <f t="shared" si="16"/>
        <v>12.052264291017076</v>
      </c>
      <c r="AE124">
        <f t="shared" si="20"/>
        <v>0.18831662954714182</v>
      </c>
    </row>
    <row r="125" spans="1:31" x14ac:dyDescent="0.2">
      <c r="A125" t="str">
        <f t="shared" si="17"/>
        <v>p_1_t_per_p_16/files_450</v>
      </c>
      <c r="B125">
        <v>450</v>
      </c>
      <c r="C125">
        <v>50000</v>
      </c>
      <c r="D125">
        <v>1</v>
      </c>
      <c r="E125">
        <v>16</v>
      </c>
      <c r="F125">
        <v>1</v>
      </c>
      <c r="G125">
        <v>6.6E-3</v>
      </c>
      <c r="H125">
        <v>3.0303</v>
      </c>
      <c r="I125">
        <v>9.2100000000000001E-2</v>
      </c>
      <c r="J125">
        <v>1E-4</v>
      </c>
      <c r="K125">
        <v>3.1099999999999999E-2</v>
      </c>
      <c r="L125">
        <v>3.1602000000000001</v>
      </c>
      <c r="Q125" t="str">
        <f t="shared" si="18"/>
        <v>p_8_t_per_p_1/files_300</v>
      </c>
      <c r="R125">
        <v>300</v>
      </c>
      <c r="S125">
        <v>50000</v>
      </c>
      <c r="T125">
        <v>8</v>
      </c>
      <c r="U125">
        <v>1</v>
      </c>
      <c r="V125">
        <f t="shared" si="19"/>
        <v>8</v>
      </c>
      <c r="W125">
        <v>0</v>
      </c>
      <c r="X125">
        <v>6.7999999999999996E-3</v>
      </c>
      <c r="Y125">
        <v>1.3286</v>
      </c>
      <c r="Z125">
        <v>1.43E-2</v>
      </c>
      <c r="AA125">
        <v>3.3399999999999999E-2</v>
      </c>
      <c r="AB125">
        <v>3.7000000000000002E-3</v>
      </c>
      <c r="AC125">
        <v>1.3869</v>
      </c>
      <c r="AD125">
        <f t="shared" si="16"/>
        <v>5.8527651597087029</v>
      </c>
      <c r="AE125">
        <f t="shared" si="20"/>
        <v>0.73159564496358787</v>
      </c>
    </row>
    <row r="126" spans="1:31" x14ac:dyDescent="0.2">
      <c r="A126" t="str">
        <f t="shared" si="17"/>
        <v>p_2_t_per_p_2/files_450</v>
      </c>
      <c r="B126">
        <v>450</v>
      </c>
      <c r="C126">
        <v>50000</v>
      </c>
      <c r="D126">
        <v>2</v>
      </c>
      <c r="E126">
        <v>2</v>
      </c>
      <c r="F126">
        <v>1</v>
      </c>
      <c r="G126">
        <v>6.1999999999999998E-3</v>
      </c>
      <c r="H126">
        <v>7.4781000000000004</v>
      </c>
      <c r="I126">
        <v>0.44879999999999998</v>
      </c>
      <c r="J126">
        <v>0.03</v>
      </c>
      <c r="K126">
        <v>8.8999999999999999E-3</v>
      </c>
      <c r="L126">
        <v>7.9720000000000004</v>
      </c>
      <c r="Q126" t="str">
        <f t="shared" si="18"/>
        <v>p_8_t_per_p_2/files_300</v>
      </c>
      <c r="R126">
        <v>300</v>
      </c>
      <c r="S126">
        <v>50000</v>
      </c>
      <c r="T126">
        <v>8</v>
      </c>
      <c r="U126">
        <v>2</v>
      </c>
      <c r="V126">
        <f t="shared" si="19"/>
        <v>16</v>
      </c>
      <c r="W126">
        <v>0</v>
      </c>
      <c r="X126">
        <v>5.8999999999999999E-3</v>
      </c>
      <c r="Y126">
        <v>0.92720000000000002</v>
      </c>
      <c r="Z126">
        <v>2.0400000000000001E-2</v>
      </c>
      <c r="AA126">
        <v>2.1000000000000001E-2</v>
      </c>
      <c r="AB126">
        <v>6.0000000000000001E-3</v>
      </c>
      <c r="AC126">
        <v>0.98040000000000005</v>
      </c>
      <c r="AD126">
        <f t="shared" si="16"/>
        <v>8.2794777641778872</v>
      </c>
      <c r="AE126">
        <f t="shared" si="20"/>
        <v>0.51746736026111795</v>
      </c>
    </row>
    <row r="127" spans="1:31" x14ac:dyDescent="0.2">
      <c r="A127" t="str">
        <f t="shared" si="17"/>
        <v>p_2_t_per_p_4/files_450</v>
      </c>
      <c r="B127">
        <v>450</v>
      </c>
      <c r="C127">
        <v>50000</v>
      </c>
      <c r="D127">
        <v>2</v>
      </c>
      <c r="E127">
        <v>4</v>
      </c>
      <c r="F127">
        <v>1</v>
      </c>
      <c r="G127">
        <v>5.8999999999999999E-3</v>
      </c>
      <c r="H127">
        <v>4.8182999999999998</v>
      </c>
      <c r="I127">
        <v>0.13339999999999999</v>
      </c>
      <c r="J127">
        <v>2.1700000000000001E-2</v>
      </c>
      <c r="K127">
        <v>6.1999999999999998E-3</v>
      </c>
      <c r="L127">
        <v>4.9855</v>
      </c>
      <c r="Q127" t="str">
        <f t="shared" si="18"/>
        <v>p_8_t_per_p_4/files_300</v>
      </c>
      <c r="R127">
        <v>300</v>
      </c>
      <c r="S127">
        <v>50000</v>
      </c>
      <c r="T127">
        <v>8</v>
      </c>
      <c r="U127">
        <v>4</v>
      </c>
      <c r="V127">
        <f t="shared" si="19"/>
        <v>32</v>
      </c>
      <c r="W127">
        <v>0</v>
      </c>
      <c r="X127">
        <v>4.5999999999999999E-3</v>
      </c>
      <c r="Y127">
        <v>0.57879999999999998</v>
      </c>
      <c r="Z127">
        <v>1.3299999999999999E-2</v>
      </c>
      <c r="AA127">
        <v>2.1999999999999999E-2</v>
      </c>
      <c r="AB127">
        <v>1.8E-3</v>
      </c>
      <c r="AC127">
        <v>0.62050000000000005</v>
      </c>
      <c r="AD127">
        <f t="shared" si="16"/>
        <v>13.08170829975826</v>
      </c>
      <c r="AE127">
        <f t="shared" si="20"/>
        <v>0.40880338436744562</v>
      </c>
    </row>
    <row r="128" spans="1:31" x14ac:dyDescent="0.2">
      <c r="A128" t="str">
        <f t="shared" si="17"/>
        <v>p_2_t_per_p_8/files_450</v>
      </c>
      <c r="B128">
        <v>450</v>
      </c>
      <c r="C128">
        <v>50000</v>
      </c>
      <c r="D128">
        <v>2</v>
      </c>
      <c r="E128">
        <v>8</v>
      </c>
      <c r="F128">
        <v>1</v>
      </c>
      <c r="G128">
        <v>6.4999999999999997E-3</v>
      </c>
      <c r="H128">
        <v>2.7966000000000002</v>
      </c>
      <c r="I128">
        <v>8.4500000000000006E-2</v>
      </c>
      <c r="J128">
        <v>2.46E-2</v>
      </c>
      <c r="K128">
        <v>7.1999999999999998E-3</v>
      </c>
      <c r="L128">
        <v>2.9192999999999998</v>
      </c>
      <c r="Q128" t="str">
        <f t="shared" si="18"/>
        <v>p_8_t_per_p_8/files_300</v>
      </c>
      <c r="R128">
        <v>300</v>
      </c>
      <c r="S128">
        <v>50000</v>
      </c>
      <c r="T128">
        <v>8</v>
      </c>
      <c r="U128">
        <v>8</v>
      </c>
      <c r="V128">
        <f t="shared" si="19"/>
        <v>64</v>
      </c>
      <c r="W128">
        <v>0</v>
      </c>
      <c r="X128">
        <v>5.5999999999999999E-3</v>
      </c>
      <c r="Y128">
        <v>0.3931</v>
      </c>
      <c r="Z128">
        <v>9.7999999999999997E-3</v>
      </c>
      <c r="AA128">
        <v>1.49E-2</v>
      </c>
      <c r="AB128">
        <v>1.6000000000000001E-3</v>
      </c>
      <c r="AC128">
        <v>0.4249</v>
      </c>
      <c r="AD128">
        <f t="shared" si="16"/>
        <v>19.103789126853378</v>
      </c>
      <c r="AE128">
        <f t="shared" si="20"/>
        <v>0.29849670510708404</v>
      </c>
    </row>
    <row r="129" spans="1:31" x14ac:dyDescent="0.2">
      <c r="A129" t="str">
        <f t="shared" si="17"/>
        <v>p_2_t_per_p_16/files_450</v>
      </c>
      <c r="B129">
        <v>450</v>
      </c>
      <c r="C129">
        <v>50000</v>
      </c>
      <c r="D129">
        <v>2</v>
      </c>
      <c r="E129">
        <v>16</v>
      </c>
      <c r="F129">
        <v>1</v>
      </c>
      <c r="G129">
        <v>6.4999999999999997E-3</v>
      </c>
      <c r="H129">
        <v>1.554</v>
      </c>
      <c r="I129">
        <v>5.1499999999999997E-2</v>
      </c>
      <c r="J129">
        <v>3.4299999999999997E-2</v>
      </c>
      <c r="K129">
        <v>6.4999999999999997E-3</v>
      </c>
      <c r="L129">
        <v>1.6528</v>
      </c>
      <c r="Q129" t="str">
        <f t="shared" si="18"/>
        <v>p_16_t_per_p_1/files_300</v>
      </c>
      <c r="R129">
        <v>300</v>
      </c>
      <c r="S129">
        <v>50000</v>
      </c>
      <c r="T129">
        <v>16</v>
      </c>
      <c r="U129">
        <v>1</v>
      </c>
      <c r="V129">
        <f t="shared" si="19"/>
        <v>16</v>
      </c>
      <c r="W129">
        <v>0</v>
      </c>
      <c r="X129">
        <v>4.3E-3</v>
      </c>
      <c r="Y129">
        <v>0.91420000000000001</v>
      </c>
      <c r="Z129">
        <v>3.3799999999999997E-2</v>
      </c>
      <c r="AA129">
        <v>2.8799999999999999E-2</v>
      </c>
      <c r="AB129">
        <v>1.1000000000000001E-3</v>
      </c>
      <c r="AC129">
        <v>0.98209999999999997</v>
      </c>
      <c r="AD129">
        <f t="shared" si="16"/>
        <v>8.2651461154668571</v>
      </c>
      <c r="AE129">
        <f t="shared" si="20"/>
        <v>0.51657163221667857</v>
      </c>
    </row>
    <row r="130" spans="1:31" x14ac:dyDescent="0.2">
      <c r="A130" t="str">
        <f t="shared" si="17"/>
        <v>p_4_t_per_p_2/files_450</v>
      </c>
      <c r="B130">
        <v>450</v>
      </c>
      <c r="C130">
        <v>50000</v>
      </c>
      <c r="D130">
        <v>4</v>
      </c>
      <c r="E130">
        <v>2</v>
      </c>
      <c r="F130">
        <v>1</v>
      </c>
      <c r="G130">
        <v>1.0500000000000001E-2</v>
      </c>
      <c r="H130">
        <v>3.8214999999999999</v>
      </c>
      <c r="I130">
        <v>0.2339</v>
      </c>
      <c r="J130">
        <v>4.6100000000000002E-2</v>
      </c>
      <c r="K130">
        <v>7.7999999999999996E-3</v>
      </c>
      <c r="L130">
        <v>4.1197999999999997</v>
      </c>
      <c r="Q130" t="str">
        <f t="shared" si="18"/>
        <v>p_16_t_per_p_2/files_300</v>
      </c>
      <c r="R130">
        <v>300</v>
      </c>
      <c r="S130">
        <v>50000</v>
      </c>
      <c r="T130">
        <v>16</v>
      </c>
      <c r="U130">
        <v>2</v>
      </c>
      <c r="V130">
        <f t="shared" si="19"/>
        <v>32</v>
      </c>
      <c r="W130">
        <v>0</v>
      </c>
      <c r="X130">
        <v>5.0000000000000001E-3</v>
      </c>
      <c r="Y130">
        <v>0.75419999999999998</v>
      </c>
      <c r="Z130">
        <v>2.5000000000000001E-2</v>
      </c>
      <c r="AA130">
        <v>2.12E-2</v>
      </c>
      <c r="AB130">
        <v>1.1000000000000001E-3</v>
      </c>
      <c r="AC130">
        <v>0.80649999999999999</v>
      </c>
      <c r="AD130">
        <f t="shared" si="16"/>
        <v>10.064724116553007</v>
      </c>
      <c r="AE130">
        <f t="shared" si="20"/>
        <v>0.31452262864228148</v>
      </c>
    </row>
    <row r="131" spans="1:31" x14ac:dyDescent="0.2">
      <c r="A131" t="str">
        <f t="shared" si="17"/>
        <v>p_4_t_per_p_4/files_450</v>
      </c>
      <c r="B131">
        <v>450</v>
      </c>
      <c r="C131">
        <v>50000</v>
      </c>
      <c r="D131">
        <v>4</v>
      </c>
      <c r="E131">
        <v>4</v>
      </c>
      <c r="F131">
        <v>1</v>
      </c>
      <c r="G131">
        <v>6.4000000000000003E-3</v>
      </c>
      <c r="H131">
        <v>2.7225999999999999</v>
      </c>
      <c r="I131">
        <v>0.1045</v>
      </c>
      <c r="J131">
        <v>3.7499999999999999E-2</v>
      </c>
      <c r="K131">
        <v>7.6E-3</v>
      </c>
      <c r="L131">
        <v>2.8786999999999998</v>
      </c>
      <c r="Q131" t="str">
        <f t="shared" si="18"/>
        <v>p_16_t_per_p_4/files_300</v>
      </c>
      <c r="R131">
        <v>300</v>
      </c>
      <c r="S131">
        <v>50000</v>
      </c>
      <c r="T131">
        <v>16</v>
      </c>
      <c r="U131">
        <v>4</v>
      </c>
      <c r="V131">
        <f t="shared" si="19"/>
        <v>64</v>
      </c>
      <c r="W131">
        <v>0</v>
      </c>
      <c r="X131">
        <v>5.1000000000000004E-3</v>
      </c>
      <c r="Y131">
        <v>0.48949999999999999</v>
      </c>
      <c r="Z131">
        <v>1.7399999999999999E-2</v>
      </c>
      <c r="AA131">
        <v>2.35E-2</v>
      </c>
      <c r="AB131">
        <v>8.0000000000000004E-4</v>
      </c>
      <c r="AC131">
        <v>0.5363</v>
      </c>
      <c r="AD131">
        <f t="shared" si="16"/>
        <v>15.135558456088011</v>
      </c>
      <c r="AE131">
        <f t="shared" si="20"/>
        <v>0.23649310087637518</v>
      </c>
    </row>
    <row r="132" spans="1:31" x14ac:dyDescent="0.2">
      <c r="A132" t="str">
        <f t="shared" si="17"/>
        <v>p_4_t_per_p_8/files_450</v>
      </c>
      <c r="B132">
        <v>450</v>
      </c>
      <c r="C132">
        <v>50000</v>
      </c>
      <c r="D132">
        <v>4</v>
      </c>
      <c r="E132">
        <v>8</v>
      </c>
      <c r="F132">
        <v>1</v>
      </c>
      <c r="G132">
        <v>6.4000000000000003E-3</v>
      </c>
      <c r="H132">
        <v>1.4074</v>
      </c>
      <c r="I132">
        <v>5.3800000000000001E-2</v>
      </c>
      <c r="J132">
        <v>3.8199999999999998E-2</v>
      </c>
      <c r="K132">
        <v>3.5999999999999999E-3</v>
      </c>
      <c r="L132">
        <v>1.5093000000000001</v>
      </c>
      <c r="Q132" t="str">
        <f t="shared" si="18"/>
        <v>p_1_t_per_p_1/files_450</v>
      </c>
      <c r="R132">
        <v>450</v>
      </c>
      <c r="S132">
        <v>50000</v>
      </c>
      <c r="T132">
        <v>1</v>
      </c>
      <c r="U132">
        <v>1</v>
      </c>
      <c r="V132">
        <f t="shared" si="19"/>
        <v>1</v>
      </c>
      <c r="W132">
        <v>0</v>
      </c>
      <c r="X132">
        <v>6.3E-3</v>
      </c>
      <c r="Y132">
        <v>12.509</v>
      </c>
      <c r="Z132">
        <v>9.5999999999999992E-3</v>
      </c>
      <c r="AA132">
        <v>0</v>
      </c>
      <c r="AB132">
        <v>1.14E-2</v>
      </c>
      <c r="AC132">
        <v>12.536300000000001</v>
      </c>
      <c r="AD132">
        <f t="shared" ref="AD132:AD153" si="21">$T$70/AC132</f>
        <v>0.96455892089372464</v>
      </c>
      <c r="AE132">
        <f t="shared" si="20"/>
        <v>0.96455892089372464</v>
      </c>
    </row>
    <row r="133" spans="1:31" x14ac:dyDescent="0.2">
      <c r="A133" t="str">
        <f t="shared" si="17"/>
        <v>p_4_t_per_p_16/files_450</v>
      </c>
      <c r="B133">
        <v>450</v>
      </c>
      <c r="C133">
        <v>50000</v>
      </c>
      <c r="D133">
        <v>4</v>
      </c>
      <c r="E133">
        <v>16</v>
      </c>
      <c r="F133">
        <v>1</v>
      </c>
      <c r="G133">
        <v>7.0000000000000001E-3</v>
      </c>
      <c r="H133">
        <v>0.82440000000000002</v>
      </c>
      <c r="I133">
        <v>2.7E-2</v>
      </c>
      <c r="J133">
        <v>1.66E-2</v>
      </c>
      <c r="K133">
        <v>3.5999999999999999E-3</v>
      </c>
      <c r="L133">
        <v>0.87870000000000004</v>
      </c>
      <c r="Q133" t="str">
        <f t="shared" si="18"/>
        <v>p_1_t_per_p_2/files_450</v>
      </c>
      <c r="R133">
        <v>450</v>
      </c>
      <c r="S133">
        <v>50000</v>
      </c>
      <c r="T133">
        <v>1</v>
      </c>
      <c r="U133">
        <v>2</v>
      </c>
      <c r="V133">
        <f t="shared" si="19"/>
        <v>2</v>
      </c>
      <c r="W133">
        <v>0</v>
      </c>
      <c r="X133">
        <v>6.4000000000000003E-3</v>
      </c>
      <c r="Y133">
        <v>12.144299999999999</v>
      </c>
      <c r="Z133">
        <v>2.29E-2</v>
      </c>
      <c r="AA133">
        <v>0</v>
      </c>
      <c r="AB133">
        <v>1.34E-2</v>
      </c>
      <c r="AC133">
        <v>12.187099999999999</v>
      </c>
      <c r="AD133">
        <f t="shared" si="21"/>
        <v>0.99219666696753139</v>
      </c>
      <c r="AE133">
        <f t="shared" si="20"/>
        <v>0.4960983334837657</v>
      </c>
    </row>
    <row r="134" spans="1:31" x14ac:dyDescent="0.2">
      <c r="A134" t="str">
        <f t="shared" si="17"/>
        <v>p_8_t_per_p_2/files_450</v>
      </c>
      <c r="B134">
        <v>450</v>
      </c>
      <c r="C134">
        <v>50000</v>
      </c>
      <c r="D134">
        <v>8</v>
      </c>
      <c r="E134">
        <v>2</v>
      </c>
      <c r="F134">
        <v>1</v>
      </c>
      <c r="G134">
        <v>6.4000000000000003E-3</v>
      </c>
      <c r="H134">
        <v>1.8004</v>
      </c>
      <c r="I134">
        <v>6.3399999999999998E-2</v>
      </c>
      <c r="J134">
        <v>2.6100000000000002E-2</v>
      </c>
      <c r="K134">
        <v>3.5999999999999999E-3</v>
      </c>
      <c r="L134">
        <v>1.8998999999999999</v>
      </c>
      <c r="Q134" t="str">
        <f t="shared" si="18"/>
        <v>p_1_t_per_p_4/files_450</v>
      </c>
      <c r="R134">
        <v>450</v>
      </c>
      <c r="S134">
        <v>50000</v>
      </c>
      <c r="T134">
        <v>1</v>
      </c>
      <c r="U134">
        <v>4</v>
      </c>
      <c r="V134">
        <f t="shared" si="19"/>
        <v>4</v>
      </c>
      <c r="W134">
        <v>0</v>
      </c>
      <c r="X134">
        <v>5.0000000000000001E-3</v>
      </c>
      <c r="Y134">
        <v>6.8910999999999998</v>
      </c>
      <c r="Z134">
        <v>2.01E-2</v>
      </c>
      <c r="AA134">
        <v>0</v>
      </c>
      <c r="AB134">
        <v>1.44E-2</v>
      </c>
      <c r="AC134">
        <v>6.9305000000000003</v>
      </c>
      <c r="AD134">
        <f t="shared" si="21"/>
        <v>1.7447514609335546</v>
      </c>
      <c r="AE134">
        <f t="shared" si="20"/>
        <v>0.43618786523338865</v>
      </c>
    </row>
    <row r="135" spans="1:31" x14ac:dyDescent="0.2">
      <c r="A135" t="str">
        <f t="shared" si="17"/>
        <v>p_8_t_per_p_4/files_450</v>
      </c>
      <c r="B135">
        <v>450</v>
      </c>
      <c r="C135">
        <v>50000</v>
      </c>
      <c r="D135">
        <v>8</v>
      </c>
      <c r="E135">
        <v>4</v>
      </c>
      <c r="F135">
        <v>1</v>
      </c>
      <c r="G135">
        <v>7.3000000000000001E-3</v>
      </c>
      <c r="H135">
        <v>1.097</v>
      </c>
      <c r="I135">
        <v>8.3500000000000005E-2</v>
      </c>
      <c r="J135">
        <v>2.35E-2</v>
      </c>
      <c r="K135">
        <v>3.5999999999999999E-3</v>
      </c>
      <c r="L135">
        <v>1.2149000000000001</v>
      </c>
      <c r="Q135" t="str">
        <f t="shared" si="18"/>
        <v>p_1_t_per_p_8/files_450</v>
      </c>
      <c r="R135">
        <v>450</v>
      </c>
      <c r="S135">
        <v>50000</v>
      </c>
      <c r="T135">
        <v>1</v>
      </c>
      <c r="U135">
        <v>8</v>
      </c>
      <c r="V135">
        <f t="shared" si="19"/>
        <v>8</v>
      </c>
      <c r="W135">
        <v>0</v>
      </c>
      <c r="X135">
        <v>6.1999999999999998E-3</v>
      </c>
      <c r="Y135">
        <v>4.0304000000000002</v>
      </c>
      <c r="Z135">
        <v>2.0799999999999999E-2</v>
      </c>
      <c r="AA135">
        <v>0</v>
      </c>
      <c r="AB135">
        <v>1.7000000000000001E-2</v>
      </c>
      <c r="AC135">
        <v>4.0744999999999996</v>
      </c>
      <c r="AD135">
        <f t="shared" si="21"/>
        <v>2.9677261013621306</v>
      </c>
      <c r="AE135">
        <f t="shared" si="20"/>
        <v>0.37096576267026632</v>
      </c>
    </row>
    <row r="136" spans="1:31" x14ac:dyDescent="0.2">
      <c r="A136" t="str">
        <f t="shared" si="17"/>
        <v>p_8_t_per_p_8/files_450</v>
      </c>
      <c r="B136">
        <v>450</v>
      </c>
      <c r="C136">
        <v>50000</v>
      </c>
      <c r="D136">
        <v>8</v>
      </c>
      <c r="E136">
        <v>8</v>
      </c>
      <c r="F136">
        <v>1</v>
      </c>
      <c r="G136">
        <v>6.8999999999999999E-3</v>
      </c>
      <c r="H136">
        <v>0.67079999999999995</v>
      </c>
      <c r="I136">
        <v>2.9399999999999999E-2</v>
      </c>
      <c r="J136">
        <v>2.07E-2</v>
      </c>
      <c r="K136">
        <v>1.6999999999999999E-3</v>
      </c>
      <c r="L136">
        <v>0.72950000000000004</v>
      </c>
      <c r="Q136" t="str">
        <f t="shared" si="18"/>
        <v>p_1_t_per_p_16/files_450</v>
      </c>
      <c r="R136">
        <v>450</v>
      </c>
      <c r="S136">
        <v>50000</v>
      </c>
      <c r="T136">
        <v>1</v>
      </c>
      <c r="U136">
        <v>16</v>
      </c>
      <c r="V136">
        <f t="shared" si="19"/>
        <v>16</v>
      </c>
      <c r="W136">
        <v>0</v>
      </c>
      <c r="X136">
        <v>6.3E-3</v>
      </c>
      <c r="Y136">
        <v>2.4077999999999999</v>
      </c>
      <c r="Z136">
        <v>2.4299999999999999E-2</v>
      </c>
      <c r="AA136">
        <v>1E-4</v>
      </c>
      <c r="AB136">
        <v>1.7000000000000001E-2</v>
      </c>
      <c r="AC136">
        <v>2.4554999999999998</v>
      </c>
      <c r="AD136">
        <f t="shared" si="21"/>
        <v>4.924455304418653</v>
      </c>
      <c r="AE136">
        <f t="shared" si="20"/>
        <v>0.30777845652616581</v>
      </c>
    </row>
    <row r="137" spans="1:31" x14ac:dyDescent="0.2">
      <c r="A137" t="str">
        <f t="shared" si="17"/>
        <v>p_16_t_per_p_2/files_450</v>
      </c>
      <c r="B137">
        <v>450</v>
      </c>
      <c r="C137">
        <v>50000</v>
      </c>
      <c r="D137">
        <v>16</v>
      </c>
      <c r="E137">
        <v>2</v>
      </c>
      <c r="F137">
        <v>1</v>
      </c>
      <c r="G137">
        <v>7.3000000000000001E-3</v>
      </c>
      <c r="H137">
        <v>1.2662</v>
      </c>
      <c r="I137">
        <v>8.7999999999999995E-2</v>
      </c>
      <c r="J137">
        <v>2.9499999999999998E-2</v>
      </c>
      <c r="K137">
        <v>1.8E-3</v>
      </c>
      <c r="L137">
        <v>1.3928</v>
      </c>
      <c r="Q137" t="str">
        <f t="shared" si="18"/>
        <v>p_2_t_per_p_1/files_450</v>
      </c>
      <c r="R137">
        <v>450</v>
      </c>
      <c r="S137">
        <v>50000</v>
      </c>
      <c r="T137">
        <v>2</v>
      </c>
      <c r="U137">
        <v>1</v>
      </c>
      <c r="V137">
        <f t="shared" si="19"/>
        <v>2</v>
      </c>
      <c r="W137">
        <v>0</v>
      </c>
      <c r="X137">
        <v>6.4999999999999997E-3</v>
      </c>
      <c r="Y137">
        <v>6.4295999999999998</v>
      </c>
      <c r="Z137">
        <v>1.04E-2</v>
      </c>
      <c r="AA137">
        <v>1.84E-2</v>
      </c>
      <c r="AB137">
        <v>1.6799999999999999E-2</v>
      </c>
      <c r="AC137">
        <v>6.4817</v>
      </c>
      <c r="AD137">
        <f t="shared" si="21"/>
        <v>1.865559961121311</v>
      </c>
      <c r="AE137">
        <f t="shared" si="20"/>
        <v>0.93277998056065548</v>
      </c>
    </row>
    <row r="138" spans="1:31" x14ac:dyDescent="0.2">
      <c r="A138" t="str">
        <f t="shared" si="17"/>
        <v>p_16_t_per_p_4/files_450</v>
      </c>
      <c r="B138">
        <v>450</v>
      </c>
      <c r="C138">
        <v>50000</v>
      </c>
      <c r="D138">
        <v>16</v>
      </c>
      <c r="E138">
        <v>4</v>
      </c>
      <c r="F138">
        <v>1</v>
      </c>
      <c r="G138">
        <v>6.6E-3</v>
      </c>
      <c r="H138">
        <v>0.84770000000000001</v>
      </c>
      <c r="I138">
        <v>2.76E-2</v>
      </c>
      <c r="J138">
        <v>3.0200000000000001E-2</v>
      </c>
      <c r="K138">
        <v>8.0000000000000004E-4</v>
      </c>
      <c r="L138">
        <v>0.91300000000000003</v>
      </c>
      <c r="Q138" t="str">
        <f t="shared" si="18"/>
        <v>p_2_t_per_p_2/files_450</v>
      </c>
      <c r="R138">
        <v>450</v>
      </c>
      <c r="S138">
        <v>50000</v>
      </c>
      <c r="T138">
        <v>2</v>
      </c>
      <c r="U138">
        <v>2</v>
      </c>
      <c r="V138">
        <f t="shared" si="19"/>
        <v>4</v>
      </c>
      <c r="W138">
        <v>0</v>
      </c>
      <c r="X138">
        <v>6.1999999999999998E-3</v>
      </c>
      <c r="Y138">
        <v>6.2431000000000001</v>
      </c>
      <c r="Z138">
        <v>3.6400000000000002E-2</v>
      </c>
      <c r="AA138">
        <v>3.9E-2</v>
      </c>
      <c r="AB138">
        <v>1.5699999999999999E-2</v>
      </c>
      <c r="AC138">
        <v>6.3403999999999998</v>
      </c>
      <c r="AD138">
        <f t="shared" si="21"/>
        <v>1.90713519651757</v>
      </c>
      <c r="AE138">
        <f t="shared" si="20"/>
        <v>0.4767837991293925</v>
      </c>
    </row>
    <row r="139" spans="1:31" x14ac:dyDescent="0.2">
      <c r="A139" t="str">
        <f t="shared" si="17"/>
        <v>p_1_t_per_p_2/files_600</v>
      </c>
      <c r="B139">
        <v>600</v>
      </c>
      <c r="C139">
        <v>50000</v>
      </c>
      <c r="D139">
        <v>1</v>
      </c>
      <c r="E139">
        <v>2</v>
      </c>
      <c r="F139">
        <v>1</v>
      </c>
      <c r="G139">
        <v>9.1000000000000004E-3</v>
      </c>
      <c r="H139">
        <v>19.4468</v>
      </c>
      <c r="I139">
        <v>0.7147</v>
      </c>
      <c r="J139">
        <v>0</v>
      </c>
      <c r="K139">
        <v>1.1599999999999999E-2</v>
      </c>
      <c r="L139">
        <v>20.182200000000002</v>
      </c>
      <c r="Q139" t="str">
        <f t="shared" si="18"/>
        <v>p_2_t_per_p_4/files_450</v>
      </c>
      <c r="R139">
        <v>450</v>
      </c>
      <c r="S139">
        <v>50000</v>
      </c>
      <c r="T139">
        <v>2</v>
      </c>
      <c r="U139">
        <v>4</v>
      </c>
      <c r="V139">
        <f t="shared" si="19"/>
        <v>8</v>
      </c>
      <c r="W139">
        <v>0</v>
      </c>
      <c r="X139">
        <v>6.4999999999999997E-3</v>
      </c>
      <c r="Y139">
        <v>3.6924000000000001</v>
      </c>
      <c r="Z139">
        <v>2.24E-2</v>
      </c>
      <c r="AA139">
        <v>3.0200000000000001E-2</v>
      </c>
      <c r="AB139">
        <v>1.6E-2</v>
      </c>
      <c r="AC139">
        <v>3.7675000000000001</v>
      </c>
      <c r="AD139">
        <f t="shared" si="21"/>
        <v>3.2095554080955542</v>
      </c>
      <c r="AE139">
        <f t="shared" si="20"/>
        <v>0.40119442601194427</v>
      </c>
    </row>
    <row r="140" spans="1:31" x14ac:dyDescent="0.2">
      <c r="A140" t="str">
        <f t="shared" si="17"/>
        <v>p_1_t_per_p_4/files_600</v>
      </c>
      <c r="B140">
        <v>600</v>
      </c>
      <c r="C140">
        <v>50000</v>
      </c>
      <c r="D140">
        <v>1</v>
      </c>
      <c r="E140">
        <v>4</v>
      </c>
      <c r="F140">
        <v>1</v>
      </c>
      <c r="G140">
        <v>1.03E-2</v>
      </c>
      <c r="H140">
        <v>12.888999999999999</v>
      </c>
      <c r="I140">
        <v>0.40610000000000002</v>
      </c>
      <c r="J140">
        <v>0</v>
      </c>
      <c r="K140">
        <v>1.4200000000000001E-2</v>
      </c>
      <c r="L140">
        <v>13.319699999999999</v>
      </c>
      <c r="Q140" t="str">
        <f t="shared" si="18"/>
        <v>p_2_t_per_p_8/files_450</v>
      </c>
      <c r="R140">
        <v>450</v>
      </c>
      <c r="S140">
        <v>50000</v>
      </c>
      <c r="T140">
        <v>2</v>
      </c>
      <c r="U140">
        <v>8</v>
      </c>
      <c r="V140">
        <f t="shared" si="19"/>
        <v>16</v>
      </c>
      <c r="W140">
        <v>0</v>
      </c>
      <c r="X140">
        <v>6.6E-3</v>
      </c>
      <c r="Y140">
        <v>2.2566000000000002</v>
      </c>
      <c r="Z140">
        <v>2.6200000000000001E-2</v>
      </c>
      <c r="AA140">
        <v>2.81E-2</v>
      </c>
      <c r="AB140">
        <v>1.5699999999999999E-2</v>
      </c>
      <c r="AC140">
        <v>2.3332999999999999</v>
      </c>
      <c r="AD140">
        <f t="shared" si="21"/>
        <v>5.1823597479964008</v>
      </c>
      <c r="AE140">
        <f t="shared" si="20"/>
        <v>0.32389748424977505</v>
      </c>
    </row>
    <row r="141" spans="1:31" x14ac:dyDescent="0.2">
      <c r="A141" t="str">
        <f t="shared" si="17"/>
        <v>p_1_t_per_p_8/files_600</v>
      </c>
      <c r="B141">
        <v>600</v>
      </c>
      <c r="C141">
        <v>50000</v>
      </c>
      <c r="D141">
        <v>1</v>
      </c>
      <c r="E141">
        <v>8</v>
      </c>
      <c r="F141">
        <v>1</v>
      </c>
      <c r="G141">
        <v>7.6E-3</v>
      </c>
      <c r="H141">
        <v>6.9885000000000002</v>
      </c>
      <c r="I141">
        <v>0.1951</v>
      </c>
      <c r="J141">
        <v>0</v>
      </c>
      <c r="K141">
        <v>1.55E-2</v>
      </c>
      <c r="L141">
        <v>7.2066999999999997</v>
      </c>
      <c r="Q141" t="str">
        <f t="shared" si="18"/>
        <v>p_2_t_per_p_16/files_450</v>
      </c>
      <c r="R141">
        <v>450</v>
      </c>
      <c r="S141">
        <v>50000</v>
      </c>
      <c r="T141">
        <v>2</v>
      </c>
      <c r="U141">
        <v>16</v>
      </c>
      <c r="V141">
        <f t="shared" si="19"/>
        <v>32</v>
      </c>
      <c r="W141">
        <v>0</v>
      </c>
      <c r="X141">
        <v>6.4999999999999997E-3</v>
      </c>
      <c r="Y141">
        <v>1.4018999999999999</v>
      </c>
      <c r="Z141">
        <v>2.3E-2</v>
      </c>
      <c r="AA141">
        <v>3.1399999999999997E-2</v>
      </c>
      <c r="AB141">
        <v>2.1100000000000001E-2</v>
      </c>
      <c r="AC141">
        <v>1.4839</v>
      </c>
      <c r="AD141">
        <f t="shared" si="21"/>
        <v>8.1487970887526124</v>
      </c>
      <c r="AE141">
        <f t="shared" si="20"/>
        <v>0.25464990902351914</v>
      </c>
    </row>
    <row r="142" spans="1:31" x14ac:dyDescent="0.2">
      <c r="A142" t="str">
        <f t="shared" si="17"/>
        <v>p_1_t_per_p_16/files_600</v>
      </c>
      <c r="B142">
        <v>600</v>
      </c>
      <c r="C142">
        <v>50000</v>
      </c>
      <c r="D142">
        <v>1</v>
      </c>
      <c r="E142">
        <v>16</v>
      </c>
      <c r="F142">
        <v>1</v>
      </c>
      <c r="G142">
        <v>7.3000000000000001E-3</v>
      </c>
      <c r="H142">
        <v>4.1352000000000002</v>
      </c>
      <c r="I142">
        <v>8.3299999999999999E-2</v>
      </c>
      <c r="J142">
        <v>1E-4</v>
      </c>
      <c r="K142">
        <v>3.1399999999999997E-2</v>
      </c>
      <c r="L142">
        <v>4.2572000000000001</v>
      </c>
      <c r="Q142" t="str">
        <f t="shared" si="18"/>
        <v>p_4_t_per_p_1/files_450</v>
      </c>
      <c r="R142">
        <v>450</v>
      </c>
      <c r="S142">
        <v>50000</v>
      </c>
      <c r="T142">
        <v>4</v>
      </c>
      <c r="U142">
        <v>1</v>
      </c>
      <c r="V142">
        <f t="shared" si="19"/>
        <v>4</v>
      </c>
      <c r="W142">
        <v>0</v>
      </c>
      <c r="X142">
        <v>6.4999999999999997E-3</v>
      </c>
      <c r="Y142">
        <v>3.1665000000000001</v>
      </c>
      <c r="Z142">
        <v>1.06E-2</v>
      </c>
      <c r="AA142">
        <v>2.7099999999999999E-2</v>
      </c>
      <c r="AB142">
        <v>8.2000000000000007E-3</v>
      </c>
      <c r="AC142">
        <v>3.2187999999999999</v>
      </c>
      <c r="AD142">
        <f t="shared" si="21"/>
        <v>3.7566795078911399</v>
      </c>
      <c r="AE142">
        <f t="shared" si="20"/>
        <v>0.93916987697278498</v>
      </c>
    </row>
    <row r="143" spans="1:31" x14ac:dyDescent="0.2">
      <c r="A143" t="str">
        <f t="shared" si="17"/>
        <v>p_2_t_per_p_2/files_600</v>
      </c>
      <c r="B143">
        <v>600</v>
      </c>
      <c r="C143">
        <v>50000</v>
      </c>
      <c r="D143">
        <v>2</v>
      </c>
      <c r="E143">
        <v>2</v>
      </c>
      <c r="F143">
        <v>1</v>
      </c>
      <c r="G143">
        <v>8.3999999999999995E-3</v>
      </c>
      <c r="H143">
        <v>10.0617</v>
      </c>
      <c r="I143">
        <v>0.48299999999999998</v>
      </c>
      <c r="J143">
        <v>5.74E-2</v>
      </c>
      <c r="K143">
        <v>8.3000000000000001E-3</v>
      </c>
      <c r="L143">
        <v>10.6187</v>
      </c>
      <c r="Q143" t="str">
        <f t="shared" si="18"/>
        <v>p_4_t_per_p_2/files_450</v>
      </c>
      <c r="R143">
        <v>450</v>
      </c>
      <c r="S143">
        <v>50000</v>
      </c>
      <c r="T143">
        <v>4</v>
      </c>
      <c r="U143">
        <v>2</v>
      </c>
      <c r="V143">
        <f t="shared" si="19"/>
        <v>8</v>
      </c>
      <c r="W143">
        <v>0</v>
      </c>
      <c r="X143">
        <v>7.1999999999999998E-3</v>
      </c>
      <c r="Y143">
        <v>3.0771000000000002</v>
      </c>
      <c r="Z143">
        <v>2.4899999999999999E-2</v>
      </c>
      <c r="AA143">
        <v>2.5000000000000001E-2</v>
      </c>
      <c r="AB143">
        <v>8.0999999999999996E-3</v>
      </c>
      <c r="AC143">
        <v>3.1423999999999999</v>
      </c>
      <c r="AD143">
        <f t="shared" si="21"/>
        <v>3.8480142566191451</v>
      </c>
      <c r="AE143">
        <f t="shared" si="20"/>
        <v>0.48100178207739314</v>
      </c>
    </row>
    <row r="144" spans="1:31" x14ac:dyDescent="0.2">
      <c r="A144" t="str">
        <f t="shared" si="17"/>
        <v>p_2_t_per_p_4/files_600</v>
      </c>
      <c r="B144">
        <v>600</v>
      </c>
      <c r="C144">
        <v>50000</v>
      </c>
      <c r="D144">
        <v>2</v>
      </c>
      <c r="E144">
        <v>4</v>
      </c>
      <c r="F144">
        <v>1</v>
      </c>
      <c r="G144">
        <v>8.0000000000000002E-3</v>
      </c>
      <c r="H144">
        <v>6.36</v>
      </c>
      <c r="I144">
        <v>0.29580000000000001</v>
      </c>
      <c r="J144">
        <v>4.1799999999999997E-2</v>
      </c>
      <c r="K144">
        <v>1.5800000000000002E-2</v>
      </c>
      <c r="L144">
        <v>6.7214</v>
      </c>
      <c r="Q144" t="str">
        <f t="shared" si="18"/>
        <v>p_4_t_per_p_4/files_450</v>
      </c>
      <c r="R144">
        <v>450</v>
      </c>
      <c r="S144">
        <v>50000</v>
      </c>
      <c r="T144">
        <v>4</v>
      </c>
      <c r="U144">
        <v>4</v>
      </c>
      <c r="V144">
        <f t="shared" si="19"/>
        <v>16</v>
      </c>
      <c r="W144">
        <v>0</v>
      </c>
      <c r="X144">
        <v>6.3E-3</v>
      </c>
      <c r="Y144">
        <v>1.9450000000000001</v>
      </c>
      <c r="Z144">
        <v>2.0400000000000001E-2</v>
      </c>
      <c r="AA144">
        <v>2.7699999999999999E-2</v>
      </c>
      <c r="AB144">
        <v>7.7999999999999996E-3</v>
      </c>
      <c r="AC144">
        <v>2.0072000000000001</v>
      </c>
      <c r="AD144">
        <f t="shared" si="21"/>
        <v>6.024312475089677</v>
      </c>
      <c r="AE144">
        <f t="shared" si="20"/>
        <v>0.37651952969310482</v>
      </c>
    </row>
    <row r="145" spans="1:31" x14ac:dyDescent="0.2">
      <c r="A145" t="str">
        <f t="shared" si="17"/>
        <v>p_2_t_per_p_8/files_600</v>
      </c>
      <c r="B145">
        <v>600</v>
      </c>
      <c r="C145">
        <v>50000</v>
      </c>
      <c r="D145">
        <v>2</v>
      </c>
      <c r="E145">
        <v>8</v>
      </c>
      <c r="F145">
        <v>1</v>
      </c>
      <c r="G145">
        <v>1.11E-2</v>
      </c>
      <c r="H145">
        <v>3.5895999999999999</v>
      </c>
      <c r="I145">
        <v>0.1016</v>
      </c>
      <c r="J145">
        <v>1.1599999999999999E-2</v>
      </c>
      <c r="K145">
        <v>7.6E-3</v>
      </c>
      <c r="L145">
        <v>3.7214</v>
      </c>
      <c r="Q145" t="str">
        <f t="shared" si="18"/>
        <v>p_4_t_per_p_8/files_450</v>
      </c>
      <c r="R145">
        <v>450</v>
      </c>
      <c r="S145">
        <v>50000</v>
      </c>
      <c r="T145">
        <v>4</v>
      </c>
      <c r="U145">
        <v>8</v>
      </c>
      <c r="V145">
        <f t="shared" si="19"/>
        <v>32</v>
      </c>
      <c r="W145">
        <v>0</v>
      </c>
      <c r="X145">
        <v>7.1000000000000004E-3</v>
      </c>
      <c r="Y145">
        <v>1.1855</v>
      </c>
      <c r="Z145">
        <v>3.0200000000000001E-2</v>
      </c>
      <c r="AA145">
        <v>3.2800000000000003E-2</v>
      </c>
      <c r="AB145">
        <v>7.7000000000000002E-3</v>
      </c>
      <c r="AC145">
        <v>1.2633000000000001</v>
      </c>
      <c r="AD145">
        <f t="shared" si="21"/>
        <v>9.5717565107258764</v>
      </c>
      <c r="AE145">
        <f t="shared" si="20"/>
        <v>0.29911739096018364</v>
      </c>
    </row>
    <row r="146" spans="1:31" x14ac:dyDescent="0.2">
      <c r="A146" t="str">
        <f t="shared" si="17"/>
        <v>p_2_t_per_p_16/files_600</v>
      </c>
      <c r="B146">
        <v>600</v>
      </c>
      <c r="C146">
        <v>50000</v>
      </c>
      <c r="D146">
        <v>2</v>
      </c>
      <c r="E146">
        <v>16</v>
      </c>
      <c r="F146">
        <v>1</v>
      </c>
      <c r="G146">
        <v>7.9000000000000008E-3</v>
      </c>
      <c r="H146">
        <v>2.093</v>
      </c>
      <c r="I146">
        <v>5.8799999999999998E-2</v>
      </c>
      <c r="J146">
        <v>1.43E-2</v>
      </c>
      <c r="K146">
        <v>7.3000000000000001E-3</v>
      </c>
      <c r="L146">
        <v>2.1812999999999998</v>
      </c>
      <c r="Q146" t="str">
        <f t="shared" si="18"/>
        <v>p_4_t_per_p_16/files_450</v>
      </c>
      <c r="R146">
        <v>450</v>
      </c>
      <c r="S146">
        <v>50000</v>
      </c>
      <c r="T146">
        <v>4</v>
      </c>
      <c r="U146">
        <v>16</v>
      </c>
      <c r="V146">
        <f t="shared" si="19"/>
        <v>64</v>
      </c>
      <c r="W146">
        <v>0</v>
      </c>
      <c r="X146">
        <v>6.4000000000000003E-3</v>
      </c>
      <c r="Y146">
        <v>0.80249999999999999</v>
      </c>
      <c r="Z146">
        <v>2.1100000000000001E-2</v>
      </c>
      <c r="AA146">
        <v>1.6E-2</v>
      </c>
      <c r="AB146">
        <v>3.8E-3</v>
      </c>
      <c r="AC146">
        <v>0.8498</v>
      </c>
      <c r="AD146">
        <f t="shared" si="21"/>
        <v>14.229230407154626</v>
      </c>
      <c r="AE146">
        <f t="shared" si="20"/>
        <v>0.22233172511179103</v>
      </c>
    </row>
    <row r="147" spans="1:31" x14ac:dyDescent="0.2">
      <c r="A147" t="str">
        <f t="shared" si="17"/>
        <v>p_4_t_per_p_2/files_600</v>
      </c>
      <c r="B147">
        <v>600</v>
      </c>
      <c r="C147">
        <v>50000</v>
      </c>
      <c r="D147">
        <v>4</v>
      </c>
      <c r="E147">
        <v>2</v>
      </c>
      <c r="F147">
        <v>1</v>
      </c>
      <c r="G147">
        <v>7.1000000000000004E-3</v>
      </c>
      <c r="H147">
        <v>5.0065999999999997</v>
      </c>
      <c r="I147">
        <v>0.245</v>
      </c>
      <c r="J147">
        <v>4.58E-2</v>
      </c>
      <c r="K147">
        <v>7.9000000000000008E-3</v>
      </c>
      <c r="L147">
        <v>5.3124000000000002</v>
      </c>
      <c r="Q147" t="str">
        <f t="shared" si="18"/>
        <v>p_8_t_per_p_1/files_450</v>
      </c>
      <c r="R147">
        <v>450</v>
      </c>
      <c r="S147">
        <v>50000</v>
      </c>
      <c r="T147">
        <v>8</v>
      </c>
      <c r="U147">
        <v>1</v>
      </c>
      <c r="V147">
        <f t="shared" si="19"/>
        <v>8</v>
      </c>
      <c r="W147">
        <v>0</v>
      </c>
      <c r="X147">
        <v>6.1999999999999998E-3</v>
      </c>
      <c r="Y147">
        <v>1.8488</v>
      </c>
      <c r="Z147">
        <v>1.03E-2</v>
      </c>
      <c r="AA147">
        <v>2.1499999999999998E-2</v>
      </c>
      <c r="AB147">
        <v>3.7000000000000002E-3</v>
      </c>
      <c r="AC147">
        <v>1.8906000000000001</v>
      </c>
      <c r="AD147">
        <f t="shared" si="21"/>
        <v>6.395853168306358</v>
      </c>
      <c r="AE147">
        <f t="shared" si="20"/>
        <v>0.79948164603829475</v>
      </c>
    </row>
    <row r="148" spans="1:31" x14ac:dyDescent="0.2">
      <c r="A148" t="str">
        <f t="shared" si="17"/>
        <v>p_4_t_per_p_4/files_600</v>
      </c>
      <c r="B148">
        <v>600</v>
      </c>
      <c r="C148">
        <v>50000</v>
      </c>
      <c r="D148">
        <v>4</v>
      </c>
      <c r="E148">
        <v>4</v>
      </c>
      <c r="F148">
        <v>1</v>
      </c>
      <c r="G148">
        <v>1.15E-2</v>
      </c>
      <c r="H148">
        <v>3.4022000000000001</v>
      </c>
      <c r="I148">
        <v>0.15029999999999999</v>
      </c>
      <c r="J148">
        <v>3.1600000000000003E-2</v>
      </c>
      <c r="K148">
        <v>8.0000000000000002E-3</v>
      </c>
      <c r="L148">
        <v>3.6034999999999999</v>
      </c>
      <c r="Q148" t="str">
        <f t="shared" si="18"/>
        <v>p_8_t_per_p_2/files_450</v>
      </c>
      <c r="R148">
        <v>450</v>
      </c>
      <c r="S148">
        <v>50000</v>
      </c>
      <c r="T148">
        <v>8</v>
      </c>
      <c r="U148">
        <v>2</v>
      </c>
      <c r="V148">
        <f t="shared" si="19"/>
        <v>16</v>
      </c>
      <c r="W148">
        <v>0</v>
      </c>
      <c r="X148">
        <v>7.4000000000000003E-3</v>
      </c>
      <c r="Y148">
        <v>1.1819999999999999</v>
      </c>
      <c r="Z148">
        <v>0.02</v>
      </c>
      <c r="AA148">
        <v>1.4E-2</v>
      </c>
      <c r="AB148">
        <v>1.5E-3</v>
      </c>
      <c r="AC148">
        <v>1.2249000000000001</v>
      </c>
      <c r="AD148">
        <f t="shared" si="21"/>
        <v>9.8718262715323704</v>
      </c>
      <c r="AE148">
        <f t="shared" si="20"/>
        <v>0.61698914197077315</v>
      </c>
    </row>
    <row r="149" spans="1:31" x14ac:dyDescent="0.2">
      <c r="A149" t="str">
        <f t="shared" si="17"/>
        <v>p_4_t_per_p_8/files_600</v>
      </c>
      <c r="B149">
        <v>600</v>
      </c>
      <c r="C149">
        <v>50000</v>
      </c>
      <c r="D149">
        <v>4</v>
      </c>
      <c r="E149">
        <v>8</v>
      </c>
      <c r="F149">
        <v>1</v>
      </c>
      <c r="G149">
        <v>8.6999999999999994E-3</v>
      </c>
      <c r="H149">
        <v>1.8712</v>
      </c>
      <c r="I149">
        <v>6.5500000000000003E-2</v>
      </c>
      <c r="J149">
        <v>3.73E-2</v>
      </c>
      <c r="K149">
        <v>7.6E-3</v>
      </c>
      <c r="L149">
        <v>1.9903999999999999</v>
      </c>
      <c r="Q149" t="str">
        <f t="shared" si="18"/>
        <v>p_8_t_per_p_4/files_450</v>
      </c>
      <c r="R149">
        <v>450</v>
      </c>
      <c r="S149">
        <v>50000</v>
      </c>
      <c r="T149">
        <v>8</v>
      </c>
      <c r="U149">
        <v>4</v>
      </c>
      <c r="V149">
        <f t="shared" si="19"/>
        <v>32</v>
      </c>
      <c r="W149">
        <v>0</v>
      </c>
      <c r="X149">
        <v>6.4999999999999997E-3</v>
      </c>
      <c r="Y149">
        <v>0.76129999999999998</v>
      </c>
      <c r="Z149">
        <v>1.47E-2</v>
      </c>
      <c r="AA149">
        <v>2.5999999999999999E-2</v>
      </c>
      <c r="AB149">
        <v>1.8E-3</v>
      </c>
      <c r="AC149">
        <v>0.81030000000000002</v>
      </c>
      <c r="AD149">
        <f t="shared" si="21"/>
        <v>14.922868073553005</v>
      </c>
      <c r="AE149">
        <f t="shared" si="20"/>
        <v>0.4663396272985314</v>
      </c>
    </row>
    <row r="150" spans="1:31" x14ac:dyDescent="0.2">
      <c r="A150" t="str">
        <f t="shared" si="17"/>
        <v>p_4_t_per_p_16/files_600</v>
      </c>
      <c r="B150">
        <v>600</v>
      </c>
      <c r="C150">
        <v>50000</v>
      </c>
      <c r="D150">
        <v>4</v>
      </c>
      <c r="E150">
        <v>16</v>
      </c>
      <c r="F150">
        <v>1</v>
      </c>
      <c r="G150">
        <v>1.18E-2</v>
      </c>
      <c r="H150">
        <v>1.0780000000000001</v>
      </c>
      <c r="I150">
        <v>6.4799999999999996E-2</v>
      </c>
      <c r="J150">
        <v>3.27E-2</v>
      </c>
      <c r="K150">
        <v>7.7000000000000002E-3</v>
      </c>
      <c r="L150">
        <v>1.1950000000000001</v>
      </c>
      <c r="Q150" t="str">
        <f t="shared" si="18"/>
        <v>p_8_t_per_p_8/files_450</v>
      </c>
      <c r="R150">
        <v>450</v>
      </c>
      <c r="S150">
        <v>50000</v>
      </c>
      <c r="T150">
        <v>8</v>
      </c>
      <c r="U150">
        <v>8</v>
      </c>
      <c r="V150">
        <f t="shared" si="19"/>
        <v>64</v>
      </c>
      <c r="W150">
        <v>0</v>
      </c>
      <c r="X150">
        <v>5.8999999999999999E-3</v>
      </c>
      <c r="Y150">
        <v>0.53649999999999998</v>
      </c>
      <c r="Z150">
        <v>1.5599999999999999E-2</v>
      </c>
      <c r="AA150">
        <v>1.9199999999999998E-2</v>
      </c>
      <c r="AB150">
        <v>1.8E-3</v>
      </c>
      <c r="AC150">
        <v>0.57889999999999997</v>
      </c>
      <c r="AD150">
        <f t="shared" si="21"/>
        <v>20.887890827431338</v>
      </c>
      <c r="AE150">
        <f t="shared" si="20"/>
        <v>0.32637329417861466</v>
      </c>
    </row>
    <row r="151" spans="1:31" x14ac:dyDescent="0.2">
      <c r="A151" t="str">
        <f t="shared" si="17"/>
        <v>p_8_t_per_p_2/files_600</v>
      </c>
      <c r="B151">
        <v>600</v>
      </c>
      <c r="C151">
        <v>50000</v>
      </c>
      <c r="D151">
        <v>8</v>
      </c>
      <c r="E151">
        <v>2</v>
      </c>
      <c r="F151">
        <v>1</v>
      </c>
      <c r="G151">
        <v>8.3000000000000001E-3</v>
      </c>
      <c r="H151">
        <v>2.3018000000000001</v>
      </c>
      <c r="I151">
        <v>0.1051</v>
      </c>
      <c r="J151">
        <v>2.07E-2</v>
      </c>
      <c r="K151">
        <v>3.5999999999999999E-3</v>
      </c>
      <c r="L151">
        <v>2.4394999999999998</v>
      </c>
      <c r="Q151" t="str">
        <f t="shared" si="18"/>
        <v>p_16_t_per_p_1/files_450</v>
      </c>
      <c r="R151">
        <v>450</v>
      </c>
      <c r="S151">
        <v>50000</v>
      </c>
      <c r="T151">
        <v>16</v>
      </c>
      <c r="U151">
        <v>1</v>
      </c>
      <c r="V151">
        <f t="shared" si="19"/>
        <v>16</v>
      </c>
      <c r="W151">
        <v>0</v>
      </c>
      <c r="X151">
        <v>6.4000000000000003E-3</v>
      </c>
      <c r="Y151">
        <v>1.1476999999999999</v>
      </c>
      <c r="Z151">
        <v>3.5400000000000001E-2</v>
      </c>
      <c r="AA151">
        <v>2.8799999999999999E-2</v>
      </c>
      <c r="AB151">
        <v>1.9E-3</v>
      </c>
      <c r="AC151">
        <v>1.2202</v>
      </c>
      <c r="AD151">
        <f t="shared" si="21"/>
        <v>9.9098508441239144</v>
      </c>
      <c r="AE151">
        <f t="shared" si="20"/>
        <v>0.61936567775774465</v>
      </c>
    </row>
    <row r="152" spans="1:31" x14ac:dyDescent="0.2">
      <c r="A152" t="str">
        <f t="shared" ref="A152:A172" si="22">_xlfn.CONCAT("p_", D152, "_t_per_p_",E152,"/files_", B152)</f>
        <v>p_8_t_per_p_4/files_600</v>
      </c>
      <c r="B152">
        <v>600</v>
      </c>
      <c r="C152">
        <v>50000</v>
      </c>
      <c r="D152">
        <v>8</v>
      </c>
      <c r="E152">
        <v>4</v>
      </c>
      <c r="F152">
        <v>1</v>
      </c>
      <c r="G152">
        <v>9.2999999999999992E-3</v>
      </c>
      <c r="H152">
        <v>1.3960999999999999</v>
      </c>
      <c r="I152">
        <v>8.5000000000000006E-2</v>
      </c>
      <c r="J152">
        <v>2.41E-2</v>
      </c>
      <c r="K152">
        <v>3.5999999999999999E-3</v>
      </c>
      <c r="L152">
        <v>1.5181</v>
      </c>
      <c r="Q152" t="str">
        <f t="shared" ref="Q152:Q183" si="23">_xlfn.CONCAT("p_", T152, "_t_per_p_",U152,"/files_", R152)</f>
        <v>p_16_t_per_p_2/files_450</v>
      </c>
      <c r="R152">
        <v>450</v>
      </c>
      <c r="S152">
        <v>50000</v>
      </c>
      <c r="T152">
        <v>16</v>
      </c>
      <c r="U152">
        <v>2</v>
      </c>
      <c r="V152">
        <f t="shared" ref="V152:V183" si="24">T152*U152</f>
        <v>32</v>
      </c>
      <c r="W152">
        <v>0</v>
      </c>
      <c r="X152">
        <v>6.4999999999999997E-3</v>
      </c>
      <c r="Y152">
        <v>1.0243</v>
      </c>
      <c r="Z152">
        <v>3.1199999999999999E-2</v>
      </c>
      <c r="AA152">
        <v>2.5999999999999999E-2</v>
      </c>
      <c r="AB152">
        <v>1.1999999999999999E-3</v>
      </c>
      <c r="AC152">
        <v>1.0891999999999999</v>
      </c>
      <c r="AD152">
        <f t="shared" si="21"/>
        <v>11.101726037458686</v>
      </c>
      <c r="AE152">
        <f t="shared" ref="AE152:AE183" si="25">AD152/V152</f>
        <v>0.34692893867058394</v>
      </c>
    </row>
    <row r="153" spans="1:31" x14ac:dyDescent="0.2">
      <c r="A153" t="str">
        <f t="shared" si="22"/>
        <v>p_8_t_per_p_8/files_600</v>
      </c>
      <c r="B153">
        <v>600</v>
      </c>
      <c r="C153">
        <v>50000</v>
      </c>
      <c r="D153">
        <v>8</v>
      </c>
      <c r="E153">
        <v>8</v>
      </c>
      <c r="F153">
        <v>1</v>
      </c>
      <c r="G153">
        <v>7.4999999999999997E-3</v>
      </c>
      <c r="H153">
        <v>0.85760000000000003</v>
      </c>
      <c r="I153">
        <v>2.75E-2</v>
      </c>
      <c r="J153">
        <v>1.9599999999999999E-2</v>
      </c>
      <c r="K153">
        <v>3.3E-3</v>
      </c>
      <c r="L153">
        <v>0.91559999999999997</v>
      </c>
      <c r="Q153" t="str">
        <f t="shared" si="23"/>
        <v>p_16_t_per_p_4/files_450</v>
      </c>
      <c r="R153">
        <v>450</v>
      </c>
      <c r="S153">
        <v>50000</v>
      </c>
      <c r="T153">
        <v>16</v>
      </c>
      <c r="U153">
        <v>4</v>
      </c>
      <c r="V153">
        <f t="shared" si="24"/>
        <v>64</v>
      </c>
      <c r="W153">
        <v>0</v>
      </c>
      <c r="X153">
        <v>6.6E-3</v>
      </c>
      <c r="Y153">
        <v>0.61160000000000003</v>
      </c>
      <c r="Z153">
        <v>2.0400000000000001E-2</v>
      </c>
      <c r="AA153">
        <v>2.5700000000000001E-2</v>
      </c>
      <c r="AB153">
        <v>1E-3</v>
      </c>
      <c r="AC153">
        <v>0.6653</v>
      </c>
      <c r="AD153">
        <f t="shared" si="21"/>
        <v>18.175259281527133</v>
      </c>
      <c r="AE153">
        <f t="shared" si="25"/>
        <v>0.28398842627386145</v>
      </c>
    </row>
    <row r="154" spans="1:31" x14ac:dyDescent="0.2">
      <c r="A154" t="str">
        <f t="shared" si="22"/>
        <v>p_16_t_per_p_2/files_600</v>
      </c>
      <c r="B154">
        <v>600</v>
      </c>
      <c r="C154">
        <v>50000</v>
      </c>
      <c r="D154">
        <v>16</v>
      </c>
      <c r="E154">
        <v>2</v>
      </c>
      <c r="F154">
        <v>1</v>
      </c>
      <c r="G154">
        <v>9.9000000000000008E-3</v>
      </c>
      <c r="H154">
        <v>1.6106</v>
      </c>
      <c r="I154">
        <v>0.1043</v>
      </c>
      <c r="J154">
        <v>3.5400000000000001E-2</v>
      </c>
      <c r="K154">
        <v>8.9999999999999998E-4</v>
      </c>
      <c r="L154">
        <v>1.7609999999999999</v>
      </c>
      <c r="Q154" t="str">
        <f t="shared" si="23"/>
        <v>p_1_t_per_p_1/files_600</v>
      </c>
      <c r="R154">
        <v>600</v>
      </c>
      <c r="S154">
        <v>50000</v>
      </c>
      <c r="T154">
        <v>1</v>
      </c>
      <c r="U154">
        <v>1</v>
      </c>
      <c r="V154">
        <f t="shared" si="24"/>
        <v>1</v>
      </c>
      <c r="W154">
        <v>0</v>
      </c>
      <c r="X154">
        <v>1.49E-2</v>
      </c>
      <c r="Y154">
        <v>16.9649</v>
      </c>
      <c r="Z154">
        <v>9.7999999999999997E-3</v>
      </c>
      <c r="AA154">
        <v>0</v>
      </c>
      <c r="AB154">
        <v>1.15E-2</v>
      </c>
      <c r="AC154">
        <v>17.001000000000001</v>
      </c>
      <c r="AD154">
        <f t="shared" ref="AD154:AD175" si="26">$T$71/AC154</f>
        <v>1.0254867360743485</v>
      </c>
      <c r="AE154">
        <f t="shared" si="25"/>
        <v>1.0254867360743485</v>
      </c>
    </row>
    <row r="155" spans="1:31" x14ac:dyDescent="0.2">
      <c r="A155" t="str">
        <f t="shared" si="22"/>
        <v>p_16_t_per_p_4/files_600</v>
      </c>
      <c r="B155">
        <v>600</v>
      </c>
      <c r="C155">
        <v>50000</v>
      </c>
      <c r="D155">
        <v>16</v>
      </c>
      <c r="E155">
        <v>4</v>
      </c>
      <c r="F155">
        <v>1</v>
      </c>
      <c r="G155">
        <v>8.6E-3</v>
      </c>
      <c r="H155">
        <v>0.96060000000000001</v>
      </c>
      <c r="I155">
        <v>3.61E-2</v>
      </c>
      <c r="J155">
        <v>4.0500000000000001E-2</v>
      </c>
      <c r="K155">
        <v>8.9999999999999998E-4</v>
      </c>
      <c r="L155">
        <v>1.0468999999999999</v>
      </c>
      <c r="Q155" t="str">
        <f t="shared" si="23"/>
        <v>p_1_t_per_p_2/files_600</v>
      </c>
      <c r="R155">
        <v>600</v>
      </c>
      <c r="S155">
        <v>50000</v>
      </c>
      <c r="T155">
        <v>1</v>
      </c>
      <c r="U155">
        <v>2</v>
      </c>
      <c r="V155">
        <f t="shared" si="24"/>
        <v>2</v>
      </c>
      <c r="W155">
        <v>0</v>
      </c>
      <c r="X155">
        <v>9.1000000000000004E-3</v>
      </c>
      <c r="Y155">
        <v>15.9534</v>
      </c>
      <c r="Z155">
        <v>1.9800000000000002E-2</v>
      </c>
      <c r="AA155">
        <v>0</v>
      </c>
      <c r="AB155">
        <v>1.34E-2</v>
      </c>
      <c r="AC155">
        <v>15.995799999999999</v>
      </c>
      <c r="AD155">
        <f t="shared" si="26"/>
        <v>1.0899298565873543</v>
      </c>
      <c r="AE155">
        <f t="shared" si="25"/>
        <v>0.54496492829367715</v>
      </c>
    </row>
    <row r="156" spans="1:31" x14ac:dyDescent="0.2">
      <c r="A156" t="str">
        <f t="shared" si="22"/>
        <v>p_1_t_per_p_2/files_750</v>
      </c>
      <c r="B156">
        <v>750</v>
      </c>
      <c r="C156">
        <v>50000</v>
      </c>
      <c r="D156">
        <v>1</v>
      </c>
      <c r="E156">
        <v>2</v>
      </c>
      <c r="F156">
        <v>1</v>
      </c>
      <c r="G156">
        <v>1.06E-2</v>
      </c>
      <c r="H156">
        <v>24.5808</v>
      </c>
      <c r="I156">
        <v>0.80179999999999996</v>
      </c>
      <c r="J156">
        <v>0</v>
      </c>
      <c r="K156">
        <v>1.2800000000000001E-2</v>
      </c>
      <c r="L156">
        <v>25.406099999999999</v>
      </c>
      <c r="Q156" t="str">
        <f t="shared" si="23"/>
        <v>p_1_t_per_p_4/files_600</v>
      </c>
      <c r="R156">
        <v>600</v>
      </c>
      <c r="S156">
        <v>50000</v>
      </c>
      <c r="T156">
        <v>1</v>
      </c>
      <c r="U156">
        <v>4</v>
      </c>
      <c r="V156">
        <f t="shared" si="24"/>
        <v>4</v>
      </c>
      <c r="W156">
        <v>0</v>
      </c>
      <c r="X156">
        <v>7.7999999999999996E-3</v>
      </c>
      <c r="Y156">
        <v>9.5105000000000004</v>
      </c>
      <c r="Z156">
        <v>1.9199999999999998E-2</v>
      </c>
      <c r="AA156">
        <v>0</v>
      </c>
      <c r="AB156">
        <v>1.44E-2</v>
      </c>
      <c r="AC156">
        <v>9.5518999999999998</v>
      </c>
      <c r="AD156">
        <f t="shared" si="26"/>
        <v>1.8252180194516274</v>
      </c>
      <c r="AE156">
        <f t="shared" si="25"/>
        <v>0.45630450486290686</v>
      </c>
    </row>
    <row r="157" spans="1:31" x14ac:dyDescent="0.2">
      <c r="A157" t="str">
        <f t="shared" si="22"/>
        <v>p_1_t_per_p_4/files_750</v>
      </c>
      <c r="B157">
        <v>750</v>
      </c>
      <c r="C157">
        <v>50000</v>
      </c>
      <c r="D157">
        <v>1</v>
      </c>
      <c r="E157">
        <v>4</v>
      </c>
      <c r="F157">
        <v>1</v>
      </c>
      <c r="G157">
        <v>9.5999999999999992E-3</v>
      </c>
      <c r="H157">
        <v>14.4863</v>
      </c>
      <c r="I157">
        <v>0.57020000000000004</v>
      </c>
      <c r="J157">
        <v>0</v>
      </c>
      <c r="K157">
        <v>1.7100000000000001E-2</v>
      </c>
      <c r="L157">
        <v>15.083299999999999</v>
      </c>
      <c r="Q157" t="str">
        <f t="shared" si="23"/>
        <v>p_1_t_per_p_8/files_600</v>
      </c>
      <c r="R157">
        <v>600</v>
      </c>
      <c r="S157">
        <v>50000</v>
      </c>
      <c r="T157">
        <v>1</v>
      </c>
      <c r="U157">
        <v>8</v>
      </c>
      <c r="V157">
        <f t="shared" si="24"/>
        <v>8</v>
      </c>
      <c r="W157">
        <v>0</v>
      </c>
      <c r="X157">
        <v>9.1999999999999998E-3</v>
      </c>
      <c r="Y157">
        <v>5.6772</v>
      </c>
      <c r="Z157">
        <v>2.24E-2</v>
      </c>
      <c r="AA157">
        <v>0</v>
      </c>
      <c r="AB157">
        <v>1.6199999999999999E-2</v>
      </c>
      <c r="AC157">
        <v>5.7249999999999996</v>
      </c>
      <c r="AD157">
        <f t="shared" si="26"/>
        <v>3.045292576419214</v>
      </c>
      <c r="AE157">
        <f t="shared" si="25"/>
        <v>0.38066157205240175</v>
      </c>
    </row>
    <row r="158" spans="1:31" x14ac:dyDescent="0.2">
      <c r="A158" t="str">
        <f t="shared" si="22"/>
        <v>p_1_t_per_p_8/files_750</v>
      </c>
      <c r="B158">
        <v>750</v>
      </c>
      <c r="C158">
        <v>50000</v>
      </c>
      <c r="D158">
        <v>1</v>
      </c>
      <c r="E158">
        <v>8</v>
      </c>
      <c r="F158">
        <v>1</v>
      </c>
      <c r="G158">
        <v>9.7000000000000003E-3</v>
      </c>
      <c r="H158">
        <v>8.6195000000000004</v>
      </c>
      <c r="I158">
        <v>0.24890000000000001</v>
      </c>
      <c r="J158">
        <v>0</v>
      </c>
      <c r="K158">
        <v>1.4500000000000001E-2</v>
      </c>
      <c r="L158">
        <v>8.8925999999999998</v>
      </c>
      <c r="Q158" t="str">
        <f t="shared" si="23"/>
        <v>p_1_t_per_p_16/files_600</v>
      </c>
      <c r="R158">
        <v>600</v>
      </c>
      <c r="S158">
        <v>50000</v>
      </c>
      <c r="T158">
        <v>1</v>
      </c>
      <c r="U158">
        <v>16</v>
      </c>
      <c r="V158">
        <f t="shared" si="24"/>
        <v>16</v>
      </c>
      <c r="W158">
        <v>0</v>
      </c>
      <c r="X158">
        <v>9.4000000000000004E-3</v>
      </c>
      <c r="Y158">
        <v>3.2997999999999998</v>
      </c>
      <c r="Z158">
        <v>2.5700000000000001E-2</v>
      </c>
      <c r="AA158">
        <v>0</v>
      </c>
      <c r="AB158">
        <v>1.7100000000000001E-2</v>
      </c>
      <c r="AC158">
        <v>3.3521000000000001</v>
      </c>
      <c r="AD158">
        <f t="shared" si="26"/>
        <v>5.2010083231407176</v>
      </c>
      <c r="AE158">
        <f t="shared" si="25"/>
        <v>0.32506302019629485</v>
      </c>
    </row>
    <row r="159" spans="1:31" x14ac:dyDescent="0.2">
      <c r="A159" t="str">
        <f t="shared" si="22"/>
        <v>p_1_t_per_p_16/files_750</v>
      </c>
      <c r="B159">
        <v>750</v>
      </c>
      <c r="C159">
        <v>50000</v>
      </c>
      <c r="D159">
        <v>1</v>
      </c>
      <c r="E159">
        <v>16</v>
      </c>
      <c r="F159">
        <v>1</v>
      </c>
      <c r="G159">
        <v>9.1000000000000004E-3</v>
      </c>
      <c r="H159">
        <v>4.9863</v>
      </c>
      <c r="I159">
        <v>8.9399999999999993E-2</v>
      </c>
      <c r="J159">
        <v>0</v>
      </c>
      <c r="K159">
        <v>1.47E-2</v>
      </c>
      <c r="L159">
        <v>5.0994999999999999</v>
      </c>
      <c r="Q159" t="str">
        <f t="shared" si="23"/>
        <v>p_2_t_per_p_1/files_600</v>
      </c>
      <c r="R159">
        <v>600</v>
      </c>
      <c r="S159">
        <v>50000</v>
      </c>
      <c r="T159">
        <v>2</v>
      </c>
      <c r="U159">
        <v>1</v>
      </c>
      <c r="V159">
        <f t="shared" si="24"/>
        <v>2</v>
      </c>
      <c r="W159">
        <v>0</v>
      </c>
      <c r="X159">
        <v>7.6E-3</v>
      </c>
      <c r="Y159">
        <v>8.3904999999999994</v>
      </c>
      <c r="Z159">
        <v>1.06E-2</v>
      </c>
      <c r="AA159">
        <v>2.0400000000000001E-2</v>
      </c>
      <c r="AB159">
        <v>1.6400000000000001E-2</v>
      </c>
      <c r="AC159">
        <v>8.4454999999999991</v>
      </c>
      <c r="AD159">
        <f t="shared" si="26"/>
        <v>2.0643301166301584</v>
      </c>
      <c r="AE159">
        <f t="shared" si="25"/>
        <v>1.0321650583150792</v>
      </c>
    </row>
    <row r="160" spans="1:31" x14ac:dyDescent="0.2">
      <c r="A160" t="str">
        <f t="shared" si="22"/>
        <v>p_2_t_per_p_2/files_750</v>
      </c>
      <c r="B160">
        <v>750</v>
      </c>
      <c r="C160">
        <v>50000</v>
      </c>
      <c r="D160">
        <v>2</v>
      </c>
      <c r="E160">
        <v>2</v>
      </c>
      <c r="F160">
        <v>1</v>
      </c>
      <c r="G160">
        <v>9.7000000000000003E-3</v>
      </c>
      <c r="H160">
        <v>12.555</v>
      </c>
      <c r="I160">
        <v>0.4798</v>
      </c>
      <c r="J160">
        <v>6.2899999999999998E-2</v>
      </c>
      <c r="K160">
        <v>1.5299999999999999E-2</v>
      </c>
      <c r="L160">
        <v>13.1227</v>
      </c>
      <c r="Q160" t="str">
        <f t="shared" si="23"/>
        <v>p_2_t_per_p_2/files_600</v>
      </c>
      <c r="R160">
        <v>600</v>
      </c>
      <c r="S160">
        <v>50000</v>
      </c>
      <c r="T160">
        <v>2</v>
      </c>
      <c r="U160">
        <v>2</v>
      </c>
      <c r="V160">
        <f t="shared" si="24"/>
        <v>4</v>
      </c>
      <c r="W160">
        <v>0</v>
      </c>
      <c r="X160">
        <v>8.2000000000000007E-3</v>
      </c>
      <c r="Y160">
        <v>8.6281999999999996</v>
      </c>
      <c r="Z160">
        <v>2.8299999999999999E-2</v>
      </c>
      <c r="AA160">
        <v>1.7000000000000001E-2</v>
      </c>
      <c r="AB160">
        <v>1.61E-2</v>
      </c>
      <c r="AC160">
        <v>8.6979000000000006</v>
      </c>
      <c r="AD160">
        <f t="shared" si="26"/>
        <v>2.0044263557870288</v>
      </c>
      <c r="AE160">
        <f t="shared" si="25"/>
        <v>0.50110658894675719</v>
      </c>
    </row>
    <row r="161" spans="1:31" x14ac:dyDescent="0.2">
      <c r="A161" t="str">
        <f t="shared" si="22"/>
        <v>p_2_t_per_p_4/files_750</v>
      </c>
      <c r="B161">
        <v>750</v>
      </c>
      <c r="C161">
        <v>50000</v>
      </c>
      <c r="D161">
        <v>2</v>
      </c>
      <c r="E161">
        <v>4</v>
      </c>
      <c r="F161">
        <v>1</v>
      </c>
      <c r="G161">
        <v>9.2999999999999992E-3</v>
      </c>
      <c r="H161">
        <v>7.9442000000000004</v>
      </c>
      <c r="I161">
        <v>0.21859999999999999</v>
      </c>
      <c r="J161">
        <v>1.5900000000000001E-2</v>
      </c>
      <c r="K161">
        <v>1.5900000000000001E-2</v>
      </c>
      <c r="L161">
        <v>8.2037999999999993</v>
      </c>
      <c r="Q161" t="str">
        <f t="shared" si="23"/>
        <v>p_2_t_per_p_4/files_600</v>
      </c>
      <c r="R161">
        <v>600</v>
      </c>
      <c r="S161">
        <v>50000</v>
      </c>
      <c r="T161">
        <v>2</v>
      </c>
      <c r="U161">
        <v>4</v>
      </c>
      <c r="V161">
        <f t="shared" si="24"/>
        <v>8</v>
      </c>
      <c r="W161">
        <v>0</v>
      </c>
      <c r="X161">
        <v>9.2999999999999992E-3</v>
      </c>
      <c r="Y161">
        <v>4.8615000000000004</v>
      </c>
      <c r="Z161">
        <v>2.3400000000000001E-2</v>
      </c>
      <c r="AA161">
        <v>2.8199999999999999E-2</v>
      </c>
      <c r="AB161">
        <v>1.5599999999999999E-2</v>
      </c>
      <c r="AC161">
        <v>4.9379999999999997</v>
      </c>
      <c r="AD161">
        <f t="shared" si="26"/>
        <v>3.5306399351964362</v>
      </c>
      <c r="AE161">
        <f t="shared" si="25"/>
        <v>0.44132999189955452</v>
      </c>
    </row>
    <row r="162" spans="1:31" x14ac:dyDescent="0.2">
      <c r="A162" t="str">
        <f t="shared" si="22"/>
        <v>p_2_t_per_p_8/files_750</v>
      </c>
      <c r="B162">
        <v>750</v>
      </c>
      <c r="C162">
        <v>50000</v>
      </c>
      <c r="D162">
        <v>2</v>
      </c>
      <c r="E162">
        <v>8</v>
      </c>
      <c r="F162">
        <v>1</v>
      </c>
      <c r="G162">
        <v>9.1999999999999998E-3</v>
      </c>
      <c r="H162">
        <v>4.6154000000000002</v>
      </c>
      <c r="I162">
        <v>0.14069999999999999</v>
      </c>
      <c r="J162">
        <v>1.6E-2</v>
      </c>
      <c r="K162">
        <v>1.7100000000000001E-2</v>
      </c>
      <c r="L162">
        <v>4.7983000000000002</v>
      </c>
      <c r="Q162" t="str">
        <f t="shared" si="23"/>
        <v>p_2_t_per_p_8/files_600</v>
      </c>
      <c r="R162">
        <v>600</v>
      </c>
      <c r="S162">
        <v>50000</v>
      </c>
      <c r="T162">
        <v>2</v>
      </c>
      <c r="U162">
        <v>8</v>
      </c>
      <c r="V162">
        <f t="shared" si="24"/>
        <v>16</v>
      </c>
      <c r="W162">
        <v>0</v>
      </c>
      <c r="X162">
        <v>9.7000000000000003E-3</v>
      </c>
      <c r="Y162">
        <v>2.8132999999999999</v>
      </c>
      <c r="Z162">
        <v>2.3E-2</v>
      </c>
      <c r="AA162">
        <v>2.3900000000000001E-2</v>
      </c>
      <c r="AB162">
        <v>6.8999999999999999E-3</v>
      </c>
      <c r="AC162">
        <v>2.8769</v>
      </c>
      <c r="AD162">
        <f t="shared" si="26"/>
        <v>6.060099412562133</v>
      </c>
      <c r="AE162">
        <f t="shared" si="25"/>
        <v>0.37875621328513331</v>
      </c>
    </row>
    <row r="163" spans="1:31" x14ac:dyDescent="0.2">
      <c r="A163" t="str">
        <f t="shared" si="22"/>
        <v>p_2_t_per_p_16/files_750</v>
      </c>
      <c r="B163">
        <v>750</v>
      </c>
      <c r="C163">
        <v>50000</v>
      </c>
      <c r="D163">
        <v>2</v>
      </c>
      <c r="E163">
        <v>16</v>
      </c>
      <c r="F163">
        <v>1</v>
      </c>
      <c r="G163">
        <v>9.2999999999999992E-3</v>
      </c>
      <c r="H163">
        <v>2.6339000000000001</v>
      </c>
      <c r="I163">
        <v>7.6499999999999999E-2</v>
      </c>
      <c r="J163">
        <v>1.67E-2</v>
      </c>
      <c r="K163">
        <v>0.02</v>
      </c>
      <c r="L163">
        <v>2.7563</v>
      </c>
      <c r="Q163" t="str">
        <f t="shared" si="23"/>
        <v>p_2_t_per_p_16/files_600</v>
      </c>
      <c r="R163">
        <v>600</v>
      </c>
      <c r="S163">
        <v>50000</v>
      </c>
      <c r="T163">
        <v>2</v>
      </c>
      <c r="U163">
        <v>16</v>
      </c>
      <c r="V163">
        <f t="shared" si="24"/>
        <v>32</v>
      </c>
      <c r="W163">
        <v>0</v>
      </c>
      <c r="X163">
        <v>7.9000000000000008E-3</v>
      </c>
      <c r="Y163">
        <v>1.7657</v>
      </c>
      <c r="Z163">
        <v>2.2100000000000002E-2</v>
      </c>
      <c r="AA163">
        <v>1.3100000000000001E-2</v>
      </c>
      <c r="AB163">
        <v>7.1999999999999998E-3</v>
      </c>
      <c r="AC163">
        <v>1.8161</v>
      </c>
      <c r="AD163">
        <f t="shared" si="26"/>
        <v>9.5998568360773078</v>
      </c>
      <c r="AE163">
        <f t="shared" si="25"/>
        <v>0.29999552612741587</v>
      </c>
    </row>
    <row r="164" spans="1:31" x14ac:dyDescent="0.2">
      <c r="A164" t="str">
        <f t="shared" si="22"/>
        <v>p_4_t_per_p_2/files_750</v>
      </c>
      <c r="B164">
        <v>750</v>
      </c>
      <c r="C164">
        <v>50000</v>
      </c>
      <c r="D164">
        <v>4</v>
      </c>
      <c r="E164">
        <v>2</v>
      </c>
      <c r="F164">
        <v>1</v>
      </c>
      <c r="G164">
        <v>9.4000000000000004E-3</v>
      </c>
      <c r="H164">
        <v>6.3055000000000003</v>
      </c>
      <c r="I164">
        <v>0.24</v>
      </c>
      <c r="J164">
        <v>7.9899999999999999E-2</v>
      </c>
      <c r="K164">
        <v>7.7000000000000002E-3</v>
      </c>
      <c r="L164">
        <v>6.6425000000000001</v>
      </c>
      <c r="Q164" t="str">
        <f t="shared" si="23"/>
        <v>p_4_t_per_p_1/files_600</v>
      </c>
      <c r="R164">
        <v>600</v>
      </c>
      <c r="S164">
        <v>50000</v>
      </c>
      <c r="T164">
        <v>4</v>
      </c>
      <c r="U164">
        <v>1</v>
      </c>
      <c r="V164">
        <f t="shared" si="24"/>
        <v>4</v>
      </c>
      <c r="W164">
        <v>0</v>
      </c>
      <c r="X164">
        <v>9.1000000000000004E-3</v>
      </c>
      <c r="Y164">
        <v>4.8680000000000003</v>
      </c>
      <c r="Z164">
        <v>1.26E-2</v>
      </c>
      <c r="AA164">
        <v>2.3E-2</v>
      </c>
      <c r="AB164">
        <v>8.5000000000000006E-3</v>
      </c>
      <c r="AC164">
        <v>4.9212999999999996</v>
      </c>
      <c r="AD164">
        <f t="shared" si="26"/>
        <v>3.5426208522138465</v>
      </c>
      <c r="AE164">
        <f t="shared" si="25"/>
        <v>0.88565521305346162</v>
      </c>
    </row>
    <row r="165" spans="1:31" x14ac:dyDescent="0.2">
      <c r="A165" t="str">
        <f t="shared" si="22"/>
        <v>p_4_t_per_p_4/files_750</v>
      </c>
      <c r="B165">
        <v>750</v>
      </c>
      <c r="C165">
        <v>50000</v>
      </c>
      <c r="D165">
        <v>4</v>
      </c>
      <c r="E165">
        <v>4</v>
      </c>
      <c r="F165">
        <v>1</v>
      </c>
      <c r="G165">
        <v>9.5999999999999992E-3</v>
      </c>
      <c r="H165">
        <v>3.9235000000000002</v>
      </c>
      <c r="I165">
        <v>0.11749999999999999</v>
      </c>
      <c r="J165">
        <v>4.0500000000000001E-2</v>
      </c>
      <c r="K165">
        <v>3.3E-3</v>
      </c>
      <c r="L165">
        <v>4.0944000000000003</v>
      </c>
      <c r="Q165" t="str">
        <f t="shared" si="23"/>
        <v>p_4_t_per_p_2/files_600</v>
      </c>
      <c r="R165">
        <v>600</v>
      </c>
      <c r="S165">
        <v>50000</v>
      </c>
      <c r="T165">
        <v>4</v>
      </c>
      <c r="U165">
        <v>2</v>
      </c>
      <c r="V165">
        <f t="shared" si="24"/>
        <v>8</v>
      </c>
      <c r="W165">
        <v>0</v>
      </c>
      <c r="X165">
        <v>7.7999999999999996E-3</v>
      </c>
      <c r="Y165">
        <v>3.8254999999999999</v>
      </c>
      <c r="Z165">
        <v>1.9400000000000001E-2</v>
      </c>
      <c r="AA165">
        <v>2.8199999999999999E-2</v>
      </c>
      <c r="AB165">
        <v>8.5000000000000006E-3</v>
      </c>
      <c r="AC165">
        <v>3.8894000000000002</v>
      </c>
      <c r="AD165">
        <f t="shared" si="26"/>
        <v>4.4825165835347356</v>
      </c>
      <c r="AE165">
        <f t="shared" si="25"/>
        <v>0.56031457294184195</v>
      </c>
    </row>
    <row r="166" spans="1:31" x14ac:dyDescent="0.2">
      <c r="A166" t="str">
        <f t="shared" si="22"/>
        <v>p_4_t_per_p_8/files_750</v>
      </c>
      <c r="B166">
        <v>750</v>
      </c>
      <c r="C166">
        <v>50000</v>
      </c>
      <c r="D166">
        <v>4</v>
      </c>
      <c r="E166">
        <v>8</v>
      </c>
      <c r="F166">
        <v>1</v>
      </c>
      <c r="G166">
        <v>9.2999999999999992E-3</v>
      </c>
      <c r="H166">
        <v>2.2423000000000002</v>
      </c>
      <c r="I166">
        <v>0.1106</v>
      </c>
      <c r="J166">
        <v>1.7299999999999999E-2</v>
      </c>
      <c r="K166">
        <v>3.5999999999999999E-3</v>
      </c>
      <c r="L166">
        <v>2.3831000000000002</v>
      </c>
      <c r="Q166" t="str">
        <f t="shared" si="23"/>
        <v>p_4_t_per_p_4/files_600</v>
      </c>
      <c r="R166">
        <v>600</v>
      </c>
      <c r="S166">
        <v>50000</v>
      </c>
      <c r="T166">
        <v>4</v>
      </c>
      <c r="U166">
        <v>4</v>
      </c>
      <c r="V166">
        <f t="shared" si="24"/>
        <v>16</v>
      </c>
      <c r="W166">
        <v>0</v>
      </c>
      <c r="X166">
        <v>1.44E-2</v>
      </c>
      <c r="Y166">
        <v>2.4834999999999998</v>
      </c>
      <c r="Z166">
        <v>2.29E-2</v>
      </c>
      <c r="AA166">
        <v>2.7799999999999998E-2</v>
      </c>
      <c r="AB166">
        <v>7.7000000000000002E-3</v>
      </c>
      <c r="AC166">
        <v>2.5562</v>
      </c>
      <c r="AD166">
        <f t="shared" si="26"/>
        <v>6.8203974649870904</v>
      </c>
      <c r="AE166">
        <f t="shared" si="25"/>
        <v>0.42627484156169315</v>
      </c>
    </row>
    <row r="167" spans="1:31" x14ac:dyDescent="0.2">
      <c r="A167" t="str">
        <f t="shared" si="22"/>
        <v>p_4_t_per_p_16/files_750</v>
      </c>
      <c r="B167">
        <v>750</v>
      </c>
      <c r="C167">
        <v>50000</v>
      </c>
      <c r="D167">
        <v>4</v>
      </c>
      <c r="E167">
        <v>16</v>
      </c>
      <c r="F167">
        <v>1</v>
      </c>
      <c r="G167">
        <v>9.4000000000000004E-3</v>
      </c>
      <c r="H167">
        <v>1.3572</v>
      </c>
      <c r="I167">
        <v>6.3200000000000006E-2</v>
      </c>
      <c r="J167">
        <v>3.0599999999999999E-2</v>
      </c>
      <c r="K167">
        <v>7.7999999999999996E-3</v>
      </c>
      <c r="L167">
        <v>1.4681999999999999</v>
      </c>
      <c r="Q167" t="str">
        <f t="shared" si="23"/>
        <v>p_4_t_per_p_8/files_600</v>
      </c>
      <c r="R167">
        <v>600</v>
      </c>
      <c r="S167">
        <v>50000</v>
      </c>
      <c r="T167">
        <v>4</v>
      </c>
      <c r="U167">
        <v>8</v>
      </c>
      <c r="V167">
        <f t="shared" si="24"/>
        <v>32</v>
      </c>
      <c r="W167">
        <v>0</v>
      </c>
      <c r="X167">
        <v>8.3999999999999995E-3</v>
      </c>
      <c r="Y167">
        <v>1.4857</v>
      </c>
      <c r="Z167">
        <v>2.1399999999999999E-2</v>
      </c>
      <c r="AA167">
        <v>3.4700000000000002E-2</v>
      </c>
      <c r="AB167">
        <v>7.9000000000000008E-3</v>
      </c>
      <c r="AC167">
        <v>1.5581</v>
      </c>
      <c r="AD167">
        <f t="shared" si="26"/>
        <v>11.1894615236506</v>
      </c>
      <c r="AE167">
        <f t="shared" si="25"/>
        <v>0.34967067261408125</v>
      </c>
    </row>
    <row r="168" spans="1:31" x14ac:dyDescent="0.2">
      <c r="A168" t="str">
        <f t="shared" si="22"/>
        <v>p_8_t_per_p_2/files_750</v>
      </c>
      <c r="B168">
        <v>750</v>
      </c>
      <c r="C168">
        <v>50000</v>
      </c>
      <c r="D168">
        <v>8</v>
      </c>
      <c r="E168">
        <v>2</v>
      </c>
      <c r="F168">
        <v>1</v>
      </c>
      <c r="G168">
        <v>9.2999999999999992E-3</v>
      </c>
      <c r="H168">
        <v>2.8384</v>
      </c>
      <c r="I168">
        <v>0.1186</v>
      </c>
      <c r="J168">
        <v>3.0099999999999998E-2</v>
      </c>
      <c r="K168">
        <v>3.5999999999999999E-3</v>
      </c>
      <c r="L168">
        <v>3</v>
      </c>
      <c r="Q168" t="str">
        <f t="shared" si="23"/>
        <v>p_4_t_per_p_16/files_600</v>
      </c>
      <c r="R168">
        <v>600</v>
      </c>
      <c r="S168">
        <v>50000</v>
      </c>
      <c r="T168">
        <v>4</v>
      </c>
      <c r="U168">
        <v>16</v>
      </c>
      <c r="V168">
        <f t="shared" si="24"/>
        <v>64</v>
      </c>
      <c r="W168">
        <v>0</v>
      </c>
      <c r="X168">
        <v>8.6E-3</v>
      </c>
      <c r="Y168">
        <v>0.95430000000000004</v>
      </c>
      <c r="Z168">
        <v>4.36E-2</v>
      </c>
      <c r="AA168">
        <v>6.8099999999999994E-2</v>
      </c>
      <c r="AB168">
        <v>8.8000000000000005E-3</v>
      </c>
      <c r="AC168">
        <v>1.0833999999999999</v>
      </c>
      <c r="AD168">
        <f t="shared" si="26"/>
        <v>16.092209710171684</v>
      </c>
      <c r="AE168">
        <f t="shared" si="25"/>
        <v>0.25144077672143256</v>
      </c>
    </row>
    <row r="169" spans="1:31" x14ac:dyDescent="0.2">
      <c r="A169" t="str">
        <f t="shared" si="22"/>
        <v>p_8_t_per_p_4/files_750</v>
      </c>
      <c r="B169">
        <v>750</v>
      </c>
      <c r="C169">
        <v>50000</v>
      </c>
      <c r="D169">
        <v>8</v>
      </c>
      <c r="E169">
        <v>4</v>
      </c>
      <c r="F169">
        <v>1</v>
      </c>
      <c r="G169">
        <v>9.1000000000000004E-3</v>
      </c>
      <c r="H169">
        <v>1.7725</v>
      </c>
      <c r="I169">
        <v>5.3699999999999998E-2</v>
      </c>
      <c r="J169">
        <v>2.3900000000000001E-2</v>
      </c>
      <c r="K169">
        <v>3.5999999999999999E-3</v>
      </c>
      <c r="L169">
        <v>1.8627</v>
      </c>
      <c r="Q169" t="str">
        <f t="shared" si="23"/>
        <v>p_8_t_per_p_1/files_600</v>
      </c>
      <c r="R169">
        <v>600</v>
      </c>
      <c r="S169">
        <v>50000</v>
      </c>
      <c r="T169">
        <v>8</v>
      </c>
      <c r="U169">
        <v>1</v>
      </c>
      <c r="V169">
        <f t="shared" si="24"/>
        <v>8</v>
      </c>
      <c r="W169">
        <v>0</v>
      </c>
      <c r="X169">
        <v>1.0999999999999999E-2</v>
      </c>
      <c r="Y169">
        <v>2.3847</v>
      </c>
      <c r="Z169">
        <v>1.1599999999999999E-2</v>
      </c>
      <c r="AA169">
        <v>1.9199999999999998E-2</v>
      </c>
      <c r="AB169">
        <v>1.4E-3</v>
      </c>
      <c r="AC169">
        <v>2.4279999999999999</v>
      </c>
      <c r="AD169">
        <f t="shared" si="26"/>
        <v>7.1805189456342671</v>
      </c>
      <c r="AE169">
        <f t="shared" si="25"/>
        <v>0.89756486820428338</v>
      </c>
    </row>
    <row r="170" spans="1:31" x14ac:dyDescent="0.2">
      <c r="A170" t="str">
        <f t="shared" si="22"/>
        <v>p_8_t_per_p_8/files_750</v>
      </c>
      <c r="B170">
        <v>750</v>
      </c>
      <c r="C170">
        <v>50000</v>
      </c>
      <c r="D170">
        <v>8</v>
      </c>
      <c r="E170">
        <v>8</v>
      </c>
      <c r="F170">
        <v>1</v>
      </c>
      <c r="G170">
        <v>9.1000000000000004E-3</v>
      </c>
      <c r="H170">
        <v>0.96960000000000002</v>
      </c>
      <c r="I170">
        <v>5.5E-2</v>
      </c>
      <c r="J170">
        <v>2.6100000000000002E-2</v>
      </c>
      <c r="K170">
        <v>3.5999999999999999E-3</v>
      </c>
      <c r="L170">
        <v>1.0634999999999999</v>
      </c>
      <c r="Q170" t="str">
        <f t="shared" si="23"/>
        <v>p_8_t_per_p_2/files_600</v>
      </c>
      <c r="R170">
        <v>600</v>
      </c>
      <c r="S170">
        <v>50000</v>
      </c>
      <c r="T170">
        <v>8</v>
      </c>
      <c r="U170">
        <v>2</v>
      </c>
      <c r="V170">
        <f t="shared" si="24"/>
        <v>16</v>
      </c>
      <c r="W170">
        <v>0</v>
      </c>
      <c r="X170">
        <v>8.0999999999999996E-3</v>
      </c>
      <c r="Y170">
        <v>1.5467</v>
      </c>
      <c r="Z170">
        <v>1.8100000000000002E-2</v>
      </c>
      <c r="AA170">
        <v>2.1499999999999998E-2</v>
      </c>
      <c r="AB170">
        <v>1.9E-3</v>
      </c>
      <c r="AC170">
        <v>1.5962000000000001</v>
      </c>
      <c r="AD170">
        <f t="shared" si="26"/>
        <v>10.922378148101741</v>
      </c>
      <c r="AE170">
        <f t="shared" si="25"/>
        <v>0.6826486342563588</v>
      </c>
    </row>
    <row r="171" spans="1:31" x14ac:dyDescent="0.2">
      <c r="A171" t="str">
        <f t="shared" si="22"/>
        <v>p_16_t_per_p_2/files_750</v>
      </c>
      <c r="B171">
        <v>750</v>
      </c>
      <c r="C171">
        <v>50000</v>
      </c>
      <c r="D171">
        <v>16</v>
      </c>
      <c r="E171">
        <v>2</v>
      </c>
      <c r="F171">
        <v>1</v>
      </c>
      <c r="G171">
        <v>9.1000000000000004E-3</v>
      </c>
      <c r="H171">
        <v>1.8387</v>
      </c>
      <c r="I171">
        <v>9.4200000000000006E-2</v>
      </c>
      <c r="J171">
        <v>4.3499999999999997E-2</v>
      </c>
      <c r="K171">
        <v>8.9999999999999998E-4</v>
      </c>
      <c r="L171">
        <v>1.9863</v>
      </c>
      <c r="Q171" t="str">
        <f t="shared" si="23"/>
        <v>p_8_t_per_p_4/files_600</v>
      </c>
      <c r="R171">
        <v>600</v>
      </c>
      <c r="S171">
        <v>50000</v>
      </c>
      <c r="T171">
        <v>8</v>
      </c>
      <c r="U171">
        <v>4</v>
      </c>
      <c r="V171">
        <f t="shared" si="24"/>
        <v>32</v>
      </c>
      <c r="W171">
        <v>0</v>
      </c>
      <c r="X171">
        <v>8.2000000000000007E-3</v>
      </c>
      <c r="Y171">
        <v>0.97160000000000002</v>
      </c>
      <c r="Z171">
        <v>1.9900000000000001E-2</v>
      </c>
      <c r="AA171">
        <v>2.5000000000000001E-2</v>
      </c>
      <c r="AB171">
        <v>3.8E-3</v>
      </c>
      <c r="AC171">
        <v>1.0284</v>
      </c>
      <c r="AD171">
        <f t="shared" si="26"/>
        <v>16.95283936211591</v>
      </c>
      <c r="AE171">
        <f t="shared" si="25"/>
        <v>0.52977623006612218</v>
      </c>
    </row>
    <row r="172" spans="1:31" x14ac:dyDescent="0.2">
      <c r="A172" t="str">
        <f t="shared" si="22"/>
        <v>p_16_t_per_p_4/files_750</v>
      </c>
      <c r="B172">
        <v>750</v>
      </c>
      <c r="C172">
        <v>50000</v>
      </c>
      <c r="D172">
        <v>16</v>
      </c>
      <c r="E172">
        <v>4</v>
      </c>
      <c r="F172">
        <v>1</v>
      </c>
      <c r="G172">
        <v>7.1000000000000004E-3</v>
      </c>
      <c r="H172">
        <v>1.3041</v>
      </c>
      <c r="I172">
        <v>0.18260000000000001</v>
      </c>
      <c r="J172">
        <v>2.6800000000000001E-2</v>
      </c>
      <c r="K172">
        <v>8.0000000000000004E-4</v>
      </c>
      <c r="L172">
        <v>1.5213000000000001</v>
      </c>
      <c r="Q172" t="str">
        <f t="shared" si="23"/>
        <v>p_8_t_per_p_8/files_600</v>
      </c>
      <c r="R172">
        <v>600</v>
      </c>
      <c r="S172">
        <v>50000</v>
      </c>
      <c r="T172">
        <v>8</v>
      </c>
      <c r="U172">
        <v>8</v>
      </c>
      <c r="V172">
        <f t="shared" si="24"/>
        <v>64</v>
      </c>
      <c r="W172">
        <v>0</v>
      </c>
      <c r="X172">
        <v>8.9999999999999993E-3</v>
      </c>
      <c r="Y172">
        <v>0.64659999999999995</v>
      </c>
      <c r="Z172">
        <v>1.2699999999999999E-2</v>
      </c>
      <c r="AA172">
        <v>1.6E-2</v>
      </c>
      <c r="AB172">
        <v>1.8E-3</v>
      </c>
      <c r="AC172">
        <v>0.68610000000000004</v>
      </c>
      <c r="AD172">
        <f t="shared" si="26"/>
        <v>25.410727299227517</v>
      </c>
      <c r="AE172">
        <f t="shared" si="25"/>
        <v>0.39704261405042995</v>
      </c>
    </row>
    <row r="173" spans="1:31" x14ac:dyDescent="0.2">
      <c r="Q173" t="str">
        <f t="shared" si="23"/>
        <v>p_16_t_per_p_1/files_600</v>
      </c>
      <c r="R173">
        <v>600</v>
      </c>
      <c r="S173">
        <v>50000</v>
      </c>
      <c r="T173">
        <v>16</v>
      </c>
      <c r="U173">
        <v>1</v>
      </c>
      <c r="V173">
        <f t="shared" si="24"/>
        <v>16</v>
      </c>
      <c r="W173">
        <v>0</v>
      </c>
      <c r="X173">
        <v>9.1999999999999998E-3</v>
      </c>
      <c r="Y173">
        <v>1.5548</v>
      </c>
      <c r="Z173">
        <v>1.6E-2</v>
      </c>
      <c r="AA173">
        <v>3.0099999999999998E-2</v>
      </c>
      <c r="AB173">
        <v>1E-3</v>
      </c>
      <c r="AC173">
        <v>1.6111</v>
      </c>
      <c r="AD173">
        <f t="shared" si="26"/>
        <v>10.821364285270933</v>
      </c>
      <c r="AE173">
        <f t="shared" si="25"/>
        <v>0.67633526782943332</v>
      </c>
    </row>
    <row r="174" spans="1:31" x14ac:dyDescent="0.2">
      <c r="Q174" t="str">
        <f t="shared" si="23"/>
        <v>p_16_t_per_p_2/files_600</v>
      </c>
      <c r="R174">
        <v>600</v>
      </c>
      <c r="S174">
        <v>50000</v>
      </c>
      <c r="T174">
        <v>16</v>
      </c>
      <c r="U174">
        <v>2</v>
      </c>
      <c r="V174">
        <f t="shared" si="24"/>
        <v>32</v>
      </c>
      <c r="W174">
        <v>0</v>
      </c>
      <c r="X174">
        <v>8.2000000000000007E-3</v>
      </c>
      <c r="Y174">
        <v>1.3264</v>
      </c>
      <c r="Z174">
        <v>4.0500000000000001E-2</v>
      </c>
      <c r="AA174">
        <v>3.27E-2</v>
      </c>
      <c r="AB174">
        <v>8.9999999999999998E-4</v>
      </c>
      <c r="AC174">
        <v>1.4085000000000001</v>
      </c>
      <c r="AD174">
        <f t="shared" si="26"/>
        <v>12.377919772807951</v>
      </c>
      <c r="AE174">
        <f t="shared" si="25"/>
        <v>0.38680999290024848</v>
      </c>
    </row>
    <row r="175" spans="1:31" x14ac:dyDescent="0.2">
      <c r="Q175" t="str">
        <f t="shared" si="23"/>
        <v>p_16_t_per_p_4/files_600</v>
      </c>
      <c r="R175">
        <v>600</v>
      </c>
      <c r="S175">
        <v>50000</v>
      </c>
      <c r="T175">
        <v>16</v>
      </c>
      <c r="U175">
        <v>4</v>
      </c>
      <c r="V175">
        <f t="shared" si="24"/>
        <v>64</v>
      </c>
      <c r="W175">
        <v>0</v>
      </c>
      <c r="X175">
        <v>8.6999999999999994E-3</v>
      </c>
      <c r="Y175">
        <v>0.77039999999999997</v>
      </c>
      <c r="Z175">
        <v>2.1100000000000001E-2</v>
      </c>
      <c r="AA175">
        <v>2.9000000000000001E-2</v>
      </c>
      <c r="AB175">
        <v>1E-3</v>
      </c>
      <c r="AC175">
        <v>0.83020000000000005</v>
      </c>
      <c r="AD175">
        <f t="shared" si="26"/>
        <v>21.000120452902912</v>
      </c>
      <c r="AE175">
        <f t="shared" si="25"/>
        <v>0.32812688207660801</v>
      </c>
    </row>
    <row r="176" spans="1:31" x14ac:dyDescent="0.2">
      <c r="Q176" t="str">
        <f t="shared" si="23"/>
        <v>p_1_t_per_p_1/files_750</v>
      </c>
      <c r="R176">
        <v>750</v>
      </c>
      <c r="S176">
        <v>50000</v>
      </c>
      <c r="T176">
        <v>1</v>
      </c>
      <c r="U176">
        <v>1</v>
      </c>
      <c r="V176">
        <f t="shared" si="24"/>
        <v>1</v>
      </c>
      <c r="W176">
        <v>0</v>
      </c>
      <c r="X176">
        <v>7.6E-3</v>
      </c>
      <c r="Y176">
        <v>21.4908</v>
      </c>
      <c r="Z176">
        <v>1.03E-2</v>
      </c>
      <c r="AA176">
        <v>0</v>
      </c>
      <c r="AB176">
        <v>1.17E-2</v>
      </c>
      <c r="AC176">
        <v>21.520399999999999</v>
      </c>
      <c r="AD176">
        <f t="shared" ref="AD176:AD197" si="27">$T$72/AC176</f>
        <v>0.94440623780227151</v>
      </c>
      <c r="AE176">
        <f t="shared" si="25"/>
        <v>0.94440623780227151</v>
      </c>
    </row>
    <row r="177" spans="17:31" x14ac:dyDescent="0.2">
      <c r="Q177" t="str">
        <f t="shared" si="23"/>
        <v>p_1_t_per_p_2/files_750</v>
      </c>
      <c r="R177">
        <v>750</v>
      </c>
      <c r="S177">
        <v>50000</v>
      </c>
      <c r="T177">
        <v>1</v>
      </c>
      <c r="U177">
        <v>2</v>
      </c>
      <c r="V177">
        <f t="shared" si="24"/>
        <v>2</v>
      </c>
      <c r="W177">
        <v>0</v>
      </c>
      <c r="X177">
        <v>9.7000000000000003E-3</v>
      </c>
      <c r="Y177">
        <v>20.835899999999999</v>
      </c>
      <c r="Z177">
        <v>1.89E-2</v>
      </c>
      <c r="AA177">
        <v>0</v>
      </c>
      <c r="AB177">
        <v>1.35E-2</v>
      </c>
      <c r="AC177">
        <v>20.8782</v>
      </c>
      <c r="AD177">
        <f t="shared" si="27"/>
        <v>0.97345556609286255</v>
      </c>
      <c r="AE177">
        <f t="shared" si="25"/>
        <v>0.48672778304643127</v>
      </c>
    </row>
    <row r="178" spans="17:31" x14ac:dyDescent="0.2">
      <c r="Q178" t="str">
        <f t="shared" si="23"/>
        <v>p_1_t_per_p_4/files_750</v>
      </c>
      <c r="R178">
        <v>750</v>
      </c>
      <c r="S178">
        <v>50000</v>
      </c>
      <c r="T178">
        <v>1</v>
      </c>
      <c r="U178">
        <v>4</v>
      </c>
      <c r="V178">
        <f t="shared" si="24"/>
        <v>4</v>
      </c>
      <c r="W178">
        <v>0</v>
      </c>
      <c r="X178">
        <v>9.4999999999999998E-3</v>
      </c>
      <c r="Y178">
        <v>12.0722</v>
      </c>
      <c r="Z178">
        <v>1.9599999999999999E-2</v>
      </c>
      <c r="AA178">
        <v>0</v>
      </c>
      <c r="AB178">
        <v>1.4500000000000001E-2</v>
      </c>
      <c r="AC178">
        <v>12.1159</v>
      </c>
      <c r="AD178">
        <f t="shared" si="27"/>
        <v>1.6774651491015939</v>
      </c>
      <c r="AE178">
        <f t="shared" si="25"/>
        <v>0.41936628727539849</v>
      </c>
    </row>
    <row r="179" spans="17:31" x14ac:dyDescent="0.2">
      <c r="Q179" t="str">
        <f t="shared" si="23"/>
        <v>p_1_t_per_p_8/files_750</v>
      </c>
      <c r="R179">
        <v>750</v>
      </c>
      <c r="S179">
        <v>50000</v>
      </c>
      <c r="T179">
        <v>1</v>
      </c>
      <c r="U179">
        <v>8</v>
      </c>
      <c r="V179">
        <f t="shared" si="24"/>
        <v>8</v>
      </c>
      <c r="W179">
        <v>0</v>
      </c>
      <c r="X179">
        <v>7.7999999999999996E-3</v>
      </c>
      <c r="Y179">
        <v>7.1266999999999996</v>
      </c>
      <c r="Z179">
        <v>2.6800000000000001E-2</v>
      </c>
      <c r="AA179">
        <v>0</v>
      </c>
      <c r="AB179">
        <v>1.61E-2</v>
      </c>
      <c r="AC179">
        <v>7.1773999999999996</v>
      </c>
      <c r="AD179">
        <f t="shared" si="27"/>
        <v>2.8316660629197208</v>
      </c>
      <c r="AE179">
        <f t="shared" si="25"/>
        <v>0.3539582578649651</v>
      </c>
    </row>
    <row r="180" spans="17:31" x14ac:dyDescent="0.2">
      <c r="Q180" t="str">
        <f t="shared" si="23"/>
        <v>p_1_t_per_p_16/files_750</v>
      </c>
      <c r="R180">
        <v>750</v>
      </c>
      <c r="S180">
        <v>50000</v>
      </c>
      <c r="T180">
        <v>1</v>
      </c>
      <c r="U180">
        <v>16</v>
      </c>
      <c r="V180">
        <f t="shared" si="24"/>
        <v>16</v>
      </c>
      <c r="W180">
        <v>0</v>
      </c>
      <c r="X180">
        <v>7.6E-3</v>
      </c>
      <c r="Y180">
        <v>4.1665999999999999</v>
      </c>
      <c r="Z180">
        <v>3.2099999999999997E-2</v>
      </c>
      <c r="AA180">
        <v>0</v>
      </c>
      <c r="AB180">
        <v>1.7399999999999999E-2</v>
      </c>
      <c r="AC180">
        <v>4.2237</v>
      </c>
      <c r="AD180">
        <f t="shared" si="27"/>
        <v>4.8118947841939539</v>
      </c>
      <c r="AE180">
        <f t="shared" si="25"/>
        <v>0.30074342401212212</v>
      </c>
    </row>
    <row r="181" spans="17:31" x14ac:dyDescent="0.2">
      <c r="Q181" t="str">
        <f t="shared" si="23"/>
        <v>p_2_t_per_p_1/files_750</v>
      </c>
      <c r="R181">
        <v>750</v>
      </c>
      <c r="S181">
        <v>50000</v>
      </c>
      <c r="T181">
        <v>2</v>
      </c>
      <c r="U181">
        <v>1</v>
      </c>
      <c r="V181">
        <f t="shared" si="24"/>
        <v>2</v>
      </c>
      <c r="W181">
        <v>0</v>
      </c>
      <c r="X181">
        <v>1.0200000000000001E-2</v>
      </c>
      <c r="Y181">
        <v>11.0877</v>
      </c>
      <c r="Z181">
        <v>1.34E-2</v>
      </c>
      <c r="AA181">
        <v>1.8200000000000001E-2</v>
      </c>
      <c r="AB181">
        <v>1.5900000000000001E-2</v>
      </c>
      <c r="AC181">
        <v>11.1454</v>
      </c>
      <c r="AD181">
        <f t="shared" si="27"/>
        <v>1.8235325784628638</v>
      </c>
      <c r="AE181">
        <f t="shared" si="25"/>
        <v>0.91176628923143188</v>
      </c>
    </row>
    <row r="182" spans="17:31" x14ac:dyDescent="0.2">
      <c r="Q182" t="str">
        <f t="shared" si="23"/>
        <v>p_2_t_per_p_2/files_750</v>
      </c>
      <c r="R182">
        <v>750</v>
      </c>
      <c r="S182">
        <v>50000</v>
      </c>
      <c r="T182">
        <v>2</v>
      </c>
      <c r="U182">
        <v>2</v>
      </c>
      <c r="V182">
        <f t="shared" si="24"/>
        <v>4</v>
      </c>
      <c r="W182">
        <v>0</v>
      </c>
      <c r="X182">
        <v>9.1999999999999998E-3</v>
      </c>
      <c r="Y182">
        <v>10.3081</v>
      </c>
      <c r="Z182">
        <v>2.1499999999999998E-2</v>
      </c>
      <c r="AA182">
        <v>1.7899999999999999E-2</v>
      </c>
      <c r="AB182">
        <v>1.61E-2</v>
      </c>
      <c r="AC182">
        <v>10.3727</v>
      </c>
      <c r="AD182">
        <f t="shared" si="27"/>
        <v>1.9593741263123392</v>
      </c>
      <c r="AE182">
        <f t="shared" si="25"/>
        <v>0.4898435315780848</v>
      </c>
    </row>
    <row r="183" spans="17:31" x14ac:dyDescent="0.2">
      <c r="Q183" t="str">
        <f t="shared" si="23"/>
        <v>p_2_t_per_p_4/files_750</v>
      </c>
      <c r="R183">
        <v>750</v>
      </c>
      <c r="S183">
        <v>50000</v>
      </c>
      <c r="T183">
        <v>2</v>
      </c>
      <c r="U183">
        <v>4</v>
      </c>
      <c r="V183">
        <f t="shared" si="24"/>
        <v>8</v>
      </c>
      <c r="W183">
        <v>0</v>
      </c>
      <c r="X183">
        <v>9.4999999999999998E-3</v>
      </c>
      <c r="Y183">
        <v>6.1543999999999999</v>
      </c>
      <c r="Z183">
        <v>3.09E-2</v>
      </c>
      <c r="AA183">
        <v>2.1700000000000001E-2</v>
      </c>
      <c r="AB183">
        <v>1.1299999999999999E-2</v>
      </c>
      <c r="AC183">
        <v>6.2279</v>
      </c>
      <c r="AD183">
        <f t="shared" si="27"/>
        <v>3.2633793092374641</v>
      </c>
      <c r="AE183">
        <f t="shared" si="25"/>
        <v>0.40792241365468301</v>
      </c>
    </row>
    <row r="184" spans="17:31" x14ac:dyDescent="0.2">
      <c r="Q184" t="str">
        <f t="shared" ref="Q184:Q197" si="28">_xlfn.CONCAT("p_", T184, "_t_per_p_",U184,"/files_", R184)</f>
        <v>p_2_t_per_p_8/files_750</v>
      </c>
      <c r="R184">
        <v>750</v>
      </c>
      <c r="S184">
        <v>50000</v>
      </c>
      <c r="T184">
        <v>2</v>
      </c>
      <c r="U184">
        <v>8</v>
      </c>
      <c r="V184">
        <f t="shared" ref="V184:V197" si="29">T184*U184</f>
        <v>16</v>
      </c>
      <c r="W184">
        <v>0</v>
      </c>
      <c r="X184">
        <v>9.4999999999999998E-3</v>
      </c>
      <c r="Y184">
        <v>3.6564000000000001</v>
      </c>
      <c r="Z184">
        <v>2.9499999999999998E-2</v>
      </c>
      <c r="AA184">
        <v>3.0800000000000001E-2</v>
      </c>
      <c r="AB184">
        <v>1.6199999999999999E-2</v>
      </c>
      <c r="AC184">
        <v>3.7423000000000002</v>
      </c>
      <c r="AD184">
        <f t="shared" si="27"/>
        <v>5.4308847500200415</v>
      </c>
      <c r="AE184">
        <f t="shared" ref="AE184:AE197" si="30">AD184/V184</f>
        <v>0.33943029687625259</v>
      </c>
    </row>
    <row r="185" spans="17:31" x14ac:dyDescent="0.2">
      <c r="Q185" t="str">
        <f t="shared" si="28"/>
        <v>p_2_t_per_p_16/files_750</v>
      </c>
      <c r="R185">
        <v>750</v>
      </c>
      <c r="S185">
        <v>50000</v>
      </c>
      <c r="T185">
        <v>2</v>
      </c>
      <c r="U185">
        <v>16</v>
      </c>
      <c r="V185">
        <f t="shared" si="29"/>
        <v>32</v>
      </c>
      <c r="W185">
        <v>0</v>
      </c>
      <c r="X185">
        <v>9.4999999999999998E-3</v>
      </c>
      <c r="Y185">
        <v>2.0929000000000002</v>
      </c>
      <c r="Z185">
        <v>2.5700000000000001E-2</v>
      </c>
      <c r="AA185">
        <v>1.46E-2</v>
      </c>
      <c r="AB185">
        <v>6.8999999999999999E-3</v>
      </c>
      <c r="AC185">
        <v>2.1497000000000002</v>
      </c>
      <c r="AD185">
        <f t="shared" si="27"/>
        <v>9.4543424663906599</v>
      </c>
      <c r="AE185">
        <f t="shared" si="30"/>
        <v>0.29544820207470812</v>
      </c>
    </row>
    <row r="186" spans="17:31" x14ac:dyDescent="0.2">
      <c r="Q186" t="str">
        <f t="shared" si="28"/>
        <v>p_4_t_per_p_1/files_750</v>
      </c>
      <c r="R186">
        <v>750</v>
      </c>
      <c r="S186">
        <v>50000</v>
      </c>
      <c r="T186">
        <v>4</v>
      </c>
      <c r="U186">
        <v>1</v>
      </c>
      <c r="V186">
        <f t="shared" si="29"/>
        <v>4</v>
      </c>
      <c r="W186">
        <v>0</v>
      </c>
      <c r="X186">
        <v>9.4000000000000004E-3</v>
      </c>
      <c r="Y186">
        <v>5.6147999999999998</v>
      </c>
      <c r="Z186">
        <v>1.01E-2</v>
      </c>
      <c r="AA186">
        <v>2.4899999999999999E-2</v>
      </c>
      <c r="AB186">
        <v>8.0999999999999996E-3</v>
      </c>
      <c r="AC186">
        <v>5.6673</v>
      </c>
      <c r="AD186">
        <f t="shared" si="27"/>
        <v>3.5861874261111994</v>
      </c>
      <c r="AE186">
        <f t="shared" si="30"/>
        <v>0.89654685652779986</v>
      </c>
    </row>
    <row r="187" spans="17:31" x14ac:dyDescent="0.2">
      <c r="Q187" t="str">
        <f t="shared" si="28"/>
        <v>p_4_t_per_p_2/files_750</v>
      </c>
      <c r="R187">
        <v>750</v>
      </c>
      <c r="S187">
        <v>50000</v>
      </c>
      <c r="T187">
        <v>4</v>
      </c>
      <c r="U187">
        <v>2</v>
      </c>
      <c r="V187">
        <f t="shared" si="29"/>
        <v>8</v>
      </c>
      <c r="W187">
        <v>0</v>
      </c>
      <c r="X187">
        <v>9.1999999999999998E-3</v>
      </c>
      <c r="Y187">
        <v>4.8804999999999996</v>
      </c>
      <c r="Z187">
        <v>2.0899999999999998E-2</v>
      </c>
      <c r="AA187">
        <v>2.53E-2</v>
      </c>
      <c r="AB187">
        <v>3.3E-3</v>
      </c>
      <c r="AC187">
        <v>4.9393000000000002</v>
      </c>
      <c r="AD187">
        <f t="shared" si="27"/>
        <v>4.11475310266637</v>
      </c>
      <c r="AE187">
        <f t="shared" si="30"/>
        <v>0.51434413783329624</v>
      </c>
    </row>
    <row r="188" spans="17:31" x14ac:dyDescent="0.2">
      <c r="Q188" t="str">
        <f t="shared" si="28"/>
        <v>p_4_t_per_p_4/files_750</v>
      </c>
      <c r="R188">
        <v>750</v>
      </c>
      <c r="S188">
        <v>50000</v>
      </c>
      <c r="T188">
        <v>4</v>
      </c>
      <c r="U188">
        <v>4</v>
      </c>
      <c r="V188">
        <f t="shared" si="29"/>
        <v>16</v>
      </c>
      <c r="W188">
        <v>0</v>
      </c>
      <c r="X188">
        <v>9.1000000000000004E-3</v>
      </c>
      <c r="Y188">
        <v>3.1848000000000001</v>
      </c>
      <c r="Z188">
        <v>2.5499999999999998E-2</v>
      </c>
      <c r="AA188">
        <v>2.3699999999999999E-2</v>
      </c>
      <c r="AB188">
        <v>8.2000000000000007E-3</v>
      </c>
      <c r="AC188">
        <v>3.2513000000000001</v>
      </c>
      <c r="AD188">
        <f t="shared" si="27"/>
        <v>6.251038046319934</v>
      </c>
      <c r="AE188">
        <f t="shared" si="30"/>
        <v>0.39068987789499587</v>
      </c>
    </row>
    <row r="189" spans="17:31" x14ac:dyDescent="0.2">
      <c r="Q189" t="str">
        <f t="shared" si="28"/>
        <v>p_4_t_per_p_8/files_750</v>
      </c>
      <c r="R189">
        <v>750</v>
      </c>
      <c r="S189">
        <v>50000</v>
      </c>
      <c r="T189">
        <v>4</v>
      </c>
      <c r="U189">
        <v>8</v>
      </c>
      <c r="V189">
        <f t="shared" si="29"/>
        <v>32</v>
      </c>
      <c r="W189">
        <v>0</v>
      </c>
      <c r="X189">
        <v>1.0200000000000001E-2</v>
      </c>
      <c r="Y189">
        <v>1.8262</v>
      </c>
      <c r="Z189">
        <v>2.4899999999999999E-2</v>
      </c>
      <c r="AA189">
        <v>3.1399999999999997E-2</v>
      </c>
      <c r="AB189">
        <v>3.3E-3</v>
      </c>
      <c r="AC189">
        <v>1.8960999999999999</v>
      </c>
      <c r="AD189">
        <f t="shared" si="27"/>
        <v>10.718843942830022</v>
      </c>
      <c r="AE189">
        <f t="shared" si="30"/>
        <v>0.33496387321343818</v>
      </c>
    </row>
    <row r="190" spans="17:31" x14ac:dyDescent="0.2">
      <c r="Q190" t="str">
        <f t="shared" si="28"/>
        <v>p_4_t_per_p_16/files_750</v>
      </c>
      <c r="R190">
        <v>750</v>
      </c>
      <c r="S190">
        <v>50000</v>
      </c>
      <c r="T190">
        <v>4</v>
      </c>
      <c r="U190">
        <v>16</v>
      </c>
      <c r="V190">
        <f t="shared" si="29"/>
        <v>64</v>
      </c>
      <c r="W190">
        <v>0</v>
      </c>
      <c r="X190">
        <v>8.5000000000000006E-3</v>
      </c>
      <c r="Y190">
        <v>1.2569999999999999</v>
      </c>
      <c r="Z190">
        <v>3.3799999999999997E-2</v>
      </c>
      <c r="AA190">
        <v>2.7699999999999999E-2</v>
      </c>
      <c r="AB190">
        <v>3.3999999999999998E-3</v>
      </c>
      <c r="AC190">
        <v>1.3304</v>
      </c>
      <c r="AD190">
        <f t="shared" si="27"/>
        <v>15.276608538785329</v>
      </c>
      <c r="AE190">
        <f t="shared" si="30"/>
        <v>0.23869700841852076</v>
      </c>
    </row>
    <row r="191" spans="17:31" x14ac:dyDescent="0.2">
      <c r="Q191" t="str">
        <f t="shared" si="28"/>
        <v>p_8_t_per_p_1/files_750</v>
      </c>
      <c r="R191">
        <v>750</v>
      </c>
      <c r="S191">
        <v>50000</v>
      </c>
      <c r="T191">
        <v>8</v>
      </c>
      <c r="U191">
        <v>1</v>
      </c>
      <c r="V191">
        <f t="shared" si="29"/>
        <v>8</v>
      </c>
      <c r="W191">
        <v>0</v>
      </c>
      <c r="X191">
        <v>8.9999999999999993E-3</v>
      </c>
      <c r="Y191">
        <v>2.8357000000000001</v>
      </c>
      <c r="Z191">
        <v>1.1900000000000001E-2</v>
      </c>
      <c r="AA191">
        <v>2.3599999999999999E-2</v>
      </c>
      <c r="AB191">
        <v>3.8E-3</v>
      </c>
      <c r="AC191">
        <v>2.8839999999999999</v>
      </c>
      <c r="AD191">
        <f t="shared" si="27"/>
        <v>7.0471567267683781</v>
      </c>
      <c r="AE191">
        <f t="shared" si="30"/>
        <v>0.88089459084604727</v>
      </c>
    </row>
    <row r="192" spans="17:31" x14ac:dyDescent="0.2">
      <c r="Q192" t="str">
        <f t="shared" si="28"/>
        <v>p_8_t_per_p_2/files_750</v>
      </c>
      <c r="R192">
        <v>750</v>
      </c>
      <c r="S192">
        <v>50000</v>
      </c>
      <c r="T192">
        <v>8</v>
      </c>
      <c r="U192">
        <v>2</v>
      </c>
      <c r="V192">
        <f t="shared" si="29"/>
        <v>16</v>
      </c>
      <c r="W192">
        <v>0</v>
      </c>
      <c r="X192">
        <v>9.4000000000000004E-3</v>
      </c>
      <c r="Y192">
        <v>1.9016</v>
      </c>
      <c r="Z192">
        <v>2.1000000000000001E-2</v>
      </c>
      <c r="AA192">
        <v>2.3900000000000001E-2</v>
      </c>
      <c r="AB192">
        <v>3.8E-3</v>
      </c>
      <c r="AC192">
        <v>1.9598</v>
      </c>
      <c r="AD192">
        <f t="shared" si="27"/>
        <v>10.370445963873866</v>
      </c>
      <c r="AE192">
        <f t="shared" si="30"/>
        <v>0.64815287274211664</v>
      </c>
    </row>
    <row r="193" spans="17:31" x14ac:dyDescent="0.2">
      <c r="Q193" t="str">
        <f t="shared" si="28"/>
        <v>p_8_t_per_p_4/files_750</v>
      </c>
      <c r="R193">
        <v>750</v>
      </c>
      <c r="S193">
        <v>50000</v>
      </c>
      <c r="T193">
        <v>8</v>
      </c>
      <c r="U193">
        <v>4</v>
      </c>
      <c r="V193">
        <f t="shared" si="29"/>
        <v>32</v>
      </c>
      <c r="W193">
        <v>0</v>
      </c>
      <c r="X193">
        <v>1.0200000000000001E-2</v>
      </c>
      <c r="Y193">
        <v>1.1906000000000001</v>
      </c>
      <c r="Z193">
        <v>1.6799999999999999E-2</v>
      </c>
      <c r="AA193">
        <v>2.5499999999999998E-2</v>
      </c>
      <c r="AB193">
        <v>3.7000000000000002E-3</v>
      </c>
      <c r="AC193">
        <v>1.2468999999999999</v>
      </c>
      <c r="AD193">
        <f t="shared" si="27"/>
        <v>16.299623065201704</v>
      </c>
      <c r="AE193">
        <f t="shared" si="30"/>
        <v>0.50936322078755325</v>
      </c>
    </row>
    <row r="194" spans="17:31" x14ac:dyDescent="0.2">
      <c r="Q194" t="str">
        <f t="shared" si="28"/>
        <v>p_8_t_per_p_8/files_750</v>
      </c>
      <c r="R194">
        <v>750</v>
      </c>
      <c r="S194">
        <v>50000</v>
      </c>
      <c r="T194">
        <v>8</v>
      </c>
      <c r="U194">
        <v>8</v>
      </c>
      <c r="V194">
        <f t="shared" si="29"/>
        <v>64</v>
      </c>
      <c r="W194">
        <v>0</v>
      </c>
      <c r="X194">
        <v>9.1000000000000004E-3</v>
      </c>
      <c r="Y194">
        <v>0.80840000000000001</v>
      </c>
      <c r="Z194">
        <v>1.7600000000000001E-2</v>
      </c>
      <c r="AA194">
        <v>1.47E-2</v>
      </c>
      <c r="AB194">
        <v>1.6000000000000001E-3</v>
      </c>
      <c r="AC194">
        <v>0.85129999999999995</v>
      </c>
      <c r="AD194">
        <f t="shared" si="27"/>
        <v>23.874074944202988</v>
      </c>
      <c r="AE194">
        <f t="shared" si="30"/>
        <v>0.37303242100317169</v>
      </c>
    </row>
    <row r="195" spans="17:31" x14ac:dyDescent="0.2">
      <c r="Q195" t="str">
        <f t="shared" si="28"/>
        <v>p_16_t_per_p_1/files_750</v>
      </c>
      <c r="R195">
        <v>750</v>
      </c>
      <c r="S195">
        <v>50000</v>
      </c>
      <c r="T195">
        <v>16</v>
      </c>
      <c r="U195">
        <v>1</v>
      </c>
      <c r="V195">
        <f t="shared" si="29"/>
        <v>16</v>
      </c>
      <c r="W195">
        <v>0</v>
      </c>
      <c r="X195">
        <v>9.4000000000000004E-3</v>
      </c>
      <c r="Y195">
        <v>1.768</v>
      </c>
      <c r="Z195">
        <v>2.7099999999999999E-2</v>
      </c>
      <c r="AA195">
        <v>3.2399999999999998E-2</v>
      </c>
      <c r="AB195">
        <v>8.9999999999999998E-4</v>
      </c>
      <c r="AC195">
        <v>1.8378000000000001</v>
      </c>
      <c r="AD195">
        <f t="shared" si="27"/>
        <v>11.058874741538796</v>
      </c>
      <c r="AE195">
        <f t="shared" si="30"/>
        <v>0.69117967134617475</v>
      </c>
    </row>
    <row r="196" spans="17:31" x14ac:dyDescent="0.2">
      <c r="Q196" t="str">
        <f t="shared" si="28"/>
        <v>p_16_t_per_p_2/files_750</v>
      </c>
      <c r="R196">
        <v>750</v>
      </c>
      <c r="S196">
        <v>50000</v>
      </c>
      <c r="T196">
        <v>16</v>
      </c>
      <c r="U196">
        <v>2</v>
      </c>
      <c r="V196">
        <f t="shared" si="29"/>
        <v>32</v>
      </c>
      <c r="W196">
        <v>0</v>
      </c>
      <c r="X196">
        <v>9.4999999999999998E-3</v>
      </c>
      <c r="Y196">
        <v>1.4841</v>
      </c>
      <c r="Z196">
        <v>4.6199999999999998E-2</v>
      </c>
      <c r="AA196">
        <v>4.8899999999999999E-2</v>
      </c>
      <c r="AB196">
        <v>1.2999999999999999E-3</v>
      </c>
      <c r="AC196">
        <v>1.5901000000000001</v>
      </c>
      <c r="AD196">
        <f t="shared" si="27"/>
        <v>12.781586063769575</v>
      </c>
      <c r="AE196">
        <f t="shared" si="30"/>
        <v>0.39942456449279923</v>
      </c>
    </row>
    <row r="197" spans="17:31" x14ac:dyDescent="0.2">
      <c r="Q197" t="str">
        <f t="shared" si="28"/>
        <v>p_16_t_per_p_4/files_750</v>
      </c>
      <c r="R197">
        <v>750</v>
      </c>
      <c r="S197">
        <v>50000</v>
      </c>
      <c r="T197">
        <v>16</v>
      </c>
      <c r="U197">
        <v>4</v>
      </c>
      <c r="V197">
        <f t="shared" si="29"/>
        <v>64</v>
      </c>
      <c r="W197">
        <v>0</v>
      </c>
      <c r="X197">
        <v>7.7000000000000002E-3</v>
      </c>
      <c r="Y197">
        <v>0.99650000000000005</v>
      </c>
      <c r="Z197">
        <v>3.6799999999999999E-2</v>
      </c>
      <c r="AA197">
        <v>2.86E-2</v>
      </c>
      <c r="AB197">
        <v>1.1000000000000001E-3</v>
      </c>
      <c r="AC197">
        <v>1.0707</v>
      </c>
      <c r="AD197">
        <f t="shared" si="27"/>
        <v>18.981974409264968</v>
      </c>
      <c r="AE197">
        <f t="shared" si="30"/>
        <v>0.29659335014476512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72C4-E954-0049-8BB3-065F2AD43CAD}">
  <dimension ref="A1:AD76"/>
  <sheetViews>
    <sheetView topLeftCell="G25" zoomScale="90" zoomScaleNormal="90" workbookViewId="0">
      <selection activeCell="AC53" sqref="AC53"/>
    </sheetView>
  </sheetViews>
  <sheetFormatPr baseColWidth="10" defaultColWidth="8.83203125" defaultRowHeight="15" x14ac:dyDescent="0.2"/>
  <cols>
    <col min="1" max="1" width="18.5" bestFit="1" customWidth="1"/>
    <col min="2" max="2" width="10.5" customWidth="1"/>
    <col min="3" max="3" width="10.1640625" customWidth="1"/>
    <col min="4" max="4" width="16" customWidth="1"/>
    <col min="5" max="5" width="11" customWidth="1"/>
    <col min="6" max="6" width="11.1640625" customWidth="1"/>
    <col min="7" max="7" width="9.83203125" customWidth="1"/>
    <col min="8" max="8" width="10" customWidth="1"/>
    <col min="9" max="9" width="11.1640625" customWidth="1"/>
    <col min="12" max="12" width="18" customWidth="1"/>
    <col min="13" max="13" width="11" customWidth="1"/>
    <col min="23" max="23" width="11.33203125" bestFit="1" customWidth="1"/>
    <col min="28" max="28" width="9.6640625" bestFit="1" customWidth="1"/>
  </cols>
  <sheetData>
    <row r="1" spans="1:11" x14ac:dyDescent="0.2">
      <c r="A1" t="s">
        <v>81</v>
      </c>
      <c r="B1" t="s">
        <v>27</v>
      </c>
      <c r="C1" t="s">
        <v>28</v>
      </c>
      <c r="D1" t="s">
        <v>38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13</v>
      </c>
    </row>
    <row r="2" spans="1:11" x14ac:dyDescent="0.2">
      <c r="A2" t="str">
        <f>_xlfn.CONCAT("tnum_", D2, "|files_", B2)</f>
        <v>tnum_1|files_150</v>
      </c>
      <c r="B2">
        <v>150</v>
      </c>
      <c r="C2">
        <v>50000</v>
      </c>
      <c r="D2">
        <v>1</v>
      </c>
      <c r="E2">
        <v>1.6000000000000001E-3</v>
      </c>
      <c r="F2">
        <v>0.77780000000000005</v>
      </c>
      <c r="G2">
        <v>3.5266000000000002</v>
      </c>
      <c r="H2">
        <v>0.1714</v>
      </c>
      <c r="I2">
        <v>2.4199999999999999E-2</v>
      </c>
      <c r="J2">
        <v>4.5033000000000003</v>
      </c>
      <c r="K2" t="s">
        <v>35</v>
      </c>
    </row>
    <row r="3" spans="1:11" x14ac:dyDescent="0.2">
      <c r="A3" t="str">
        <f t="shared" ref="A3:A31" si="0">_xlfn.CONCAT("tnum_", D3, "|files_", B3)</f>
        <v>tnum_1|files_300</v>
      </c>
      <c r="B3">
        <v>300</v>
      </c>
      <c r="C3">
        <v>50000</v>
      </c>
      <c r="D3">
        <v>1</v>
      </c>
      <c r="E3">
        <v>2.5999999999999999E-3</v>
      </c>
      <c r="F3">
        <v>1.1293</v>
      </c>
      <c r="G3">
        <v>7.1866000000000003</v>
      </c>
      <c r="H3">
        <v>0.43569999999999998</v>
      </c>
      <c r="I3">
        <v>1.0200000000000001E-2</v>
      </c>
      <c r="J3">
        <v>8.7660999999999998</v>
      </c>
      <c r="K3" t="s">
        <v>35</v>
      </c>
    </row>
    <row r="4" spans="1:11" x14ac:dyDescent="0.2">
      <c r="A4" t="str">
        <f t="shared" si="0"/>
        <v>tnum_1|files_450</v>
      </c>
      <c r="B4">
        <v>450</v>
      </c>
      <c r="C4">
        <v>50000</v>
      </c>
      <c r="D4">
        <v>1</v>
      </c>
      <c r="E4">
        <v>3.5000000000000001E-3</v>
      </c>
      <c r="F4">
        <v>1.7113</v>
      </c>
      <c r="G4">
        <v>10.5654</v>
      </c>
      <c r="H4">
        <v>0.60550000000000004</v>
      </c>
      <c r="I4">
        <v>9.4000000000000004E-3</v>
      </c>
      <c r="J4">
        <v>12.897</v>
      </c>
      <c r="K4" t="s">
        <v>35</v>
      </c>
    </row>
    <row r="5" spans="1:11" x14ac:dyDescent="0.2">
      <c r="A5" t="str">
        <f t="shared" si="0"/>
        <v>tnum_1|files_600</v>
      </c>
      <c r="B5">
        <v>600</v>
      </c>
      <c r="C5">
        <v>50000</v>
      </c>
      <c r="D5">
        <v>1</v>
      </c>
      <c r="E5">
        <v>4.7999999999999996E-3</v>
      </c>
      <c r="F5">
        <v>2.0240999999999998</v>
      </c>
      <c r="G5">
        <v>14.389200000000001</v>
      </c>
      <c r="H5">
        <v>0.98029999999999995</v>
      </c>
      <c r="I5">
        <v>1.03E-2</v>
      </c>
      <c r="J5">
        <v>17.410499999999999</v>
      </c>
      <c r="K5" t="s">
        <v>35</v>
      </c>
    </row>
    <row r="6" spans="1:11" x14ac:dyDescent="0.2">
      <c r="A6" t="str">
        <f t="shared" si="0"/>
        <v>tnum_1|files_750</v>
      </c>
      <c r="B6">
        <v>750</v>
      </c>
      <c r="C6">
        <v>50000</v>
      </c>
      <c r="D6">
        <v>1</v>
      </c>
      <c r="E6">
        <v>7.0000000000000001E-3</v>
      </c>
      <c r="F6">
        <v>2.6259999999999999</v>
      </c>
      <c r="G6">
        <v>18.053100000000001</v>
      </c>
      <c r="H6">
        <v>1.1303000000000001</v>
      </c>
      <c r="I6">
        <v>9.4000000000000004E-3</v>
      </c>
      <c r="J6">
        <v>21.8277</v>
      </c>
      <c r="K6" t="s">
        <v>35</v>
      </c>
    </row>
    <row r="7" spans="1:11" x14ac:dyDescent="0.2">
      <c r="A7" t="str">
        <f t="shared" si="0"/>
        <v>tnum_2|files_150</v>
      </c>
      <c r="B7">
        <v>150</v>
      </c>
      <c r="C7">
        <v>50000</v>
      </c>
      <c r="D7">
        <v>2</v>
      </c>
      <c r="E7">
        <v>1E-3</v>
      </c>
      <c r="F7">
        <v>0.57599999999999996</v>
      </c>
      <c r="G7">
        <v>3.6238999999999999</v>
      </c>
      <c r="H7">
        <v>9.4500000000000001E-2</v>
      </c>
      <c r="I7">
        <v>0.1787</v>
      </c>
      <c r="J7">
        <v>4.476</v>
      </c>
      <c r="K7" t="s">
        <v>35</v>
      </c>
    </row>
    <row r="8" spans="1:11" x14ac:dyDescent="0.2">
      <c r="A8" t="str">
        <f t="shared" si="0"/>
        <v>tnum_2|files_300</v>
      </c>
      <c r="B8">
        <v>300</v>
      </c>
      <c r="C8">
        <v>50000</v>
      </c>
      <c r="D8">
        <v>2</v>
      </c>
      <c r="E8">
        <v>2.5999999999999999E-3</v>
      </c>
      <c r="F8">
        <v>0.96940000000000004</v>
      </c>
      <c r="G8">
        <v>7.3296999999999999</v>
      </c>
      <c r="H8">
        <v>0.28460000000000002</v>
      </c>
      <c r="I8">
        <v>0.35439999999999999</v>
      </c>
      <c r="J8">
        <v>8.9425000000000008</v>
      </c>
      <c r="K8" t="s">
        <v>35</v>
      </c>
    </row>
    <row r="9" spans="1:11" x14ac:dyDescent="0.2">
      <c r="A9" t="str">
        <f t="shared" si="0"/>
        <v>tnum_2|files_450</v>
      </c>
      <c r="B9">
        <v>450</v>
      </c>
      <c r="C9">
        <v>50000</v>
      </c>
      <c r="D9">
        <v>2</v>
      </c>
      <c r="E9">
        <v>3.8E-3</v>
      </c>
      <c r="F9">
        <v>1.4826999999999999</v>
      </c>
      <c r="G9">
        <v>10.6081</v>
      </c>
      <c r="H9">
        <v>0.3473</v>
      </c>
      <c r="I9">
        <v>0.36699999999999999</v>
      </c>
      <c r="J9">
        <v>12.8108</v>
      </c>
      <c r="K9" t="s">
        <v>35</v>
      </c>
    </row>
    <row r="10" spans="1:11" x14ac:dyDescent="0.2">
      <c r="A10" t="str">
        <f t="shared" si="0"/>
        <v>tnum_2|files_600</v>
      </c>
      <c r="B10">
        <v>600</v>
      </c>
      <c r="C10">
        <v>50000</v>
      </c>
      <c r="D10">
        <v>2</v>
      </c>
      <c r="E10">
        <v>4.7999999999999996E-3</v>
      </c>
      <c r="F10">
        <v>1.8964000000000001</v>
      </c>
      <c r="G10">
        <v>13.6678</v>
      </c>
      <c r="H10">
        <v>0.33</v>
      </c>
      <c r="I10">
        <v>0.48399999999999999</v>
      </c>
      <c r="J10">
        <v>16.3842</v>
      </c>
      <c r="K10" t="s">
        <v>35</v>
      </c>
    </row>
    <row r="11" spans="1:11" x14ac:dyDescent="0.2">
      <c r="A11" t="str">
        <f t="shared" si="0"/>
        <v>tnum_2|files_750</v>
      </c>
      <c r="B11">
        <v>750</v>
      </c>
      <c r="C11">
        <v>50000</v>
      </c>
      <c r="D11">
        <v>2</v>
      </c>
      <c r="E11">
        <v>6.1999999999999998E-3</v>
      </c>
      <c r="F11">
        <v>2.4704000000000002</v>
      </c>
      <c r="G11">
        <v>17.010899999999999</v>
      </c>
      <c r="H11">
        <v>0.42880000000000001</v>
      </c>
      <c r="I11">
        <v>0.49590000000000001</v>
      </c>
      <c r="J11">
        <v>20.413900000000002</v>
      </c>
      <c r="K11" t="s">
        <v>35</v>
      </c>
    </row>
    <row r="12" spans="1:11" x14ac:dyDescent="0.2">
      <c r="A12" t="str">
        <f t="shared" si="0"/>
        <v>tnum_4|files_150</v>
      </c>
      <c r="B12">
        <v>150</v>
      </c>
      <c r="C12">
        <v>50000</v>
      </c>
      <c r="D12">
        <v>4</v>
      </c>
      <c r="E12">
        <v>1.4E-3</v>
      </c>
      <c r="F12">
        <v>0.66579999999999995</v>
      </c>
      <c r="G12">
        <v>2.4491000000000001</v>
      </c>
      <c r="H12">
        <v>7.5800000000000006E-2</v>
      </c>
      <c r="I12">
        <v>9.9599999999999994E-2</v>
      </c>
      <c r="J12">
        <v>3.2936000000000001</v>
      </c>
      <c r="K12" t="s">
        <v>35</v>
      </c>
    </row>
    <row r="13" spans="1:11" x14ac:dyDescent="0.2">
      <c r="A13" t="str">
        <f t="shared" si="0"/>
        <v>tnum_4|files_300</v>
      </c>
      <c r="B13">
        <v>300</v>
      </c>
      <c r="C13">
        <v>50000</v>
      </c>
      <c r="D13">
        <v>4</v>
      </c>
      <c r="E13">
        <v>2.5000000000000001E-3</v>
      </c>
      <c r="F13">
        <v>1.3443000000000001</v>
      </c>
      <c r="G13">
        <v>4.7967000000000004</v>
      </c>
      <c r="H13">
        <v>0.1338</v>
      </c>
      <c r="I13">
        <v>0.1215</v>
      </c>
      <c r="J13">
        <v>6.4005000000000001</v>
      </c>
      <c r="K13" t="s">
        <v>35</v>
      </c>
    </row>
    <row r="14" spans="1:11" x14ac:dyDescent="0.2">
      <c r="A14" t="str">
        <f t="shared" si="0"/>
        <v>tnum_4|files_450</v>
      </c>
      <c r="B14">
        <v>450</v>
      </c>
      <c r="C14">
        <v>50000</v>
      </c>
      <c r="D14">
        <v>4</v>
      </c>
      <c r="E14">
        <v>3.3999999999999998E-3</v>
      </c>
      <c r="F14">
        <v>1.5287999999999999</v>
      </c>
      <c r="G14">
        <v>7.3018999999999998</v>
      </c>
      <c r="H14">
        <v>0.20930000000000001</v>
      </c>
      <c r="I14">
        <v>0.38090000000000002</v>
      </c>
      <c r="J14">
        <v>9.4254999999999995</v>
      </c>
      <c r="K14" t="s">
        <v>35</v>
      </c>
    </row>
    <row r="15" spans="1:11" x14ac:dyDescent="0.2">
      <c r="A15" t="str">
        <f t="shared" si="0"/>
        <v>tnum_4|files_600</v>
      </c>
      <c r="B15">
        <v>600</v>
      </c>
      <c r="C15">
        <v>50000</v>
      </c>
      <c r="D15">
        <v>4</v>
      </c>
      <c r="E15">
        <v>5.0000000000000001E-3</v>
      </c>
      <c r="F15">
        <v>2.2109000000000001</v>
      </c>
      <c r="G15">
        <v>9.9829000000000008</v>
      </c>
      <c r="H15">
        <v>0.29299999999999998</v>
      </c>
      <c r="I15">
        <v>0.44379999999999997</v>
      </c>
      <c r="J15">
        <v>12.937200000000001</v>
      </c>
      <c r="K15" t="s">
        <v>35</v>
      </c>
    </row>
    <row r="16" spans="1:11" x14ac:dyDescent="0.2">
      <c r="A16" t="str">
        <f t="shared" si="0"/>
        <v>tnum_4|files_750</v>
      </c>
      <c r="B16">
        <v>750</v>
      </c>
      <c r="C16">
        <v>50000</v>
      </c>
      <c r="D16">
        <v>4</v>
      </c>
      <c r="E16">
        <v>6.4000000000000003E-3</v>
      </c>
      <c r="F16">
        <v>2.4889999999999999</v>
      </c>
      <c r="G16">
        <v>12.210100000000001</v>
      </c>
      <c r="H16">
        <v>0.24510000000000001</v>
      </c>
      <c r="I16">
        <v>0.43259999999999998</v>
      </c>
      <c r="J16">
        <v>15.3851</v>
      </c>
      <c r="K16" t="s">
        <v>35</v>
      </c>
    </row>
    <row r="17" spans="1:30" x14ac:dyDescent="0.2">
      <c r="A17" t="str">
        <f t="shared" si="0"/>
        <v>tnum_8|files_150</v>
      </c>
      <c r="B17">
        <v>150</v>
      </c>
      <c r="C17">
        <v>50000</v>
      </c>
      <c r="D17">
        <v>8</v>
      </c>
      <c r="E17">
        <v>1.5E-3</v>
      </c>
      <c r="F17">
        <v>0.5827</v>
      </c>
      <c r="G17">
        <v>1.4357</v>
      </c>
      <c r="H17">
        <v>9.8199999999999996E-2</v>
      </c>
      <c r="I17">
        <v>8.8300000000000003E-2</v>
      </c>
      <c r="J17">
        <v>2.2080000000000002</v>
      </c>
      <c r="K17" t="s">
        <v>35</v>
      </c>
    </row>
    <row r="18" spans="1:30" x14ac:dyDescent="0.2">
      <c r="A18" t="str">
        <f t="shared" si="0"/>
        <v>tnum_8|files_300</v>
      </c>
      <c r="B18">
        <v>300</v>
      </c>
      <c r="C18">
        <v>50000</v>
      </c>
      <c r="D18">
        <v>8</v>
      </c>
      <c r="E18">
        <v>2.5999999999999999E-3</v>
      </c>
      <c r="F18">
        <v>1.1358999999999999</v>
      </c>
      <c r="G18">
        <v>3.0350999999999999</v>
      </c>
      <c r="H18">
        <v>8.72E-2</v>
      </c>
      <c r="I18">
        <v>9.6100000000000005E-2</v>
      </c>
      <c r="J18">
        <v>4.3586</v>
      </c>
      <c r="K18" t="s">
        <v>35</v>
      </c>
    </row>
    <row r="19" spans="1:30" x14ac:dyDescent="0.2">
      <c r="A19" t="str">
        <f t="shared" si="0"/>
        <v>tnum_8|files_450</v>
      </c>
      <c r="B19">
        <v>450</v>
      </c>
      <c r="C19">
        <v>50000</v>
      </c>
      <c r="D19">
        <v>8</v>
      </c>
      <c r="E19">
        <v>3.8999999999999998E-3</v>
      </c>
      <c r="F19">
        <v>1.7206999999999999</v>
      </c>
      <c r="G19">
        <v>4.9269999999999996</v>
      </c>
      <c r="H19">
        <v>0.11650000000000001</v>
      </c>
      <c r="I19">
        <v>0.15279999999999999</v>
      </c>
      <c r="J19">
        <v>6.9226999999999999</v>
      </c>
      <c r="K19" t="s">
        <v>35</v>
      </c>
    </row>
    <row r="20" spans="1:30" x14ac:dyDescent="0.2">
      <c r="A20" t="str">
        <f t="shared" si="0"/>
        <v>tnum_8|files_600</v>
      </c>
      <c r="B20">
        <v>600</v>
      </c>
      <c r="C20">
        <v>50000</v>
      </c>
      <c r="D20">
        <v>8</v>
      </c>
      <c r="E20">
        <v>5.1000000000000004E-3</v>
      </c>
      <c r="F20">
        <v>2.2422</v>
      </c>
      <c r="G20">
        <v>5.8059000000000003</v>
      </c>
      <c r="H20">
        <v>0.11269999999999999</v>
      </c>
      <c r="I20">
        <v>0.15679999999999999</v>
      </c>
      <c r="J20">
        <v>8.3246000000000002</v>
      </c>
      <c r="K20" t="s">
        <v>35</v>
      </c>
    </row>
    <row r="21" spans="1:30" x14ac:dyDescent="0.2">
      <c r="A21" t="str">
        <f t="shared" si="0"/>
        <v>tnum_8|files_750</v>
      </c>
      <c r="B21">
        <v>750</v>
      </c>
      <c r="C21">
        <v>50000</v>
      </c>
      <c r="D21">
        <v>8</v>
      </c>
      <c r="E21">
        <v>6.6E-3</v>
      </c>
      <c r="F21">
        <v>2.6659999999999999</v>
      </c>
      <c r="G21">
        <v>7.3802000000000003</v>
      </c>
      <c r="H21">
        <v>0.17749999999999999</v>
      </c>
      <c r="I21">
        <v>0.31590000000000001</v>
      </c>
      <c r="J21">
        <v>10.5481</v>
      </c>
      <c r="K21" t="s">
        <v>35</v>
      </c>
    </row>
    <row r="22" spans="1:30" x14ac:dyDescent="0.2">
      <c r="A22" t="str">
        <f t="shared" si="0"/>
        <v>tnum_16|files_150</v>
      </c>
      <c r="B22">
        <v>150</v>
      </c>
      <c r="C22">
        <v>50000</v>
      </c>
      <c r="D22">
        <v>16</v>
      </c>
      <c r="E22">
        <v>1.6000000000000001E-3</v>
      </c>
      <c r="F22">
        <v>0.62280000000000002</v>
      </c>
      <c r="G22">
        <v>0.86680000000000001</v>
      </c>
      <c r="H22">
        <v>6.8599999999999994E-2</v>
      </c>
      <c r="I22">
        <v>3.4500000000000003E-2</v>
      </c>
      <c r="J22">
        <v>1.5955999999999999</v>
      </c>
      <c r="K22" t="s">
        <v>35</v>
      </c>
    </row>
    <row r="23" spans="1:30" x14ac:dyDescent="0.2">
      <c r="A23" t="str">
        <f t="shared" si="0"/>
        <v>tnum_16|files_300</v>
      </c>
      <c r="B23">
        <v>300</v>
      </c>
      <c r="C23">
        <v>50000</v>
      </c>
      <c r="D23">
        <v>16</v>
      </c>
      <c r="E23">
        <v>2.5999999999999999E-3</v>
      </c>
      <c r="F23">
        <v>1.1662999999999999</v>
      </c>
      <c r="G23">
        <v>1.7293000000000001</v>
      </c>
      <c r="H23">
        <v>9.5899999999999999E-2</v>
      </c>
      <c r="I23">
        <v>0.1147</v>
      </c>
      <c r="J23">
        <v>3.1103999999999998</v>
      </c>
      <c r="K23" t="s">
        <v>35</v>
      </c>
      <c r="AA23" t="s">
        <v>89</v>
      </c>
    </row>
    <row r="24" spans="1:30" x14ac:dyDescent="0.2">
      <c r="A24" t="str">
        <f t="shared" si="0"/>
        <v>tnum_16|files_450</v>
      </c>
      <c r="B24">
        <v>450</v>
      </c>
      <c r="C24">
        <v>50000</v>
      </c>
      <c r="D24">
        <v>16</v>
      </c>
      <c r="E24">
        <v>3.2000000000000002E-3</v>
      </c>
      <c r="F24">
        <v>1.6465000000000001</v>
      </c>
      <c r="G24">
        <v>2.7440000000000002</v>
      </c>
      <c r="H24">
        <v>0.10390000000000001</v>
      </c>
      <c r="I24">
        <v>0.1129</v>
      </c>
      <c r="J24">
        <v>4.6115000000000004</v>
      </c>
      <c r="K24" t="s">
        <v>35</v>
      </c>
    </row>
    <row r="25" spans="1:30" x14ac:dyDescent="0.2">
      <c r="A25" t="str">
        <f t="shared" si="0"/>
        <v>tnum_16|files_600</v>
      </c>
      <c r="B25">
        <v>600</v>
      </c>
      <c r="C25">
        <v>50000</v>
      </c>
      <c r="D25">
        <v>16</v>
      </c>
      <c r="E25">
        <v>5.3E-3</v>
      </c>
      <c r="F25">
        <v>2.1913</v>
      </c>
      <c r="G25">
        <v>3.4154</v>
      </c>
      <c r="H25">
        <v>0.106</v>
      </c>
      <c r="I25">
        <v>0.1366</v>
      </c>
      <c r="J25">
        <v>5.8562000000000003</v>
      </c>
      <c r="K25" t="s">
        <v>35</v>
      </c>
    </row>
    <row r="26" spans="1:30" x14ac:dyDescent="0.2">
      <c r="A26" t="str">
        <f t="shared" si="0"/>
        <v>tnum_16|files_750</v>
      </c>
      <c r="B26">
        <v>750</v>
      </c>
      <c r="C26">
        <v>50000</v>
      </c>
      <c r="D26">
        <v>16</v>
      </c>
      <c r="E26">
        <v>6.4999999999999997E-3</v>
      </c>
      <c r="F26">
        <v>2.6939000000000002</v>
      </c>
      <c r="G26">
        <v>4.1374000000000004</v>
      </c>
      <c r="H26">
        <v>0.13289999999999999</v>
      </c>
      <c r="I26">
        <v>0.1681</v>
      </c>
      <c r="J26">
        <v>7.1406999999999998</v>
      </c>
      <c r="K26" t="s">
        <v>35</v>
      </c>
    </row>
    <row r="27" spans="1:30" x14ac:dyDescent="0.2">
      <c r="A27" t="str">
        <f t="shared" si="0"/>
        <v>tnum_20|files_150</v>
      </c>
      <c r="B27">
        <v>150</v>
      </c>
      <c r="C27">
        <v>50000</v>
      </c>
      <c r="D27">
        <v>20</v>
      </c>
      <c r="E27">
        <v>1.1999999999999999E-3</v>
      </c>
      <c r="F27">
        <v>0.68289999999999995</v>
      </c>
      <c r="G27">
        <v>0.8095</v>
      </c>
      <c r="H27">
        <v>6.7699999999999996E-2</v>
      </c>
      <c r="I27">
        <v>3.7699999999999997E-2</v>
      </c>
      <c r="J27">
        <v>1.6008</v>
      </c>
      <c r="K27" t="s">
        <v>35</v>
      </c>
      <c r="P27">
        <v>2E-3</v>
      </c>
      <c r="Q27">
        <v>0.57110000000000005</v>
      </c>
      <c r="R27">
        <v>4.0119999999999996</v>
      </c>
      <c r="S27">
        <v>0.17399999999999999</v>
      </c>
      <c r="T27">
        <v>1.47E-2</v>
      </c>
      <c r="U27">
        <v>4.7739000000000003</v>
      </c>
    </row>
    <row r="28" spans="1:30" x14ac:dyDescent="0.2">
      <c r="A28" t="str">
        <f t="shared" si="0"/>
        <v>tnum_20|files_300</v>
      </c>
      <c r="B28">
        <v>300</v>
      </c>
      <c r="C28">
        <v>50000</v>
      </c>
      <c r="D28">
        <v>20</v>
      </c>
      <c r="E28">
        <v>2.5999999999999999E-3</v>
      </c>
      <c r="F28">
        <v>1.2603</v>
      </c>
      <c r="G28">
        <v>1.5598000000000001</v>
      </c>
      <c r="H28">
        <v>0.14729999999999999</v>
      </c>
      <c r="I28">
        <v>0.1047</v>
      </c>
      <c r="J28">
        <v>3.0764999999999998</v>
      </c>
      <c r="K28" t="s">
        <v>35</v>
      </c>
      <c r="P28">
        <v>2.0999999999999999E-3</v>
      </c>
      <c r="Q28">
        <v>0.28220000000000001</v>
      </c>
      <c r="R28">
        <v>1.9861</v>
      </c>
      <c r="S28">
        <v>7.6499999999999999E-2</v>
      </c>
      <c r="T28">
        <v>6.3E-3</v>
      </c>
      <c r="U28">
        <v>2.3532000000000002</v>
      </c>
      <c r="AD28">
        <f>(1/1.63-1/2)/(1-1/2)</f>
        <v>0.22699386503067487</v>
      </c>
    </row>
    <row r="29" spans="1:30" x14ac:dyDescent="0.2">
      <c r="A29" t="str">
        <f t="shared" si="0"/>
        <v>tnum_20|files_450</v>
      </c>
      <c r="B29">
        <v>450</v>
      </c>
      <c r="C29">
        <v>50000</v>
      </c>
      <c r="D29">
        <v>20</v>
      </c>
      <c r="E29">
        <v>1.01E-2</v>
      </c>
      <c r="F29">
        <v>1.9100999999999999</v>
      </c>
      <c r="G29">
        <v>2.1970999999999998</v>
      </c>
      <c r="H29">
        <v>0.114</v>
      </c>
      <c r="I29">
        <v>0.1043</v>
      </c>
      <c r="J29">
        <v>4.3373999999999997</v>
      </c>
      <c r="K29" t="s">
        <v>35</v>
      </c>
      <c r="P29">
        <v>2.3E-3</v>
      </c>
      <c r="Q29">
        <v>0.14580000000000001</v>
      </c>
      <c r="R29">
        <v>1.0673999999999999</v>
      </c>
      <c r="S29">
        <v>0.1197</v>
      </c>
      <c r="T29">
        <v>3.7000000000000002E-3</v>
      </c>
      <c r="U29">
        <v>1.339</v>
      </c>
      <c r="AD29">
        <f>(1/2.25-1/4)/(1-1/4)</f>
        <v>0.25925925925925924</v>
      </c>
    </row>
    <row r="30" spans="1:30" x14ac:dyDescent="0.2">
      <c r="A30" t="str">
        <f t="shared" si="0"/>
        <v>tnum_20|files_600</v>
      </c>
      <c r="B30">
        <v>600</v>
      </c>
      <c r="C30">
        <v>50000</v>
      </c>
      <c r="D30">
        <v>20</v>
      </c>
      <c r="E30">
        <v>4.7999999999999996E-3</v>
      </c>
      <c r="F30">
        <v>2.4733999999999998</v>
      </c>
      <c r="G30">
        <v>3.4441000000000002</v>
      </c>
      <c r="H30">
        <v>0.1169</v>
      </c>
      <c r="I30">
        <v>0.12180000000000001</v>
      </c>
      <c r="J30">
        <v>6.1628999999999996</v>
      </c>
      <c r="K30" t="s">
        <v>35</v>
      </c>
      <c r="P30">
        <v>2.3999999999999998E-3</v>
      </c>
      <c r="Q30">
        <v>7.6700000000000004E-2</v>
      </c>
      <c r="R30">
        <v>0.56269999999999998</v>
      </c>
      <c r="S30">
        <v>8.0699999999999994E-2</v>
      </c>
      <c r="T30">
        <v>3.0000000000000001E-3</v>
      </c>
      <c r="U30">
        <v>0.72560000000000002</v>
      </c>
    </row>
    <row r="31" spans="1:30" x14ac:dyDescent="0.2">
      <c r="A31" t="str">
        <f t="shared" si="0"/>
        <v>tnum_20|files_750</v>
      </c>
      <c r="B31">
        <v>750</v>
      </c>
      <c r="C31">
        <v>50000</v>
      </c>
      <c r="D31">
        <v>20</v>
      </c>
      <c r="E31">
        <v>6.4000000000000003E-3</v>
      </c>
      <c r="F31">
        <v>3.0617000000000001</v>
      </c>
      <c r="G31">
        <v>3.8340000000000001</v>
      </c>
      <c r="H31">
        <v>0.12640000000000001</v>
      </c>
      <c r="I31">
        <v>0.1797</v>
      </c>
      <c r="J31">
        <v>7.2102000000000004</v>
      </c>
      <c r="P31">
        <v>4.7000000000000002E-3</v>
      </c>
      <c r="Q31">
        <v>6.1199999999999997E-2</v>
      </c>
      <c r="R31">
        <v>0.3392</v>
      </c>
      <c r="S31">
        <v>5.16E-2</v>
      </c>
      <c r="T31">
        <v>1.2999999999999999E-3</v>
      </c>
      <c r="U31">
        <v>0.45800000000000002</v>
      </c>
    </row>
    <row r="33" spans="1:29" x14ac:dyDescent="0.2">
      <c r="A33" t="s">
        <v>81</v>
      </c>
      <c r="B33" t="s">
        <v>27</v>
      </c>
      <c r="C33" t="s">
        <v>28</v>
      </c>
      <c r="D33" t="s">
        <v>38</v>
      </c>
      <c r="E33" t="s">
        <v>92</v>
      </c>
      <c r="F33" t="s">
        <v>93</v>
      </c>
      <c r="G33" t="s">
        <v>94</v>
      </c>
      <c r="H33" t="s">
        <v>95</v>
      </c>
      <c r="I33" t="s">
        <v>96</v>
      </c>
      <c r="J33" t="s">
        <v>13</v>
      </c>
      <c r="L33" t="s">
        <v>81</v>
      </c>
      <c r="M33" t="s">
        <v>82</v>
      </c>
      <c r="N33" t="s">
        <v>90</v>
      </c>
      <c r="O33" t="s">
        <v>91</v>
      </c>
      <c r="P33" t="s">
        <v>92</v>
      </c>
      <c r="Q33" t="s">
        <v>93</v>
      </c>
      <c r="R33" t="s">
        <v>94</v>
      </c>
      <c r="S33" t="s">
        <v>95</v>
      </c>
      <c r="T33" t="s">
        <v>96</v>
      </c>
      <c r="U33" t="s">
        <v>13</v>
      </c>
      <c r="V33" t="s">
        <v>104</v>
      </c>
      <c r="W33" t="s">
        <v>103</v>
      </c>
      <c r="X33" t="s">
        <v>105</v>
      </c>
      <c r="Y33" t="s">
        <v>107</v>
      </c>
      <c r="Z33" t="s">
        <v>4</v>
      </c>
      <c r="AA33" t="s">
        <v>108</v>
      </c>
      <c r="AB33" t="s">
        <v>4</v>
      </c>
      <c r="AC33" t="s">
        <v>108</v>
      </c>
    </row>
    <row r="34" spans="1:29" x14ac:dyDescent="0.2">
      <c r="A34" t="str">
        <f>_xlfn.CONCAT("tnum_", D34, "|files_", B34)</f>
        <v>tnum_1|files_150</v>
      </c>
      <c r="B34">
        <v>150</v>
      </c>
      <c r="C34">
        <v>50000</v>
      </c>
      <c r="D34">
        <v>1</v>
      </c>
      <c r="E34">
        <v>1.6000000000000001E-3</v>
      </c>
      <c r="F34">
        <v>0.77780000000000005</v>
      </c>
      <c r="G34">
        <v>3.5266000000000002</v>
      </c>
      <c r="H34">
        <v>0.1714</v>
      </c>
      <c r="I34">
        <v>2.4199999999999999E-2</v>
      </c>
      <c r="J34">
        <v>4.5033000000000003</v>
      </c>
      <c r="L34" t="str">
        <f>_xlfn.CONCAT("tnum_", O34, "|files_", M34)</f>
        <v>tnum_1|files_150</v>
      </c>
      <c r="M34">
        <v>150</v>
      </c>
      <c r="N34">
        <v>50000</v>
      </c>
      <c r="O34">
        <v>1</v>
      </c>
      <c r="P34" s="10">
        <v>1.6000000000000001E-3</v>
      </c>
      <c r="Q34" s="10">
        <v>0.77780000000000005</v>
      </c>
      <c r="R34" s="10">
        <v>3.5266000000000002</v>
      </c>
      <c r="S34" s="10">
        <v>0.1714</v>
      </c>
      <c r="T34" s="10"/>
      <c r="U34" s="10">
        <v>4.5033000000000003</v>
      </c>
      <c r="V34" s="10">
        <f t="shared" ref="V34:X38" si="1">Q$34/Q34</f>
        <v>1</v>
      </c>
      <c r="W34" s="10">
        <f t="shared" si="1"/>
        <v>1</v>
      </c>
      <c r="X34" s="10">
        <f t="shared" si="1"/>
        <v>1</v>
      </c>
      <c r="Y34" s="10">
        <f>$T$72/U34</f>
        <v>0.94948149135078719</v>
      </c>
      <c r="Z34" s="10">
        <f>Y34/'openmp-timing'!O34</f>
        <v>0.94948149135078719</v>
      </c>
      <c r="AA34" s="10"/>
      <c r="AB34" s="10">
        <f>X34/'openmp-timing'!Q34</f>
        <v>1.2856775520699408</v>
      </c>
      <c r="AC34" s="10"/>
    </row>
    <row r="35" spans="1:29" x14ac:dyDescent="0.2">
      <c r="A35" t="str">
        <f>_xlfn.CONCAT("tnum_", D35, "|files_", B35)</f>
        <v>tnum_2|files_150</v>
      </c>
      <c r="B35">
        <v>150</v>
      </c>
      <c r="C35">
        <v>50000</v>
      </c>
      <c r="D35">
        <v>2</v>
      </c>
      <c r="E35">
        <v>1E-3</v>
      </c>
      <c r="F35">
        <v>0.57599999999999996</v>
      </c>
      <c r="G35">
        <v>3.6238999999999999</v>
      </c>
      <c r="H35">
        <v>9.4500000000000001E-2</v>
      </c>
      <c r="I35">
        <v>0.1787</v>
      </c>
      <c r="J35">
        <v>4.476</v>
      </c>
      <c r="L35" t="str">
        <f>_xlfn.CONCAT("tnum_", O35, "|files_", M35)</f>
        <v>tnum_2|files_150</v>
      </c>
      <c r="M35">
        <v>150</v>
      </c>
      <c r="N35">
        <v>50000</v>
      </c>
      <c r="O35">
        <v>2</v>
      </c>
      <c r="P35" s="10">
        <v>1E-3</v>
      </c>
      <c r="Q35" s="10">
        <v>0.57599999999999996</v>
      </c>
      <c r="R35" s="10">
        <v>3.6238999999999999</v>
      </c>
      <c r="S35" s="10">
        <v>9.4500000000000001E-2</v>
      </c>
      <c r="T35" s="10">
        <v>0.1787</v>
      </c>
      <c r="U35" s="10">
        <v>4.476</v>
      </c>
      <c r="V35" s="10">
        <f t="shared" si="1"/>
        <v>1.3503472222222224</v>
      </c>
      <c r="W35" s="10">
        <f t="shared" si="1"/>
        <v>0.97315047324705439</v>
      </c>
      <c r="X35" s="10">
        <f t="shared" si="1"/>
        <v>1.8137566137566137</v>
      </c>
      <c r="Y35" s="10">
        <f>$T$72/U35</f>
        <v>0.95527256478999112</v>
      </c>
      <c r="Z35" s="10">
        <f>Y35/'openmp-timing'!O35</f>
        <v>0.47763628239499556</v>
      </c>
      <c r="AA35" s="10">
        <f>IFERROR((1/Y35 - 1/O35)/(1 - 1/O35),0)</f>
        <v>1.0936432948220216</v>
      </c>
      <c r="AB35" s="10">
        <f>X35/'openmp-timing'!Q35</f>
        <v>3.1488830099941212</v>
      </c>
      <c r="AC35" s="10">
        <f>IFERROR((1/X35 - 1/O35)/(1 - 1/O35),0)</f>
        <v>0.10268378063010508</v>
      </c>
    </row>
    <row r="36" spans="1:29" x14ac:dyDescent="0.2">
      <c r="A36" t="str">
        <f>_xlfn.CONCAT("tnum_", D36, "|files_", B36)</f>
        <v>tnum_4|files_150</v>
      </c>
      <c r="B36">
        <v>150</v>
      </c>
      <c r="C36">
        <v>50000</v>
      </c>
      <c r="D36">
        <v>4</v>
      </c>
      <c r="E36">
        <v>1.4E-3</v>
      </c>
      <c r="F36">
        <v>0.66579999999999995</v>
      </c>
      <c r="G36">
        <v>2.4491000000000001</v>
      </c>
      <c r="H36">
        <v>7.5800000000000006E-2</v>
      </c>
      <c r="I36">
        <v>9.9599999999999994E-2</v>
      </c>
      <c r="J36">
        <v>3.2936000000000001</v>
      </c>
      <c r="L36" t="str">
        <f>_xlfn.CONCAT("tnum_", O36, "|files_", M36)</f>
        <v>tnum_4|files_150</v>
      </c>
      <c r="M36">
        <v>150</v>
      </c>
      <c r="N36">
        <v>50000</v>
      </c>
      <c r="O36">
        <v>4</v>
      </c>
      <c r="P36" s="10">
        <v>1.4E-3</v>
      </c>
      <c r="Q36" s="10">
        <v>0.66579999999999995</v>
      </c>
      <c r="R36" s="10">
        <v>2.4491000000000001</v>
      </c>
      <c r="S36" s="10">
        <v>7.5800000000000006E-2</v>
      </c>
      <c r="T36" s="10">
        <v>9.9599999999999994E-2</v>
      </c>
      <c r="U36" s="10">
        <v>3.2936000000000001</v>
      </c>
      <c r="V36" s="10">
        <f t="shared" si="1"/>
        <v>1.1682186842895765</v>
      </c>
      <c r="W36" s="10">
        <f t="shared" si="1"/>
        <v>1.4399575354211751</v>
      </c>
      <c r="X36" s="10">
        <f t="shared" si="1"/>
        <v>2.2612137203166225</v>
      </c>
      <c r="Y36" s="10">
        <f>$T$72/U36</f>
        <v>1.2982147194559146</v>
      </c>
      <c r="Z36" s="10">
        <f>Y36/'openmp-timing'!O36</f>
        <v>0.32455367986397865</v>
      </c>
      <c r="AA36" s="10">
        <f>IFERROR((1/Y36 - 1/O36)/(1 - 1/O36),0)</f>
        <v>0.69371813461808307</v>
      </c>
      <c r="AB36" s="10">
        <f>X36/'openmp-timing'!Q36</f>
        <v>3.396235686867862</v>
      </c>
      <c r="AC36" s="10">
        <f t="shared" ref="AC36:AC62" si="2">IFERROR((1/X36 - 1/O36)/(1 - 1/O36),0)</f>
        <v>0.25632049786075467</v>
      </c>
    </row>
    <row r="37" spans="1:29" x14ac:dyDescent="0.2">
      <c r="A37" t="str">
        <f>_xlfn.CONCAT("tnum_", D37, "|files_", B37)</f>
        <v>tnum_8|files_150</v>
      </c>
      <c r="B37">
        <v>150</v>
      </c>
      <c r="C37">
        <v>50000</v>
      </c>
      <c r="D37">
        <v>8</v>
      </c>
      <c r="E37">
        <v>1.5E-3</v>
      </c>
      <c r="F37">
        <v>0.5827</v>
      </c>
      <c r="G37">
        <v>1.4357</v>
      </c>
      <c r="H37">
        <v>9.8199999999999996E-2</v>
      </c>
      <c r="I37">
        <v>8.8300000000000003E-2</v>
      </c>
      <c r="J37">
        <v>2.2080000000000002</v>
      </c>
      <c r="L37" t="str">
        <f>_xlfn.CONCAT("tnum_", O37, "|files_", M37)</f>
        <v>tnum_8|files_150</v>
      </c>
      <c r="M37">
        <v>150</v>
      </c>
      <c r="N37">
        <v>50000</v>
      </c>
      <c r="O37">
        <v>8</v>
      </c>
      <c r="P37" s="10">
        <v>1.5E-3</v>
      </c>
      <c r="Q37" s="10">
        <v>0.5827</v>
      </c>
      <c r="R37" s="10">
        <v>1.4357</v>
      </c>
      <c r="S37" s="10">
        <v>9.8199999999999996E-2</v>
      </c>
      <c r="T37" s="10">
        <v>8.8300000000000003E-2</v>
      </c>
      <c r="U37" s="10">
        <v>2.2080000000000002</v>
      </c>
      <c r="V37" s="10">
        <f t="shared" si="1"/>
        <v>1.3348206624334993</v>
      </c>
      <c r="W37" s="10">
        <f t="shared" si="1"/>
        <v>2.4563627498781084</v>
      </c>
      <c r="X37" s="10">
        <f t="shared" si="1"/>
        <v>1.7454175152749491</v>
      </c>
      <c r="Y37" s="10">
        <f>$T$72/U37</f>
        <v>1.9365036231884059</v>
      </c>
      <c r="Z37" s="10">
        <f>Y37/'openmp-timing'!O37</f>
        <v>0.24206295289855073</v>
      </c>
      <c r="AA37" s="10">
        <f>IFERROR((1/Y37 - 1/O37)/(1 - 1/O37),0)</f>
        <v>0.44730810608541088</v>
      </c>
      <c r="AB37" s="10">
        <f>X37/'openmp-timing'!Q37</f>
        <v>2.9953964566242477</v>
      </c>
      <c r="AC37" s="10">
        <f t="shared" si="2"/>
        <v>0.51191865310885143</v>
      </c>
    </row>
    <row r="38" spans="1:29" x14ac:dyDescent="0.2">
      <c r="A38" t="str">
        <f>_xlfn.CONCAT("tnum_", D38, "|files_", B38)</f>
        <v>tnum_16|files_150</v>
      </c>
      <c r="B38">
        <v>150</v>
      </c>
      <c r="C38">
        <v>50000</v>
      </c>
      <c r="D38">
        <v>16</v>
      </c>
      <c r="E38">
        <v>1.6000000000000001E-3</v>
      </c>
      <c r="F38">
        <v>0.62280000000000002</v>
      </c>
      <c r="G38">
        <v>0.86680000000000001</v>
      </c>
      <c r="H38">
        <v>6.8599999999999994E-2</v>
      </c>
      <c r="I38">
        <v>3.4500000000000003E-2</v>
      </c>
      <c r="J38">
        <v>1.5955999999999999</v>
      </c>
      <c r="L38" t="str">
        <f>_xlfn.CONCAT("tnum_", O38, "|files_", M38)</f>
        <v>tnum_16|files_150</v>
      </c>
      <c r="M38">
        <v>150</v>
      </c>
      <c r="N38">
        <v>50000</v>
      </c>
      <c r="O38">
        <v>16</v>
      </c>
      <c r="P38" s="10">
        <v>1.6000000000000001E-3</v>
      </c>
      <c r="Q38" s="10">
        <v>0.62280000000000002</v>
      </c>
      <c r="R38" s="10">
        <v>0.86680000000000001</v>
      </c>
      <c r="S38" s="10">
        <v>6.8599999999999994E-2</v>
      </c>
      <c r="T38" s="10">
        <v>3.4500000000000003E-2</v>
      </c>
      <c r="U38" s="10">
        <v>1.5955999999999999</v>
      </c>
      <c r="V38" s="10">
        <f t="shared" si="1"/>
        <v>1.2488760436737316</v>
      </c>
      <c r="W38" s="10">
        <f t="shared" si="1"/>
        <v>4.0685279187817258</v>
      </c>
      <c r="X38" s="10">
        <f t="shared" si="1"/>
        <v>2.4985422740524781</v>
      </c>
      <c r="Y38" s="10">
        <f>$T$72/U38</f>
        <v>2.6797442968162448</v>
      </c>
      <c r="Z38" s="10">
        <f>Y38/'openmp-timing'!O38</f>
        <v>0.1674840185510153</v>
      </c>
      <c r="AA38" s="10">
        <f>IFERROR((1/Y38 - 1/O38)/(1 - 1/O38),0)</f>
        <v>0.33138126198606105</v>
      </c>
      <c r="AB38" s="10">
        <f>X38/'openmp-timing'!Q38</f>
        <v>4.0117891362435421</v>
      </c>
      <c r="AC38" s="10">
        <f t="shared" si="2"/>
        <v>0.36024893037728511</v>
      </c>
    </row>
    <row r="39" spans="1:29" x14ac:dyDescent="0.2"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">
      <c r="A40" t="str">
        <f>_xlfn.CONCAT("tnum_", D40, "|files_", B40)</f>
        <v>tnum_1|files_300</v>
      </c>
      <c r="B40">
        <v>300</v>
      </c>
      <c r="C40">
        <v>50000</v>
      </c>
      <c r="D40">
        <v>1</v>
      </c>
      <c r="E40">
        <v>2.5999999999999999E-3</v>
      </c>
      <c r="F40">
        <v>1.1293</v>
      </c>
      <c r="G40">
        <v>7.1866000000000003</v>
      </c>
      <c r="H40">
        <v>0.43569999999999998</v>
      </c>
      <c r="I40">
        <v>1.0200000000000001E-2</v>
      </c>
      <c r="J40">
        <v>8.7660999999999998</v>
      </c>
      <c r="L40" t="str">
        <f>_xlfn.CONCAT("tnum_", O40, "|files_", M40)</f>
        <v>tnum_1|files_300</v>
      </c>
      <c r="M40">
        <v>300</v>
      </c>
      <c r="N40">
        <v>50000</v>
      </c>
      <c r="O40">
        <v>1</v>
      </c>
      <c r="P40" s="10">
        <v>2.5999999999999999E-3</v>
      </c>
      <c r="Q40" s="10">
        <v>1.1293</v>
      </c>
      <c r="R40" s="10">
        <v>7.1866000000000003</v>
      </c>
      <c r="S40" s="10">
        <v>0.43569999999999998</v>
      </c>
      <c r="T40" s="10"/>
      <c r="U40" s="10">
        <v>8.7660999999999998</v>
      </c>
      <c r="V40" s="10">
        <f t="shared" ref="V40:X44" si="3">Q$40/Q40</f>
        <v>1</v>
      </c>
      <c r="W40" s="10">
        <f t="shared" si="3"/>
        <v>1</v>
      </c>
      <c r="X40" s="10">
        <f t="shared" si="3"/>
        <v>1</v>
      </c>
      <c r="Y40" s="10">
        <f>$T$73/U40</f>
        <v>0.92597620378503565</v>
      </c>
      <c r="Z40" s="10">
        <f>Y40/'openmp-timing'!O40</f>
        <v>0.92597620378503565</v>
      </c>
      <c r="AA40" s="10"/>
      <c r="AB40" s="10">
        <f>X40/'openmp-timing'!Q40</f>
        <v>0.88550429469582925</v>
      </c>
      <c r="AC40" s="10"/>
    </row>
    <row r="41" spans="1:29" x14ac:dyDescent="0.2">
      <c r="A41" t="str">
        <f>_xlfn.CONCAT("tnum_", D41, "|files_", B41)</f>
        <v>tnum_2|files_300</v>
      </c>
      <c r="B41">
        <v>300</v>
      </c>
      <c r="C41">
        <v>50000</v>
      </c>
      <c r="D41">
        <v>2</v>
      </c>
      <c r="E41">
        <v>2.5999999999999999E-3</v>
      </c>
      <c r="F41">
        <v>0.96940000000000004</v>
      </c>
      <c r="G41">
        <v>7.3296999999999999</v>
      </c>
      <c r="H41">
        <v>0.28460000000000002</v>
      </c>
      <c r="I41">
        <v>0.35439999999999999</v>
      </c>
      <c r="J41">
        <v>8.9425000000000008</v>
      </c>
      <c r="L41" t="str">
        <f>_xlfn.CONCAT("tnum_", O41, "|files_", M41)</f>
        <v>tnum_2|files_300</v>
      </c>
      <c r="M41">
        <v>300</v>
      </c>
      <c r="N41">
        <v>50000</v>
      </c>
      <c r="O41">
        <v>2</v>
      </c>
      <c r="P41" s="10">
        <v>2.5999999999999999E-3</v>
      </c>
      <c r="Q41" s="10">
        <v>0.96940000000000004</v>
      </c>
      <c r="R41" s="10">
        <v>7.3296999999999999</v>
      </c>
      <c r="S41" s="10">
        <v>0.28460000000000002</v>
      </c>
      <c r="T41" s="10">
        <v>0.35439999999999999</v>
      </c>
      <c r="U41" s="10">
        <v>8.9425000000000008</v>
      </c>
      <c r="V41" s="10">
        <f t="shared" si="3"/>
        <v>1.1649473901382297</v>
      </c>
      <c r="W41" s="10">
        <f t="shared" si="3"/>
        <v>0.98047669072404064</v>
      </c>
      <c r="X41" s="10">
        <f t="shared" si="3"/>
        <v>1.5309205903021783</v>
      </c>
      <c r="Y41" s="10">
        <f>$T$73/U41</f>
        <v>0.90771037181996084</v>
      </c>
      <c r="Z41" s="10">
        <f>Y41/'openmp-timing'!O41</f>
        <v>0.45385518590998042</v>
      </c>
      <c r="AA41" s="10">
        <f>IFERROR((1/Y41 - 1/O41)/(1 - 1/O41),0)</f>
        <v>1.2033459813728871</v>
      </c>
      <c r="AB41" s="10">
        <f>X41/'openmp-timing'!Q41</f>
        <v>1.5792455026843184</v>
      </c>
      <c r="AC41" s="10">
        <f t="shared" si="2"/>
        <v>0.30640348863897193</v>
      </c>
    </row>
    <row r="42" spans="1:29" x14ac:dyDescent="0.2">
      <c r="A42" t="str">
        <f>_xlfn.CONCAT("tnum_", D42, "|files_", B42)</f>
        <v>tnum_4|files_300</v>
      </c>
      <c r="B42">
        <v>300</v>
      </c>
      <c r="C42">
        <v>50000</v>
      </c>
      <c r="D42">
        <v>4</v>
      </c>
      <c r="E42">
        <v>2.5000000000000001E-3</v>
      </c>
      <c r="F42">
        <v>1.3443000000000001</v>
      </c>
      <c r="G42">
        <v>4.7967000000000004</v>
      </c>
      <c r="H42">
        <v>0.1338</v>
      </c>
      <c r="I42">
        <v>0.1215</v>
      </c>
      <c r="J42">
        <v>6.4005000000000001</v>
      </c>
      <c r="L42" t="str">
        <f>_xlfn.CONCAT("tnum_", O42, "|files_", M42)</f>
        <v>tnum_4|files_300</v>
      </c>
      <c r="M42">
        <v>300</v>
      </c>
      <c r="N42">
        <v>50000</v>
      </c>
      <c r="O42">
        <v>4</v>
      </c>
      <c r="P42" s="10">
        <v>2.5000000000000001E-3</v>
      </c>
      <c r="Q42" s="10">
        <v>1.3443000000000001</v>
      </c>
      <c r="R42" s="10">
        <v>4.7967000000000004</v>
      </c>
      <c r="S42" s="10">
        <v>0.1338</v>
      </c>
      <c r="T42" s="10">
        <v>0.1215</v>
      </c>
      <c r="U42" s="10">
        <v>6.4005000000000001</v>
      </c>
      <c r="V42" s="10">
        <f t="shared" si="3"/>
        <v>0.84006546157851669</v>
      </c>
      <c r="W42" s="10">
        <f t="shared" si="3"/>
        <v>1.4982383722142305</v>
      </c>
      <c r="X42" s="10">
        <f t="shared" si="3"/>
        <v>3.2563527653213749</v>
      </c>
      <c r="Y42" s="10">
        <f>$T$73/U42</f>
        <v>1.2682134208264979</v>
      </c>
      <c r="Z42" s="10">
        <f>Y42/'openmp-timing'!O42</f>
        <v>0.31705335520662448</v>
      </c>
      <c r="AA42" s="10">
        <f>IFERROR((1/Y42 - 1/O42)/(1 - 1/O42),0)</f>
        <v>0.71801442205029653</v>
      </c>
      <c r="AB42" s="10">
        <f>X42/'openmp-timing'!Q42</f>
        <v>2.4223408207404411</v>
      </c>
      <c r="AC42" s="10">
        <f t="shared" si="2"/>
        <v>7.6122714405936875E-2</v>
      </c>
    </row>
    <row r="43" spans="1:29" x14ac:dyDescent="0.2">
      <c r="A43" t="str">
        <f>_xlfn.CONCAT("tnum_", D43, "|files_", B43)</f>
        <v>tnum_8|files_300</v>
      </c>
      <c r="B43">
        <v>300</v>
      </c>
      <c r="C43">
        <v>50000</v>
      </c>
      <c r="D43">
        <v>8</v>
      </c>
      <c r="E43">
        <v>2.5999999999999999E-3</v>
      </c>
      <c r="F43">
        <v>1.1358999999999999</v>
      </c>
      <c r="G43">
        <v>3.0350999999999999</v>
      </c>
      <c r="H43">
        <v>8.72E-2</v>
      </c>
      <c r="I43">
        <v>9.6100000000000005E-2</v>
      </c>
      <c r="J43">
        <v>4.3586</v>
      </c>
      <c r="L43" t="str">
        <f>_xlfn.CONCAT("tnum_", O43, "|files_", M43)</f>
        <v>tnum_8|files_300</v>
      </c>
      <c r="M43">
        <v>300</v>
      </c>
      <c r="N43">
        <v>50000</v>
      </c>
      <c r="O43">
        <v>8</v>
      </c>
      <c r="P43" s="10">
        <v>2.5999999999999999E-3</v>
      </c>
      <c r="Q43" s="10">
        <v>1.1358999999999999</v>
      </c>
      <c r="R43" s="10">
        <v>3.0350999999999999</v>
      </c>
      <c r="S43" s="10">
        <v>8.72E-2</v>
      </c>
      <c r="T43" s="10">
        <v>9.6100000000000005E-2</v>
      </c>
      <c r="U43" s="10">
        <v>4.3586</v>
      </c>
      <c r="V43" s="10">
        <f t="shared" si="3"/>
        <v>0.99418962936878252</v>
      </c>
      <c r="W43" s="10">
        <f t="shared" si="3"/>
        <v>2.3678297255444631</v>
      </c>
      <c r="X43" s="10">
        <f t="shared" si="3"/>
        <v>4.9965596330275224</v>
      </c>
      <c r="Y43" s="10">
        <f>$T$73/U43</f>
        <v>1.862341118707842</v>
      </c>
      <c r="Z43" s="10">
        <f>Y43/'openmp-timing'!O43</f>
        <v>0.23279263983848025</v>
      </c>
      <c r="AA43" s="10">
        <f>IFERROR((1/Y43 - 1/O43)/(1 - 1/O43),0)</f>
        <v>0.4708097795862049</v>
      </c>
      <c r="AB43" s="10">
        <f>X43/'openmp-timing'!Q43</f>
        <v>4.3987671740712413</v>
      </c>
      <c r="AC43" s="10">
        <f t="shared" si="2"/>
        <v>8.5871667923538508E-2</v>
      </c>
    </row>
    <row r="44" spans="1:29" x14ac:dyDescent="0.2">
      <c r="A44" t="str">
        <f>_xlfn.CONCAT("tnum_", D44, "|files_", B44)</f>
        <v>tnum_16|files_300</v>
      </c>
      <c r="B44">
        <v>300</v>
      </c>
      <c r="C44">
        <v>50000</v>
      </c>
      <c r="D44">
        <v>16</v>
      </c>
      <c r="E44">
        <v>2.5999999999999999E-3</v>
      </c>
      <c r="F44">
        <v>1.1662999999999999</v>
      </c>
      <c r="G44">
        <v>1.7293000000000001</v>
      </c>
      <c r="H44">
        <v>9.5899999999999999E-2</v>
      </c>
      <c r="I44">
        <v>0.1147</v>
      </c>
      <c r="J44">
        <v>3.1103999999999998</v>
      </c>
      <c r="L44" t="str">
        <f>_xlfn.CONCAT("tnum_", O44, "|files_", M44)</f>
        <v>tnum_16|files_300</v>
      </c>
      <c r="M44">
        <v>300</v>
      </c>
      <c r="N44">
        <v>50000</v>
      </c>
      <c r="O44">
        <v>16</v>
      </c>
      <c r="P44" s="10">
        <v>2.5999999999999999E-3</v>
      </c>
      <c r="Q44" s="10">
        <v>1.1662999999999999</v>
      </c>
      <c r="R44" s="10">
        <v>1.7293000000000001</v>
      </c>
      <c r="S44" s="10">
        <v>9.5899999999999999E-2</v>
      </c>
      <c r="T44" s="10">
        <v>0.1147</v>
      </c>
      <c r="U44" s="10">
        <v>3.1103999999999998</v>
      </c>
      <c r="V44" s="10">
        <f t="shared" si="3"/>
        <v>0.96827574380519599</v>
      </c>
      <c r="W44" s="10">
        <f t="shared" si="3"/>
        <v>4.155785577979529</v>
      </c>
      <c r="X44" s="10">
        <f t="shared" si="3"/>
        <v>4.5432742440041709</v>
      </c>
      <c r="Y44" s="10">
        <f>$T$73/U44</f>
        <v>2.6096965020576133</v>
      </c>
      <c r="Z44" s="10">
        <f>Y44/'openmp-timing'!O44</f>
        <v>0.16310603137860083</v>
      </c>
      <c r="AA44" s="10">
        <f>IFERROR((1/Y44 - 1/O44)/(1 - 1/O44),0)</f>
        <v>0.34206540843312144</v>
      </c>
      <c r="AB44" s="10">
        <f>X44/'openmp-timing'!Q44</f>
        <v>3.89545935351468</v>
      </c>
      <c r="AC44" s="10">
        <f t="shared" si="2"/>
        <v>0.16811261571417643</v>
      </c>
    </row>
    <row r="45" spans="1:29" x14ac:dyDescent="0.2"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">
      <c r="A46" t="str">
        <f>_xlfn.CONCAT("tnum_", D46, "|files_", B46)</f>
        <v>tnum_1|files_450</v>
      </c>
      <c r="B46">
        <v>450</v>
      </c>
      <c r="C46">
        <v>50000</v>
      </c>
      <c r="D46">
        <v>1</v>
      </c>
      <c r="E46">
        <v>3.5000000000000001E-3</v>
      </c>
      <c r="F46">
        <v>1.7113</v>
      </c>
      <c r="G46">
        <v>10.5654</v>
      </c>
      <c r="H46">
        <v>0.60550000000000004</v>
      </c>
      <c r="I46">
        <v>9.4000000000000004E-3</v>
      </c>
      <c r="J46">
        <v>12.897</v>
      </c>
      <c r="L46" t="str">
        <f>_xlfn.CONCAT("tnum_", O46, "|files_", M46)</f>
        <v>tnum_1|files_450</v>
      </c>
      <c r="M46">
        <v>450</v>
      </c>
      <c r="N46">
        <v>50000</v>
      </c>
      <c r="O46">
        <v>1</v>
      </c>
      <c r="P46" s="10">
        <v>3.5000000000000001E-3</v>
      </c>
      <c r="Q46" s="10">
        <v>1.7113</v>
      </c>
      <c r="R46" s="10">
        <v>10.5654</v>
      </c>
      <c r="S46" s="10">
        <v>0.60550000000000004</v>
      </c>
      <c r="T46" s="10"/>
      <c r="U46" s="10">
        <v>12.897</v>
      </c>
      <c r="V46" s="10">
        <f t="shared" ref="V46:X50" si="4">Q$46/Q46</f>
        <v>1</v>
      </c>
      <c r="W46" s="10">
        <f t="shared" si="4"/>
        <v>1</v>
      </c>
      <c r="X46" s="10">
        <f t="shared" si="4"/>
        <v>1</v>
      </c>
      <c r="Y46" s="10">
        <f>$T$74/U46</f>
        <v>0.93758238350003875</v>
      </c>
      <c r="Z46" s="10">
        <f>Y46/'openmp-timing'!O46</f>
        <v>0.93758238350003875</v>
      </c>
      <c r="AA46" s="10"/>
      <c r="AB46" s="10">
        <f>X46/'openmp-timing'!Q46</f>
        <v>0.58435107812773912</v>
      </c>
      <c r="AC46" s="10"/>
    </row>
    <row r="47" spans="1:29" x14ac:dyDescent="0.2">
      <c r="A47" t="str">
        <f>_xlfn.CONCAT("tnum_", D47, "|files_", B47)</f>
        <v>tnum_2|files_450</v>
      </c>
      <c r="B47">
        <v>450</v>
      </c>
      <c r="C47">
        <v>50000</v>
      </c>
      <c r="D47">
        <v>2</v>
      </c>
      <c r="E47">
        <v>3.8E-3</v>
      </c>
      <c r="F47">
        <v>1.4826999999999999</v>
      </c>
      <c r="G47">
        <v>10.6081</v>
      </c>
      <c r="H47">
        <v>0.3473</v>
      </c>
      <c r="I47">
        <v>0.36699999999999999</v>
      </c>
      <c r="J47">
        <v>12.8108</v>
      </c>
      <c r="L47" t="str">
        <f>_xlfn.CONCAT("tnum_", O47, "|files_", M47)</f>
        <v>tnum_2|files_450</v>
      </c>
      <c r="M47">
        <v>450</v>
      </c>
      <c r="N47">
        <v>50000</v>
      </c>
      <c r="O47">
        <v>2</v>
      </c>
      <c r="P47" s="10">
        <v>3.8E-3</v>
      </c>
      <c r="Q47" s="10">
        <v>1.4826999999999999</v>
      </c>
      <c r="R47" s="10">
        <v>10.6081</v>
      </c>
      <c r="S47" s="10">
        <v>0.3473</v>
      </c>
      <c r="T47" s="10">
        <v>0.36699999999999999</v>
      </c>
      <c r="U47" s="10">
        <v>12.8108</v>
      </c>
      <c r="V47" s="10">
        <f t="shared" si="4"/>
        <v>1.1541781884400082</v>
      </c>
      <c r="W47" s="10">
        <f t="shared" si="4"/>
        <v>0.9959747739934578</v>
      </c>
      <c r="X47" s="10">
        <f t="shared" si="4"/>
        <v>1.7434494673193206</v>
      </c>
      <c r="Y47" s="10">
        <f>$T$74/U47</f>
        <v>0.94389109189121678</v>
      </c>
      <c r="Z47" s="10">
        <f>Y47/'openmp-timing'!O47</f>
        <v>0.47194554594560839</v>
      </c>
      <c r="AA47" s="10">
        <f>IFERROR((1/Y47 - 1/O47)/(1 - 1/O47),0)</f>
        <v>1.1188885213364208</v>
      </c>
      <c r="AB47" s="10">
        <f>X47/'openmp-timing'!Q47</f>
        <v>1.1758612445668852</v>
      </c>
      <c r="AC47" s="10">
        <f t="shared" si="2"/>
        <v>0.1471511147811726</v>
      </c>
    </row>
    <row r="48" spans="1:29" x14ac:dyDescent="0.2">
      <c r="A48" t="str">
        <f>_xlfn.CONCAT("tnum_", D48, "|files_", B48)</f>
        <v>tnum_4|files_450</v>
      </c>
      <c r="B48">
        <v>450</v>
      </c>
      <c r="C48">
        <v>50000</v>
      </c>
      <c r="D48">
        <v>4</v>
      </c>
      <c r="E48">
        <v>3.3999999999999998E-3</v>
      </c>
      <c r="F48">
        <v>1.5287999999999999</v>
      </c>
      <c r="G48">
        <v>7.3018999999999998</v>
      </c>
      <c r="H48">
        <v>0.20930000000000001</v>
      </c>
      <c r="I48">
        <v>0.38090000000000002</v>
      </c>
      <c r="J48">
        <v>9.4254999999999995</v>
      </c>
      <c r="L48" t="str">
        <f>_xlfn.CONCAT("tnum_", O48, "|files_", M48)</f>
        <v>tnum_4|files_450</v>
      </c>
      <c r="M48">
        <v>450</v>
      </c>
      <c r="N48">
        <v>50000</v>
      </c>
      <c r="O48">
        <v>4</v>
      </c>
      <c r="P48" s="10">
        <v>3.3999999999999998E-3</v>
      </c>
      <c r="Q48" s="10">
        <v>1.5287999999999999</v>
      </c>
      <c r="R48" s="10">
        <v>7.3018999999999998</v>
      </c>
      <c r="S48" s="10">
        <v>0.20930000000000001</v>
      </c>
      <c r="T48" s="10">
        <v>0.38090000000000002</v>
      </c>
      <c r="U48" s="10">
        <v>9.4254999999999995</v>
      </c>
      <c r="V48" s="10">
        <f t="shared" si="4"/>
        <v>1.1193746729461016</v>
      </c>
      <c r="W48" s="10">
        <f t="shared" si="4"/>
        <v>1.4469384680699544</v>
      </c>
      <c r="X48" s="10">
        <f t="shared" si="4"/>
        <v>2.8929765886287626</v>
      </c>
      <c r="Y48" s="10">
        <f>$T$74/U48</f>
        <v>1.2829027637791099</v>
      </c>
      <c r="Z48" s="10">
        <f>Y48/'openmp-timing'!O48</f>
        <v>0.32072569094477749</v>
      </c>
      <c r="AA48" s="10">
        <f>IFERROR((1/Y48 - 1/O48)/(1 - 1/O48),0)</f>
        <v>0.70597640313154697</v>
      </c>
      <c r="AB48" s="10">
        <f>X48/'openmp-timing'!Q48</f>
        <v>1.892318543059107</v>
      </c>
      <c r="AC48" s="10">
        <f t="shared" si="2"/>
        <v>0.12755298651252409</v>
      </c>
    </row>
    <row r="49" spans="1:29" x14ac:dyDescent="0.2">
      <c r="A49" t="str">
        <f>_xlfn.CONCAT("tnum_", D49, "|files_", B49)</f>
        <v>tnum_8|files_450</v>
      </c>
      <c r="B49">
        <v>450</v>
      </c>
      <c r="C49">
        <v>50000</v>
      </c>
      <c r="D49">
        <v>8</v>
      </c>
      <c r="E49">
        <v>3.8999999999999998E-3</v>
      </c>
      <c r="F49">
        <v>1.7206999999999999</v>
      </c>
      <c r="G49">
        <v>4.9269999999999996</v>
      </c>
      <c r="H49">
        <v>0.11650000000000001</v>
      </c>
      <c r="I49">
        <v>0.15279999999999999</v>
      </c>
      <c r="J49">
        <v>6.9226999999999999</v>
      </c>
      <c r="L49" t="str">
        <f>_xlfn.CONCAT("tnum_", O49, "|files_", M49)</f>
        <v>tnum_8|files_450</v>
      </c>
      <c r="M49">
        <v>450</v>
      </c>
      <c r="N49">
        <v>50000</v>
      </c>
      <c r="O49">
        <v>8</v>
      </c>
      <c r="P49" s="10">
        <v>3.8999999999999998E-3</v>
      </c>
      <c r="Q49" s="10">
        <v>1.7206999999999999</v>
      </c>
      <c r="R49" s="10">
        <v>4.9269999999999996</v>
      </c>
      <c r="S49" s="10">
        <v>0.11650000000000001</v>
      </c>
      <c r="T49" s="10">
        <v>0.15279999999999999</v>
      </c>
      <c r="U49" s="10">
        <v>6.9226999999999999</v>
      </c>
      <c r="V49" s="10">
        <f t="shared" si="4"/>
        <v>0.99453710699134079</v>
      </c>
      <c r="W49" s="10">
        <f t="shared" si="4"/>
        <v>2.1443880657600976</v>
      </c>
      <c r="X49" s="10">
        <f t="shared" si="4"/>
        <v>5.1974248927038627</v>
      </c>
      <c r="Y49" s="10">
        <f>$T$74/U49</f>
        <v>1.7467173212763807</v>
      </c>
      <c r="Z49" s="10">
        <f>Y49/'openmp-timing'!O49</f>
        <v>0.21833966515954759</v>
      </c>
      <c r="AA49" s="10">
        <f>IFERROR((1/Y49 - 1/O49)/(1 - 1/O49),0)</f>
        <v>0.51143140683332544</v>
      </c>
      <c r="AB49" s="10">
        <f>X49/'openmp-timing'!Q49</f>
        <v>3.020529373338678</v>
      </c>
      <c r="AC49" s="10">
        <f t="shared" si="2"/>
        <v>7.7031968856906927E-2</v>
      </c>
    </row>
    <row r="50" spans="1:29" x14ac:dyDescent="0.2">
      <c r="A50" t="str">
        <f>_xlfn.CONCAT("tnum_", D50, "|files_", B50)</f>
        <v>tnum_16|files_450</v>
      </c>
      <c r="B50">
        <v>450</v>
      </c>
      <c r="C50">
        <v>50000</v>
      </c>
      <c r="D50">
        <v>16</v>
      </c>
      <c r="E50">
        <v>3.2000000000000002E-3</v>
      </c>
      <c r="F50">
        <v>1.6465000000000001</v>
      </c>
      <c r="G50">
        <v>2.7440000000000002</v>
      </c>
      <c r="H50">
        <v>0.10390000000000001</v>
      </c>
      <c r="I50">
        <v>0.1129</v>
      </c>
      <c r="J50">
        <v>4.6115000000000004</v>
      </c>
      <c r="L50" t="str">
        <f>_xlfn.CONCAT("tnum_", O50, "|files_", M50)</f>
        <v>tnum_16|files_450</v>
      </c>
      <c r="M50">
        <v>450</v>
      </c>
      <c r="N50">
        <v>50000</v>
      </c>
      <c r="O50">
        <v>16</v>
      </c>
      <c r="P50" s="10">
        <v>3.2000000000000002E-3</v>
      </c>
      <c r="Q50" s="10">
        <v>1.6465000000000001</v>
      </c>
      <c r="R50" s="10">
        <v>2.7440000000000002</v>
      </c>
      <c r="S50" s="10">
        <v>0.10390000000000001</v>
      </c>
      <c r="T50" s="10">
        <v>0.1129</v>
      </c>
      <c r="U50" s="10">
        <v>4.6115000000000004</v>
      </c>
      <c r="V50" s="10">
        <f t="shared" si="4"/>
        <v>1.0393562101427269</v>
      </c>
      <c r="W50" s="10">
        <f t="shared" si="4"/>
        <v>3.8503644314868803</v>
      </c>
      <c r="X50" s="10">
        <f t="shared" si="4"/>
        <v>5.8277189605389799</v>
      </c>
      <c r="Y50" s="10">
        <f>$T$74/U50</f>
        <v>2.6221403014203619</v>
      </c>
      <c r="Z50" s="10">
        <f>Y50/'openmp-timing'!O50</f>
        <v>0.16388376883877262</v>
      </c>
      <c r="AA50" s="10">
        <f>IFERROR((1/Y50 - 1/O50)/(1 - 1/O50),0)</f>
        <v>0.34012570294409533</v>
      </c>
      <c r="AB50" s="10">
        <f>X50/'openmp-timing'!Q50</f>
        <v>3.5394588281439292</v>
      </c>
      <c r="AC50" s="10">
        <f t="shared" si="2"/>
        <v>0.11636663914120561</v>
      </c>
    </row>
    <row r="51" spans="1:29" x14ac:dyDescent="0.2"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t="str">
        <f>_xlfn.CONCAT("tnum_", D52, "|files_", B52)</f>
        <v>tnum_1|files_600</v>
      </c>
      <c r="B52">
        <v>600</v>
      </c>
      <c r="C52">
        <v>50000</v>
      </c>
      <c r="D52">
        <v>1</v>
      </c>
      <c r="E52">
        <v>4.7999999999999996E-3</v>
      </c>
      <c r="F52">
        <v>2.0240999999999998</v>
      </c>
      <c r="G52">
        <v>14.389200000000001</v>
      </c>
      <c r="H52">
        <v>0.98029999999999995</v>
      </c>
      <c r="I52">
        <v>1.03E-2</v>
      </c>
      <c r="J52">
        <v>17.410499999999999</v>
      </c>
      <c r="L52" t="str">
        <f>_xlfn.CONCAT("tnum_", O52, "|files_", M52)</f>
        <v>tnum_1|files_600</v>
      </c>
      <c r="M52">
        <v>600</v>
      </c>
      <c r="N52">
        <v>50000</v>
      </c>
      <c r="O52">
        <v>1</v>
      </c>
      <c r="P52" s="10">
        <v>4.7999999999999996E-3</v>
      </c>
      <c r="Q52" s="10">
        <v>2.0240999999999998</v>
      </c>
      <c r="R52" s="10">
        <v>14.389200000000001</v>
      </c>
      <c r="S52" s="10">
        <v>0.98029999999999995</v>
      </c>
      <c r="T52" s="10"/>
      <c r="U52" s="10">
        <v>17.410499999999999</v>
      </c>
      <c r="V52" s="10">
        <f t="shared" ref="V52:X56" si="5">Q$52/Q52</f>
        <v>1</v>
      </c>
      <c r="W52" s="10">
        <f t="shared" si="5"/>
        <v>1</v>
      </c>
      <c r="X52" s="10">
        <f t="shared" si="5"/>
        <v>1</v>
      </c>
      <c r="Y52" s="10">
        <f>$T$75/U52</f>
        <v>1.0013669911834813</v>
      </c>
      <c r="Z52" s="10">
        <f>Y52/'openmp-timing'!O52</f>
        <v>1.0013669911834813</v>
      </c>
      <c r="AA52" s="10"/>
      <c r="AB52" s="10">
        <f>X52/'openmp-timing'!Q52</f>
        <v>0.49404673682130334</v>
      </c>
      <c r="AC52" s="10"/>
    </row>
    <row r="53" spans="1:29" x14ac:dyDescent="0.2">
      <c r="A53" t="str">
        <f>_xlfn.CONCAT("tnum_", D53, "|files_", B53)</f>
        <v>tnum_2|files_600</v>
      </c>
      <c r="B53">
        <v>600</v>
      </c>
      <c r="C53">
        <v>50000</v>
      </c>
      <c r="D53">
        <v>2</v>
      </c>
      <c r="E53">
        <v>4.7999999999999996E-3</v>
      </c>
      <c r="F53">
        <v>1.8964000000000001</v>
      </c>
      <c r="G53">
        <v>13.6678</v>
      </c>
      <c r="H53">
        <v>0.33</v>
      </c>
      <c r="I53">
        <v>0.48399999999999999</v>
      </c>
      <c r="J53">
        <v>16.3842</v>
      </c>
      <c r="L53" t="str">
        <f>_xlfn.CONCAT("tnum_", O53, "|files_", M53)</f>
        <v>tnum_2|files_600</v>
      </c>
      <c r="M53">
        <v>600</v>
      </c>
      <c r="N53">
        <v>50000</v>
      </c>
      <c r="O53">
        <v>2</v>
      </c>
      <c r="P53" s="10">
        <v>4.7999999999999996E-3</v>
      </c>
      <c r="Q53" s="10">
        <v>1.8964000000000001</v>
      </c>
      <c r="R53" s="10">
        <v>13.6678</v>
      </c>
      <c r="S53" s="10">
        <v>0.33</v>
      </c>
      <c r="T53" s="10">
        <v>0.48399999999999999</v>
      </c>
      <c r="U53" s="10">
        <v>16.3842</v>
      </c>
      <c r="V53" s="10">
        <f t="shared" si="5"/>
        <v>1.0673381143218728</v>
      </c>
      <c r="W53" s="10">
        <f t="shared" si="5"/>
        <v>1.0527809888936039</v>
      </c>
      <c r="X53" s="10">
        <f t="shared" si="5"/>
        <v>2.9706060606060603</v>
      </c>
      <c r="Y53" s="10">
        <f>$T$75/U53</f>
        <v>1.0640922352022071</v>
      </c>
      <c r="Z53" s="10">
        <f>Y53/'openmp-timing'!O53</f>
        <v>0.53204611760110354</v>
      </c>
      <c r="AA53" s="10">
        <f>IFERROR((1/Y53 - 1/O53)/(1 - 1/O53),0)</f>
        <v>0.87953631634192364</v>
      </c>
      <c r="AB53" s="10">
        <f>X53/'openmp-timing'!Q53</f>
        <v>1.5664448748186355</v>
      </c>
      <c r="AC53" s="10">
        <f>IFERROR((1/X53 - 1/O53)/(1 - 1/O53),0)</f>
        <v>-0.32673671325104547</v>
      </c>
    </row>
    <row r="54" spans="1:29" x14ac:dyDescent="0.2">
      <c r="A54" t="str">
        <f>_xlfn.CONCAT("tnum_", D54, "|files_", B54)</f>
        <v>tnum_4|files_600</v>
      </c>
      <c r="B54">
        <v>600</v>
      </c>
      <c r="C54">
        <v>50000</v>
      </c>
      <c r="D54">
        <v>4</v>
      </c>
      <c r="E54">
        <v>5.0000000000000001E-3</v>
      </c>
      <c r="F54">
        <v>2.2109000000000001</v>
      </c>
      <c r="G54">
        <v>9.9829000000000008</v>
      </c>
      <c r="H54">
        <v>0.29299999999999998</v>
      </c>
      <c r="I54">
        <v>0.44379999999999997</v>
      </c>
      <c r="J54">
        <v>12.937200000000001</v>
      </c>
      <c r="L54" t="str">
        <f>_xlfn.CONCAT("tnum_", O54, "|files_", M54)</f>
        <v>tnum_4|files_600</v>
      </c>
      <c r="M54">
        <v>600</v>
      </c>
      <c r="N54">
        <v>50000</v>
      </c>
      <c r="O54">
        <v>4</v>
      </c>
      <c r="P54" s="10">
        <v>5.0000000000000001E-3</v>
      </c>
      <c r="Q54" s="10">
        <v>2.2109000000000001</v>
      </c>
      <c r="R54" s="10">
        <v>9.9829000000000008</v>
      </c>
      <c r="S54" s="10">
        <v>0.29299999999999998</v>
      </c>
      <c r="T54" s="10">
        <v>0.44379999999999997</v>
      </c>
      <c r="U54" s="10">
        <v>12.937200000000001</v>
      </c>
      <c r="V54" s="10">
        <f t="shared" si="5"/>
        <v>0.91550952100954353</v>
      </c>
      <c r="W54" s="10">
        <f t="shared" si="5"/>
        <v>1.4413847679531999</v>
      </c>
      <c r="X54" s="10">
        <f t="shared" si="5"/>
        <v>3.3457337883959046</v>
      </c>
      <c r="Y54" s="10">
        <f>$T$75/U54</f>
        <v>1.347609992888724</v>
      </c>
      <c r="Z54" s="10">
        <f>Y54/'openmp-timing'!O54</f>
        <v>0.33690249822218099</v>
      </c>
      <c r="AA54" s="10">
        <f>IFERROR((1/Y54 - 1/O54)/(1 - 1/O54),0)</f>
        <v>0.65607260782862908</v>
      </c>
      <c r="AB54" s="10">
        <f>X54/'openmp-timing'!Q54</f>
        <v>1.5132904194653329</v>
      </c>
      <c r="AC54" s="10">
        <f t="shared" si="2"/>
        <v>6.5184127307966896E-2</v>
      </c>
    </row>
    <row r="55" spans="1:29" x14ac:dyDescent="0.2">
      <c r="A55" t="str">
        <f>_xlfn.CONCAT("tnum_", D55, "|files_", B55)</f>
        <v>tnum_8|files_600</v>
      </c>
      <c r="B55">
        <v>600</v>
      </c>
      <c r="C55">
        <v>50000</v>
      </c>
      <c r="D55">
        <v>8</v>
      </c>
      <c r="E55">
        <v>5.1000000000000004E-3</v>
      </c>
      <c r="F55">
        <v>2.2422</v>
      </c>
      <c r="G55">
        <v>5.8059000000000003</v>
      </c>
      <c r="H55">
        <v>0.11269999999999999</v>
      </c>
      <c r="I55">
        <v>0.15679999999999999</v>
      </c>
      <c r="J55">
        <v>8.3246000000000002</v>
      </c>
      <c r="L55" t="str">
        <f>_xlfn.CONCAT("tnum_", O55, "|files_", M55)</f>
        <v>tnum_8|files_600</v>
      </c>
      <c r="M55">
        <v>600</v>
      </c>
      <c r="N55">
        <v>50000</v>
      </c>
      <c r="O55">
        <v>8</v>
      </c>
      <c r="P55" s="10">
        <v>5.1000000000000004E-3</v>
      </c>
      <c r="Q55" s="10">
        <v>2.2422</v>
      </c>
      <c r="R55" s="10">
        <v>5.8059000000000003</v>
      </c>
      <c r="S55" s="10">
        <v>0.11269999999999999</v>
      </c>
      <c r="T55" s="10">
        <v>0.15679999999999999</v>
      </c>
      <c r="U55" s="10">
        <v>8.3246000000000002</v>
      </c>
      <c r="V55" s="10">
        <f t="shared" si="5"/>
        <v>0.90272946213540262</v>
      </c>
      <c r="W55" s="10">
        <f t="shared" si="5"/>
        <v>2.4783754456673384</v>
      </c>
      <c r="X55" s="10">
        <f t="shared" si="5"/>
        <v>8.6983141082519957</v>
      </c>
      <c r="Y55" s="10">
        <f>$T$75/U55</f>
        <v>2.0943108377579702</v>
      </c>
      <c r="Z55" s="10">
        <f>Y55/'openmp-timing'!O55</f>
        <v>0.26178885471974628</v>
      </c>
      <c r="AA55" s="10">
        <f>IFERROR((1/Y55 - 1/O55)/(1 - 1/O55),0)</f>
        <v>0.40283890295075148</v>
      </c>
      <c r="AB55" s="10">
        <f>X55/'openmp-timing'!Q55</f>
        <v>3.8793658497243761</v>
      </c>
      <c r="AC55" s="10">
        <f t="shared" si="2"/>
        <v>-1.1468792352195381E-2</v>
      </c>
    </row>
    <row r="56" spans="1:29" x14ac:dyDescent="0.2">
      <c r="A56" t="str">
        <f>_xlfn.CONCAT("tnum_", D56, "|files_", B56)</f>
        <v>tnum_16|files_600</v>
      </c>
      <c r="B56">
        <v>600</v>
      </c>
      <c r="C56">
        <v>50000</v>
      </c>
      <c r="D56">
        <v>16</v>
      </c>
      <c r="E56">
        <v>5.3E-3</v>
      </c>
      <c r="F56">
        <v>2.1913</v>
      </c>
      <c r="G56">
        <v>3.4154</v>
      </c>
      <c r="H56">
        <v>0.106</v>
      </c>
      <c r="I56">
        <v>0.1366</v>
      </c>
      <c r="J56">
        <v>5.8562000000000003</v>
      </c>
      <c r="L56" t="str">
        <f>_xlfn.CONCAT("tnum_", O56, "|files_", M56)</f>
        <v>tnum_16|files_600</v>
      </c>
      <c r="M56">
        <v>600</v>
      </c>
      <c r="N56">
        <v>50000</v>
      </c>
      <c r="O56">
        <v>16</v>
      </c>
      <c r="P56" s="10">
        <v>5.3E-3</v>
      </c>
      <c r="Q56" s="10">
        <v>2.1913</v>
      </c>
      <c r="R56" s="10">
        <v>3.4154</v>
      </c>
      <c r="S56" s="10">
        <v>0.106</v>
      </c>
      <c r="T56" s="10">
        <v>0.1366</v>
      </c>
      <c r="U56" s="10">
        <v>5.8562000000000003</v>
      </c>
      <c r="V56" s="10">
        <f t="shared" si="5"/>
        <v>0.92369826130607391</v>
      </c>
      <c r="W56" s="10">
        <f t="shared" si="5"/>
        <v>4.2130350764185751</v>
      </c>
      <c r="X56" s="10">
        <f t="shared" si="5"/>
        <v>9.2481132075471688</v>
      </c>
      <c r="Y56" s="10">
        <f>$T$75/U56</f>
        <v>2.9770670400601071</v>
      </c>
      <c r="Z56" s="10">
        <f>Y56/'openmp-timing'!O56</f>
        <v>0.1860666900037567</v>
      </c>
      <c r="AA56" s="10">
        <f>IFERROR((1/Y56 - 1/O56)/(1 - 1/O56),0)</f>
        <v>0.29162780648874154</v>
      </c>
      <c r="AB56" s="10">
        <f>X56/'openmp-timing'!Q56</f>
        <v>4.2203774962566367</v>
      </c>
      <c r="AC56" s="10">
        <f t="shared" si="2"/>
        <v>4.8672175184467349E-2</v>
      </c>
    </row>
    <row r="57" spans="1:29" x14ac:dyDescent="0.2"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t="str">
        <f>_xlfn.CONCAT("tnum_", D58, "|files_", B58)</f>
        <v>tnum_1|files_750</v>
      </c>
      <c r="B58">
        <v>750</v>
      </c>
      <c r="C58">
        <v>50000</v>
      </c>
      <c r="D58">
        <v>1</v>
      </c>
      <c r="E58">
        <v>7.0000000000000001E-3</v>
      </c>
      <c r="F58">
        <v>2.6259999999999999</v>
      </c>
      <c r="G58">
        <v>18.053100000000001</v>
      </c>
      <c r="H58">
        <v>1.1303000000000001</v>
      </c>
      <c r="I58">
        <v>9.4000000000000004E-3</v>
      </c>
      <c r="J58">
        <v>21.8277</v>
      </c>
      <c r="L58" t="str">
        <f>_xlfn.CONCAT("tnum_", O58, "|files_", M58)</f>
        <v>tnum_1|files_750</v>
      </c>
      <c r="M58">
        <v>750</v>
      </c>
      <c r="N58">
        <v>50000</v>
      </c>
      <c r="O58">
        <v>1</v>
      </c>
      <c r="P58" s="10">
        <v>7.0000000000000001E-3</v>
      </c>
      <c r="Q58" s="10">
        <v>2.6259999999999999</v>
      </c>
      <c r="R58" s="10">
        <v>18.053100000000001</v>
      </c>
      <c r="S58" s="10">
        <v>1.1303000000000001</v>
      </c>
      <c r="T58" s="10"/>
      <c r="U58" s="10">
        <v>21.8277</v>
      </c>
      <c r="V58" s="10">
        <f t="shared" ref="V58:X62" si="6">Q$58/Q58</f>
        <v>1</v>
      </c>
      <c r="W58" s="10">
        <f t="shared" si="6"/>
        <v>1</v>
      </c>
      <c r="X58" s="10">
        <f t="shared" si="6"/>
        <v>1</v>
      </c>
      <c r="Y58" s="10">
        <f>$T$76/U58</f>
        <v>0.93111046972424949</v>
      </c>
      <c r="Z58" s="10">
        <f>Y58/'openmp-timing'!O58</f>
        <v>0.93111046972424949</v>
      </c>
      <c r="AA58" s="10"/>
      <c r="AB58" s="10">
        <f>X58/'openmp-timing'!Q58</f>
        <v>0.38080731150038083</v>
      </c>
      <c r="AC58" s="10"/>
    </row>
    <row r="59" spans="1:29" x14ac:dyDescent="0.2">
      <c r="A59" t="str">
        <f>_xlfn.CONCAT("tnum_", D59, "|files_", B59)</f>
        <v>tnum_2|files_750</v>
      </c>
      <c r="B59">
        <v>750</v>
      </c>
      <c r="C59">
        <v>50000</v>
      </c>
      <c r="D59">
        <v>2</v>
      </c>
      <c r="E59">
        <v>6.1999999999999998E-3</v>
      </c>
      <c r="F59">
        <v>2.4704000000000002</v>
      </c>
      <c r="G59">
        <v>17.010899999999999</v>
      </c>
      <c r="H59">
        <v>0.42880000000000001</v>
      </c>
      <c r="I59">
        <v>0.49590000000000001</v>
      </c>
      <c r="J59">
        <v>20.413900000000002</v>
      </c>
      <c r="L59" t="str">
        <f>_xlfn.CONCAT("tnum_", O59, "|files_", M59)</f>
        <v>tnum_2|files_750</v>
      </c>
      <c r="M59">
        <v>750</v>
      </c>
      <c r="N59">
        <v>50000</v>
      </c>
      <c r="O59">
        <v>2</v>
      </c>
      <c r="P59" s="10">
        <v>6.1999999999999998E-3</v>
      </c>
      <c r="Q59" s="10">
        <v>2.4704000000000002</v>
      </c>
      <c r="R59" s="10">
        <v>17.010899999999999</v>
      </c>
      <c r="S59" s="10">
        <v>0.42880000000000001</v>
      </c>
      <c r="T59" s="10">
        <v>0.49590000000000001</v>
      </c>
      <c r="U59" s="10">
        <v>20.413900000000002</v>
      </c>
      <c r="V59" s="10">
        <f t="shared" si="6"/>
        <v>1.0629857512953367</v>
      </c>
      <c r="W59" s="10">
        <f t="shared" si="6"/>
        <v>1.0612665996508122</v>
      </c>
      <c r="X59" s="10">
        <f t="shared" si="6"/>
        <v>2.6359608208955225</v>
      </c>
      <c r="Y59" s="10">
        <f>$T$76/U59</f>
        <v>0.99559613792562907</v>
      </c>
      <c r="Z59" s="10">
        <f>Y59/'openmp-timing'!O59</f>
        <v>0.49779806896281453</v>
      </c>
      <c r="AA59" s="10">
        <f>IFERROR((1/Y59 - 1/O59)/(1 - 1/O59),0)</f>
        <v>1.0088466837236765</v>
      </c>
      <c r="AB59" s="10">
        <f>X59/'openmp-timing'!Q59</f>
        <v>1.0670178193391848</v>
      </c>
      <c r="AC59" s="10">
        <f t="shared" si="2"/>
        <v>-0.24126338140316739</v>
      </c>
    </row>
    <row r="60" spans="1:29" x14ac:dyDescent="0.2">
      <c r="A60" t="str">
        <f>_xlfn.CONCAT("tnum_", D60, "|files_", B60)</f>
        <v>tnum_4|files_750</v>
      </c>
      <c r="B60">
        <v>750</v>
      </c>
      <c r="C60">
        <v>50000</v>
      </c>
      <c r="D60">
        <v>4</v>
      </c>
      <c r="E60">
        <v>6.4000000000000003E-3</v>
      </c>
      <c r="F60">
        <v>2.4889999999999999</v>
      </c>
      <c r="G60">
        <v>12.210100000000001</v>
      </c>
      <c r="H60">
        <v>0.24510000000000001</v>
      </c>
      <c r="I60">
        <v>0.43259999999999998</v>
      </c>
      <c r="J60">
        <v>15.3851</v>
      </c>
      <c r="L60" t="str">
        <f>_xlfn.CONCAT("tnum_", O60, "|files_", M60)</f>
        <v>tnum_4|files_750</v>
      </c>
      <c r="M60">
        <v>750</v>
      </c>
      <c r="N60">
        <v>50000</v>
      </c>
      <c r="O60">
        <v>4</v>
      </c>
      <c r="P60" s="10">
        <v>6.4000000000000003E-3</v>
      </c>
      <c r="Q60" s="10">
        <v>2.4889999999999999</v>
      </c>
      <c r="R60" s="10">
        <v>12.210100000000001</v>
      </c>
      <c r="S60" s="10">
        <v>0.24510000000000001</v>
      </c>
      <c r="T60" s="10">
        <v>0.43259999999999998</v>
      </c>
      <c r="U60" s="10">
        <v>15.3851</v>
      </c>
      <c r="V60" s="10">
        <f t="shared" si="6"/>
        <v>1.0550421856167136</v>
      </c>
      <c r="W60" s="10">
        <f t="shared" si="6"/>
        <v>1.4785382593099154</v>
      </c>
      <c r="X60" s="10">
        <f t="shared" si="6"/>
        <v>4.6115871073031416</v>
      </c>
      <c r="Y60" s="10">
        <f>$T$76/U60</f>
        <v>1.3210183879207806</v>
      </c>
      <c r="Z60" s="10">
        <f>Y60/'openmp-timing'!O60</f>
        <v>0.33025459698019516</v>
      </c>
      <c r="AA60" s="10">
        <f>IFERROR((1/Y60 - 1/O60)/(1 - 1/O60),0)</f>
        <v>0.67598897854752993</v>
      </c>
      <c r="AB60" s="10">
        <f>X60/'openmp-timing'!Q60</f>
        <v>1.852787106188486</v>
      </c>
      <c r="AC60" s="10">
        <f t="shared" si="2"/>
        <v>-4.4206552832581313E-2</v>
      </c>
    </row>
    <row r="61" spans="1:29" x14ac:dyDescent="0.2">
      <c r="A61" t="str">
        <f>_xlfn.CONCAT("tnum_", D61, "|files_", B61)</f>
        <v>tnum_8|files_750</v>
      </c>
      <c r="B61">
        <v>750</v>
      </c>
      <c r="C61">
        <v>50000</v>
      </c>
      <c r="D61">
        <v>8</v>
      </c>
      <c r="E61">
        <v>6.6E-3</v>
      </c>
      <c r="F61">
        <v>2.6659999999999999</v>
      </c>
      <c r="G61">
        <v>7.3802000000000003</v>
      </c>
      <c r="H61">
        <v>0.17749999999999999</v>
      </c>
      <c r="I61">
        <v>0.31590000000000001</v>
      </c>
      <c r="J61">
        <v>10.5481</v>
      </c>
      <c r="L61" t="str">
        <f>_xlfn.CONCAT("tnum_", O61, "|files_", M61)</f>
        <v>tnum_8|files_750</v>
      </c>
      <c r="M61">
        <v>750</v>
      </c>
      <c r="N61">
        <v>50000</v>
      </c>
      <c r="O61">
        <v>8</v>
      </c>
      <c r="P61" s="10">
        <v>6.6E-3</v>
      </c>
      <c r="Q61" s="10">
        <v>2.6659999999999999</v>
      </c>
      <c r="R61" s="10">
        <v>7.3802000000000003</v>
      </c>
      <c r="S61" s="10">
        <v>0.17749999999999999</v>
      </c>
      <c r="T61" s="10">
        <v>0.31590000000000001</v>
      </c>
      <c r="U61" s="10">
        <v>10.5481</v>
      </c>
      <c r="V61" s="10">
        <f t="shared" si="6"/>
        <v>0.98499624906226557</v>
      </c>
      <c r="W61" s="10">
        <f t="shared" si="6"/>
        <v>2.4461532207799248</v>
      </c>
      <c r="X61" s="10">
        <f t="shared" si="6"/>
        <v>6.3678873239436626</v>
      </c>
      <c r="Y61" s="10">
        <f>$T$76/U61</f>
        <v>1.9267925029152171</v>
      </c>
      <c r="Z61" s="10">
        <f>Y61/'openmp-timing'!O61</f>
        <v>0.24084906286440214</v>
      </c>
      <c r="AA61" s="10">
        <f>IFERROR((1/Y61 - 1/O61)/(1 - 1/O61),0)</f>
        <v>0.45028256529929422</v>
      </c>
      <c r="AB61" s="10">
        <f>X61/'openmp-timing'!Q61</f>
        <v>2.3885548852001737</v>
      </c>
      <c r="AC61" s="10">
        <f t="shared" si="2"/>
        <v>3.6614805171825422E-2</v>
      </c>
    </row>
    <row r="62" spans="1:29" x14ac:dyDescent="0.2">
      <c r="A62" t="str">
        <f>_xlfn.CONCAT("tnum_", D62, "|files_", B62)</f>
        <v>tnum_16|files_750</v>
      </c>
      <c r="B62">
        <v>750</v>
      </c>
      <c r="C62">
        <v>50000</v>
      </c>
      <c r="D62">
        <v>16</v>
      </c>
      <c r="E62">
        <v>6.4999999999999997E-3</v>
      </c>
      <c r="F62">
        <v>2.6939000000000002</v>
      </c>
      <c r="G62">
        <v>4.1374000000000004</v>
      </c>
      <c r="H62">
        <v>0.13289999999999999</v>
      </c>
      <c r="I62">
        <v>0.1681</v>
      </c>
      <c r="J62">
        <v>7.1406999999999998</v>
      </c>
      <c r="L62" t="str">
        <f>_xlfn.CONCAT("tnum_", O62, "|files_", M62)</f>
        <v>tnum_16|files_750</v>
      </c>
      <c r="M62">
        <v>750</v>
      </c>
      <c r="N62">
        <v>50000</v>
      </c>
      <c r="O62">
        <v>16</v>
      </c>
      <c r="P62" s="10">
        <v>6.4999999999999997E-3</v>
      </c>
      <c r="Q62" s="10">
        <v>2.6939000000000002</v>
      </c>
      <c r="R62" s="10">
        <v>4.1374000000000004</v>
      </c>
      <c r="S62" s="10">
        <v>0.13289999999999999</v>
      </c>
      <c r="T62" s="10">
        <v>0.1681</v>
      </c>
      <c r="U62" s="10">
        <v>7.1406999999999998</v>
      </c>
      <c r="V62" s="10">
        <f t="shared" si="6"/>
        <v>0.97479490701213845</v>
      </c>
      <c r="W62" s="10">
        <f t="shared" si="6"/>
        <v>4.36339246870015</v>
      </c>
      <c r="X62" s="10">
        <f t="shared" si="6"/>
        <v>8.5048908954100835</v>
      </c>
      <c r="Y62" s="10">
        <f>$T$76/U62</f>
        <v>2.846219558306609</v>
      </c>
      <c r="Z62" s="10">
        <f>Y62/'openmp-timing'!O62</f>
        <v>0.17788872239416306</v>
      </c>
      <c r="AA62" s="10">
        <f>IFERROR((1/Y62 - 1/O62)/(1 - 1/O62),0)</f>
        <v>0.30809945548776485</v>
      </c>
      <c r="AB62" s="10">
        <f>X62/'openmp-timing'!Q62</f>
        <v>3.1570922808604931</v>
      </c>
      <c r="AC62" s="10">
        <f t="shared" si="2"/>
        <v>5.8751363944675443E-2</v>
      </c>
    </row>
    <row r="68" spans="12:20" x14ac:dyDescent="0.2">
      <c r="L68" t="s">
        <v>26</v>
      </c>
      <c r="M68" t="s">
        <v>27</v>
      </c>
      <c r="N68" t="s">
        <v>28</v>
      </c>
      <c r="O68" t="s">
        <v>29</v>
      </c>
      <c r="P68" t="s">
        <v>30</v>
      </c>
      <c r="Q68" t="s">
        <v>31</v>
      </c>
      <c r="R68" t="s">
        <v>32</v>
      </c>
      <c r="S68" t="s">
        <v>33</v>
      </c>
      <c r="T68" t="s">
        <v>34</v>
      </c>
    </row>
    <row r="69" spans="12:20" x14ac:dyDescent="0.2">
      <c r="L69">
        <v>1</v>
      </c>
      <c r="M69">
        <v>15</v>
      </c>
      <c r="N69">
        <v>50000</v>
      </c>
      <c r="O69">
        <v>5.0000000000000001E-4</v>
      </c>
      <c r="P69">
        <v>8.5800000000000001E-2</v>
      </c>
      <c r="Q69">
        <v>0.33260000000000001</v>
      </c>
      <c r="R69">
        <v>0</v>
      </c>
      <c r="S69">
        <v>3.1899999999999998E-2</v>
      </c>
      <c r="T69">
        <v>0.45079999999999998</v>
      </c>
    </row>
    <row r="70" spans="12:20" x14ac:dyDescent="0.2">
      <c r="L70">
        <v>2</v>
      </c>
      <c r="M70">
        <v>30</v>
      </c>
      <c r="N70">
        <v>50000</v>
      </c>
      <c r="O70">
        <v>2.9999999999999997E-4</v>
      </c>
      <c r="P70">
        <v>0.1172</v>
      </c>
      <c r="Q70">
        <v>0.69130000000000003</v>
      </c>
      <c r="R70">
        <v>0</v>
      </c>
      <c r="S70">
        <v>4.24E-2</v>
      </c>
      <c r="T70">
        <v>0.85129999999999995</v>
      </c>
    </row>
    <row r="71" spans="12:20" x14ac:dyDescent="0.2">
      <c r="L71">
        <v>5</v>
      </c>
      <c r="M71">
        <v>75</v>
      </c>
      <c r="N71">
        <v>50000</v>
      </c>
      <c r="O71">
        <v>5.0000000000000001E-4</v>
      </c>
      <c r="P71">
        <v>0.26829999999999998</v>
      </c>
      <c r="Q71">
        <v>1.7954000000000001</v>
      </c>
      <c r="R71">
        <v>0</v>
      </c>
      <c r="S71">
        <v>0.12180000000000001</v>
      </c>
      <c r="T71">
        <v>2.1861000000000002</v>
      </c>
    </row>
    <row r="72" spans="12:20" x14ac:dyDescent="0.2">
      <c r="L72">
        <v>10</v>
      </c>
      <c r="M72">
        <v>150</v>
      </c>
      <c r="N72">
        <v>50000</v>
      </c>
      <c r="O72">
        <v>8.9999999999999998E-4</v>
      </c>
      <c r="P72">
        <v>0.50429999999999997</v>
      </c>
      <c r="Q72">
        <v>3.6065</v>
      </c>
      <c r="R72">
        <v>0</v>
      </c>
      <c r="S72">
        <v>0.1641</v>
      </c>
      <c r="T72">
        <v>4.2758000000000003</v>
      </c>
    </row>
    <row r="73" spans="12:20" x14ac:dyDescent="0.2">
      <c r="L73">
        <v>20</v>
      </c>
      <c r="M73">
        <v>300</v>
      </c>
      <c r="N73">
        <v>50000</v>
      </c>
      <c r="O73">
        <v>2.2000000000000001E-3</v>
      </c>
      <c r="P73">
        <v>0.98080000000000001</v>
      </c>
      <c r="Q73">
        <v>6.7855999999999996</v>
      </c>
      <c r="R73">
        <v>0</v>
      </c>
      <c r="S73">
        <v>0.34860000000000002</v>
      </c>
      <c r="T73" s="4">
        <v>8.1172000000000004</v>
      </c>
    </row>
    <row r="74" spans="12:20" x14ac:dyDescent="0.2">
      <c r="L74">
        <v>30</v>
      </c>
      <c r="M74">
        <v>450</v>
      </c>
      <c r="N74">
        <v>50000</v>
      </c>
      <c r="O74">
        <v>1.2200000000000001E-2</v>
      </c>
      <c r="P74">
        <v>1.5549999999999999</v>
      </c>
      <c r="Q74">
        <v>10.047000000000001</v>
      </c>
      <c r="R74">
        <v>0</v>
      </c>
      <c r="S74">
        <v>0.47770000000000001</v>
      </c>
      <c r="T74" s="4">
        <v>12.092000000000001</v>
      </c>
    </row>
    <row r="75" spans="12:20" x14ac:dyDescent="0.2">
      <c r="L75">
        <v>40</v>
      </c>
      <c r="M75">
        <v>600</v>
      </c>
      <c r="N75">
        <v>50000</v>
      </c>
      <c r="O75">
        <v>4.0000000000000001E-3</v>
      </c>
      <c r="P75">
        <v>1.9209000000000001</v>
      </c>
      <c r="Q75">
        <v>14.791</v>
      </c>
      <c r="R75">
        <v>0</v>
      </c>
      <c r="S75">
        <v>0.71830000000000005</v>
      </c>
      <c r="T75" s="4">
        <v>17.4343</v>
      </c>
    </row>
    <row r="76" spans="12:20" x14ac:dyDescent="0.2">
      <c r="L76">
        <v>50</v>
      </c>
      <c r="M76">
        <v>750</v>
      </c>
      <c r="N76">
        <v>50000</v>
      </c>
      <c r="O76">
        <v>5.1000000000000004E-3</v>
      </c>
      <c r="P76">
        <v>2.4037999999999999</v>
      </c>
      <c r="Q76">
        <v>17.017800000000001</v>
      </c>
      <c r="R76">
        <v>0</v>
      </c>
      <c r="S76">
        <v>0.8972</v>
      </c>
      <c r="T76" s="4">
        <v>20.324000000000002</v>
      </c>
    </row>
  </sheetData>
  <autoFilter ref="A33:J33" xr:uid="{97093029-CF61-B34B-B263-4DDA77FEA2B8}">
    <sortState xmlns:xlrd2="http://schemas.microsoft.com/office/spreadsheetml/2017/richdata2" ref="A34:J58">
      <sortCondition ref="B33:B58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Serial Timings</vt:lpstr>
      <vt:lpstr>Parallel Timings</vt:lpstr>
      <vt:lpstr>Parallel Timings New</vt:lpstr>
      <vt:lpstr>Parallel Timings New 15 files</vt:lpstr>
      <vt:lpstr>mpi-timing</vt:lpstr>
      <vt:lpstr>openmp-timing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Moiz, Mohammed</cp:lastModifiedBy>
  <cp:revision/>
  <dcterms:created xsi:type="dcterms:W3CDTF">2021-04-18T22:41:34Z</dcterms:created>
  <dcterms:modified xsi:type="dcterms:W3CDTF">2021-05-08T06:32:05Z</dcterms:modified>
  <cp:category/>
  <cp:contentStatus/>
</cp:coreProperties>
</file>